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65416" yWindow="65416" windowWidth="29040" windowHeight="17640" activeTab="5"/>
  </bookViews>
  <sheets>
    <sheet name="Rekapitulace stavby" sheetId="1" r:id="rId1"/>
    <sheet name="1.01 - Bourané konstrukce" sheetId="2" r:id="rId2"/>
    <sheet name="1.02 - Nové konstrukce" sheetId="3" r:id="rId3"/>
    <sheet name="2.01 - Vytápění" sheetId="10" r:id="rId4"/>
    <sheet name="2.02 - Vzduchotechnika" sheetId="11" r:id="rId5"/>
    <sheet name="2.03 - Zdravotechnika" sheetId="12" r:id="rId6"/>
    <sheet name="2.04 - Elektroinstalace" sheetId="13" r:id="rId7"/>
    <sheet name="003 - VRN" sheetId="8" r:id="rId8"/>
    <sheet name="Seznam figur" sheetId="9" r:id="rId9"/>
  </sheets>
  <definedNames>
    <definedName name="_xlnm._FilterDatabase" localSheetId="7" hidden="1">'003 - VRN'!$C$117:$K$129</definedName>
    <definedName name="_xlnm._FilterDatabase" localSheetId="1" hidden="1">'1.01 - Bourané konstrukce'!$C$130:$K$253</definedName>
    <definedName name="_xlnm._FilterDatabase" localSheetId="2" hidden="1">'1.02 - Nové konstrukce'!$C$134:$K$589</definedName>
    <definedName name="Excel_BuiltIn_Print_Area" localSheetId="3">NA()</definedName>
    <definedName name="Excel_BuiltIn_Print_Area" localSheetId="4">#REF!</definedName>
    <definedName name="Excel_BuiltIn_Print_Area" localSheetId="5">'2.03 - Zdravotechnika'!$A$1:$K$68</definedName>
    <definedName name="Excel_BuiltIn_Print_Area" localSheetId="6">#REF!</definedName>
    <definedName name="_xlnm.Print_Area" localSheetId="7">'003 - VRN'!$C$4:$J$76,'003 - VRN'!$C$82:$J$99,'003 - VRN'!$C$105:$K$129</definedName>
    <definedName name="_xlnm.Print_Area" localSheetId="1">'1.01 - Bourané konstrukce'!$C$4:$J$76,'1.01 - Bourané konstrukce'!$C$82:$J$110,'1.01 - Bourané konstrukce'!$C$116:$K$253</definedName>
    <definedName name="_xlnm.Print_Area" localSheetId="2">'1.02 - Nové konstrukce'!$C$4:$J$76,'1.02 - Nové konstrukce'!$C$82:$J$114,'1.02 - Nové konstrukce'!$C$120:$K$589</definedName>
    <definedName name="_xlnm.Print_Area" localSheetId="3">'2.01 - Vytápění'!$A$1:$J$35</definedName>
    <definedName name="_xlnm.Print_Area" localSheetId="4">'2.02 - Vzduchotechnika'!$A$1:$G$20</definedName>
    <definedName name="_xlnm.Print_Area" localSheetId="5">'2.03 - Zdravotechnika'!$A$1:$K$72</definedName>
    <definedName name="_xlnm.Print_Area" localSheetId="6">'2.04 - Elektroinstalace'!$A$1:$G$45</definedName>
    <definedName name="_xlnm.Print_Area" localSheetId="0">'Rekapitulace stavby'!$D$4:$AO$76,'Rekapitulace stavby'!$C$82:$AQ$104</definedName>
    <definedName name="_xlnm.Print_Area" localSheetId="8">'Seznam figur'!$C$4:$G$91</definedName>
    <definedName name="_xlnm.Print_Titles" localSheetId="0">'Rekapitulace stavby'!$92:$92</definedName>
    <definedName name="_xlnm.Print_Titles" localSheetId="1">'1.01 - Bourané konstrukce'!$130:$130</definedName>
    <definedName name="_xlnm.Print_Titles" localSheetId="2">'1.02 - Nové konstrukce'!$134:$134</definedName>
    <definedName name="_xlnm.Print_Titles" localSheetId="3">'2.01 - Vytápění'!$1:$4</definedName>
    <definedName name="_xlnm.Print_Titles" localSheetId="4">'2.02 - Vzduchotechnika'!$1:$5</definedName>
    <definedName name="_xlnm.Print_Titles" localSheetId="5">'2.03 - Zdravotechnika'!$1:$5</definedName>
    <definedName name="_xlnm.Print_Titles" localSheetId="6">'2.04 - Elektroinstalace'!$1:$5</definedName>
    <definedName name="_xlnm.Print_Titles" localSheetId="7">'003 - VRN'!$117:$117</definedName>
    <definedName name="_xlnm.Print_Titles" localSheetId="8">'Seznam figur'!$9:$9</definedName>
  </definedNames>
  <calcPr calcId="152511"/>
  <extLst/>
</workbook>
</file>

<file path=xl/sharedStrings.xml><?xml version="1.0" encoding="utf-8"?>
<sst xmlns="http://schemas.openxmlformats.org/spreadsheetml/2006/main" count="7545" uniqueCount="1092">
  <si>
    <t>Export Komplet</t>
  </si>
  <si>
    <t/>
  </si>
  <si>
    <t>2.0</t>
  </si>
  <si>
    <t>False</t>
  </si>
  <si>
    <t>{b16c65f4-92c0-4457-a7b1-97f04bbfb4a2}</t>
  </si>
  <si>
    <t>&gt;&gt;  skryté sloupce  &lt;&lt;</t>
  </si>
  <si>
    <t>0,01</t>
  </si>
  <si>
    <t>21</t>
  </si>
  <si>
    <t>15</t>
  </si>
  <si>
    <t>REKAPITULACE STAVBY</t>
  </si>
  <si>
    <t>v ---  níže se nacházejí doplnkové a pomocné údaje k sestavám  --- v</t>
  </si>
  <si>
    <t>Návod na vyplnění</t>
  </si>
  <si>
    <t>0,001</t>
  </si>
  <si>
    <t>Kód:</t>
  </si>
  <si>
    <t>20MT103</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</si>
  <si>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</si>
  <si>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</si>
  <si>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KSO:</t>
  </si>
  <si>
    <t>CC-CZ:</t>
  </si>
  <si>
    <t>Místo:</t>
  </si>
  <si>
    <t>Náměstí 14. října 2994/9, Smíchov</t>
  </si>
  <si>
    <t>Datum:</t>
  </si>
  <si>
    <t>Zadavatel:</t>
  </si>
  <si>
    <t>IČ:</t>
  </si>
  <si>
    <t>000 63 631</t>
  </si>
  <si>
    <t>Městská část Praha 5</t>
  </si>
  <si>
    <t>DIČ:</t>
  </si>
  <si>
    <t>CZ00063631</t>
  </si>
  <si>
    <t>Uchazeč:</t>
  </si>
  <si>
    <t>Vyplň údaj</t>
  </si>
  <si>
    <t>Projektant:</t>
  </si>
  <si>
    <t>Ing. Václav Forman</t>
  </si>
  <si>
    <t>True</t>
  </si>
  <si>
    <t>Zpracovatel:</t>
  </si>
  <si>
    <t xml:space="preserve"> </t>
  </si>
  <si>
    <t>Poznámka:</t>
  </si>
  <si>
    <t>Rozpočet slouží výhradně a pouze pro výběr zhotovitele. Množství v položkách je předpokládané a řídí se po vzoru vyhláškou č. 169/2016 Sb. Zhotovitel je povinen zkontrolovat rozpočet a doplnit chybějící položky. V opačném případě je zhotovitel povinen upozornit zadavatele na případné nedostatky. Ceny v nabídce musí vycházet nejen z předloženého soupisu výkonů, ale i ze znalosti celého projektu. Prostudování kompletní dokumentace je nedílnou podmínkou předložení nabídky. Veškeré konstrukce se dodávají jako plně funkční celek.</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</si>
  <si>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</si>
  <si>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</si>
  <si>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</si>
  <si>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</si>
  <si>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</si>
  <si>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</si>
  <si>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</si>
  <si>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</si>
  <si>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</si>
  <si>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</si>
  <si>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</si>
  <si>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</si>
  <si>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</si>
  <si>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</si>
  <si>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</si>
  <si>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</si>
  <si>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</si>
  <si>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</si>
  <si>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</si>
  <si>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</si>
  <si>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</si>
  <si>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</si>
  <si>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</si>
  <si>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</si>
  <si>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</si>
  <si>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</si>
  <si>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</si>
  <si>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</si>
  <si>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</si>
  <si>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</si>
  <si>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</si>
  <si>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</si>
  <si>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</si>
  <si>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</si>
  <si>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</si>
  <si>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</si>
  <si>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</si>
  <si>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</si>
  <si>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</si>
  <si>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</si>
  <si>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</si>
  <si>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</si>
  <si>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</si>
  <si>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</si>
  <si>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001</t>
  </si>
  <si>
    <t>Stavební část</t>
  </si>
  <si>
    <t>STA</t>
  </si>
  <si>
    <t>1</t>
  </si>
  <si>
    <t>{39f73230-e89d-45a9-8033-7439f5f0d054}</t>
  </si>
  <si>
    <t>2</t>
  </si>
  <si>
    <t>/</t>
  </si>
  <si>
    <t>1.01</t>
  </si>
  <si>
    <t>Bourané konstrukce</t>
  </si>
  <si>
    <t>Soupis</t>
  </si>
  <si>
    <t>{75bc2cc6-69cf-46d2-bd77-5d913de806cc}</t>
  </si>
  <si>
    <t>1.02</t>
  </si>
  <si>
    <t>Nové konstrukce</t>
  </si>
  <si>
    <t>{a300b7a5-1642-4271-a1a8-f0a3e6f8b228}</t>
  </si>
  <si>
    <t>002</t>
  </si>
  <si>
    <t>Profese</t>
  </si>
  <si>
    <t>{049f99ad-9857-4261-9a5c-f0c2f03eebf2}</t>
  </si>
  <si>
    <t>2.01</t>
  </si>
  <si>
    <t>Vytápění</t>
  </si>
  <si>
    <t>{5ab51937-31f1-4e14-8aad-6a2478298c77}</t>
  </si>
  <si>
    <t>2.02</t>
  </si>
  <si>
    <t>Vzduchotechnika</t>
  </si>
  <si>
    <t>{ab00b9aa-4f69-4de8-acb0-03f53c286ebe}</t>
  </si>
  <si>
    <t>2.03</t>
  </si>
  <si>
    <t>Zdravotechnika</t>
  </si>
  <si>
    <t>{3417a58b-ce1a-4567-8387-98a21c6c71b4}</t>
  </si>
  <si>
    <t>2.04</t>
  </si>
  <si>
    <t>Elektroinstalace</t>
  </si>
  <si>
    <t>{e3066adf-501b-4940-b7c5-74ed6362dd2f}</t>
  </si>
  <si>
    <t>003</t>
  </si>
  <si>
    <t>VRN</t>
  </si>
  <si>
    <t>{d525eb22-6a1e-446e-948e-eaab324c6f86}</t>
  </si>
  <si>
    <t>KRYCÍ LIST SOUPISU PRACÍ</t>
  </si>
  <si>
    <t>Objekt:</t>
  </si>
  <si>
    <t>001 - Stavební část</t>
  </si>
  <si>
    <t>Soupis:</t>
  </si>
  <si>
    <t>1.01 - Bourané konstrukce</t>
  </si>
  <si>
    <t>REKAPITULACE ČLENĚNÍ SOUPISU PRACÍ</t>
  </si>
  <si>
    <t>Kód dílu - Popis</t>
  </si>
  <si>
    <t>Cena celkem [CZK]</t>
  </si>
  <si>
    <t>Náklady ze soupisu prací</t>
  </si>
  <si>
    <t>-1</t>
  </si>
  <si>
    <t>HSV - Práce a dodávky HSV</t>
  </si>
  <si>
    <t xml:space="preserve">    9 - Ostatní konstrukce a práce, bourání</t>
  </si>
  <si>
    <t xml:space="preserve">    997 - Přesun sutě</t>
  </si>
  <si>
    <t>PSV - Práce a dodávky PSV</t>
  </si>
  <si>
    <t xml:space="preserve">    735 - Ústřední vytápění - otopná tělesa</t>
  </si>
  <si>
    <t xml:space="preserve">    766 - Konstrukce truhlářské</t>
  </si>
  <si>
    <t xml:space="preserve">    767 - Konstrukce zámečnické</t>
  </si>
  <si>
    <t xml:space="preserve">    771 - Podlahy z dlaždic</t>
  </si>
  <si>
    <t xml:space="preserve">    781 - Dokončovací práce - obklady</t>
  </si>
  <si>
    <t xml:space="preserve">    784 - Dokončovací práce - malby a tapety</t>
  </si>
  <si>
    <t>VP -   Vícepráce</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</si>
  <si>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</si>
  <si>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</si>
  <si>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</si>
  <si>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</si>
  <si>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</si>
  <si>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</si>
  <si>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</si>
  <si>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</si>
  <si>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</si>
  <si>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</si>
  <si>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</si>
  <si>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</si>
  <si>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</si>
  <si>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</si>
  <si>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</si>
  <si>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</si>
  <si>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9</t>
  </si>
  <si>
    <t>Ostatní konstrukce a práce, bourání</t>
  </si>
  <si>
    <t>K</t>
  </si>
  <si>
    <t>974031153</t>
  </si>
  <si>
    <t>Vysekání rýh ve zdivu cihelném na maltu vápennou nebo vápenocementovou  do hl. 100 mm a šířky do 100 mm</t>
  </si>
  <si>
    <t>m</t>
  </si>
  <si>
    <t>CS ÚRS 2020 02</t>
  </si>
  <si>
    <t>4</t>
  </si>
  <si>
    <t>2026188120</t>
  </si>
  <si>
    <t>974031287</t>
  </si>
  <si>
    <t>Vysekání rýh ve zdivu cihelném na maltu vápennou nebo vápenocementovou  v prostoru přilehlém ke stropní konstrukci do hl. 300 mm a šířky do 300 mm</t>
  </si>
  <si>
    <t>-902458252</t>
  </si>
  <si>
    <t>3</t>
  </si>
  <si>
    <t>974042575</t>
  </si>
  <si>
    <t>Vysekání rýh v betonové nebo jiné monolitické dlažbě s betonovým podkladem  do hl. 200 mm a šířky do 200 mm</t>
  </si>
  <si>
    <t>617798417</t>
  </si>
  <si>
    <t>978011161</t>
  </si>
  <si>
    <t>Otlučení vápenných nebo vápenocementových omítek vnitřních ploch stropů, v rozsahu přes 30 do 50 %</t>
  </si>
  <si>
    <t>m2</t>
  </si>
  <si>
    <t>-949202333</t>
  </si>
  <si>
    <t>VV</t>
  </si>
  <si>
    <t>Viz PD D.1.1.01 - 15</t>
  </si>
  <si>
    <t>Souvrství omítek - otlučení omítky (pl)</t>
  </si>
  <si>
    <t>skladba PDS01</t>
  </si>
  <si>
    <t>2.NP - místnost (S201a-L; S202b-L; S201a-P; S202b-P)</t>
  </si>
  <si>
    <t>(16,73)+(17,66)</t>
  </si>
  <si>
    <t>3.NP - místnost (S301a-L; S302b-L; S301a-P; S302b-P)</t>
  </si>
  <si>
    <t>Součet</t>
  </si>
  <si>
    <t>5</t>
  </si>
  <si>
    <t>978013161</t>
  </si>
  <si>
    <t>Otlučení vápenných nebo vápenocementových omítek vnitřních ploch stěn s vyškrabáním spar, s očištěním zdiva, v rozsahu přes 30 do 50 %</t>
  </si>
  <si>
    <t>-1311980911</t>
  </si>
  <si>
    <t>Souvrství omítek - otlučení (dl * v) - otvory (š * v)</t>
  </si>
  <si>
    <t>skladba SS02</t>
  </si>
  <si>
    <t>3.NP - místnost (S201a-L; S202b-L; S201a-P; S202b-P)</t>
  </si>
  <si>
    <t>((22,98)+(22,94))*3,00</t>
  </si>
  <si>
    <t>-((3,59*1,33+0,90*2,10+1,00*2,10)+(1,15*1,40+0,90*2,10+1,00*2,10))</t>
  </si>
  <si>
    <t>997</t>
  </si>
  <si>
    <t>Přesun sutě</t>
  </si>
  <si>
    <t>6</t>
  </si>
  <si>
    <t>997002611</t>
  </si>
  <si>
    <t>Nakládání suti a vybouraných hmot na dopravní prostředek  pro vodorovné přemístění</t>
  </si>
  <si>
    <t>t</t>
  </si>
  <si>
    <t>-1646707286</t>
  </si>
  <si>
    <t>7</t>
  </si>
  <si>
    <t>997013113</t>
  </si>
  <si>
    <t>Vnitrostaveništní doprava suti a vybouraných hmot  vodorovně do 50 m svisle s použitím mechanizace pro budovy a haly výšky přes 9 do 12 m</t>
  </si>
  <si>
    <t>388802350</t>
  </si>
  <si>
    <t>8</t>
  </si>
  <si>
    <t>997013219</t>
  </si>
  <si>
    <t>Vnitrostaveništní doprava suti a vybouraných hmot  vodorovně do 50 m Příplatek k cenám -3111 až -3217 za zvětšenou vodorovnou dopravu přes vymezenou dopravní vzdálenost za každých dalších i započatých 10 m</t>
  </si>
  <si>
    <t>1846162461</t>
  </si>
  <si>
    <t>997013501</t>
  </si>
  <si>
    <t>Odvoz suti a vybouraných hmot na skládku nebo meziskládku  se složením, na vzdálenost do 1 km</t>
  </si>
  <si>
    <t>-695636155</t>
  </si>
  <si>
    <t>10</t>
  </si>
  <si>
    <t>997013509</t>
  </si>
  <si>
    <t>Odvoz suti a vybouraných hmot na skládku nebo meziskládku  se složením, na vzdálenost Příplatek k ceně za každý další i započatý 1 km přes 1 km</t>
  </si>
  <si>
    <t>-567368678</t>
  </si>
  <si>
    <t>11</t>
  </si>
  <si>
    <t>997013631</t>
  </si>
  <si>
    <t>Poplatek za uložení stavebního odpadu na skládce (skládkovné) směsného stavebního a demoličního zatříděného do Katalogu odpadů pod kódem 17 09 04</t>
  </si>
  <si>
    <t>1149130353</t>
  </si>
  <si>
    <t>PSV</t>
  </si>
  <si>
    <t>Práce a dodávky PSV</t>
  </si>
  <si>
    <t>735</t>
  </si>
  <si>
    <t>Ústřední vytápění - otopná tělesa</t>
  </si>
  <si>
    <t>12</t>
  </si>
  <si>
    <t>735111810</t>
  </si>
  <si>
    <t>Demontáž otopných těles litinových  článkových</t>
  </si>
  <si>
    <t>16</t>
  </si>
  <si>
    <t>1490903609</t>
  </si>
  <si>
    <t>Demontáž těles (dl * v * p)</t>
  </si>
  <si>
    <t>2.NP</t>
  </si>
  <si>
    <t>PZS.203L</t>
  </si>
  <si>
    <t>(1,00)*1,00*2</t>
  </si>
  <si>
    <t>PZS.203P</t>
  </si>
  <si>
    <t>3.NP</t>
  </si>
  <si>
    <t>PZS.303L</t>
  </si>
  <si>
    <t>PZS.303P</t>
  </si>
  <si>
    <t>766</t>
  </si>
  <si>
    <t>Konstrukce truhlářské</t>
  </si>
  <si>
    <t>13</t>
  </si>
  <si>
    <t>766411822</t>
  </si>
  <si>
    <t>Demontáž obložení stěn  podkladových roštů</t>
  </si>
  <si>
    <t>320969324</t>
  </si>
  <si>
    <t>Demontáž obložení (dl * v * p)</t>
  </si>
  <si>
    <t>PZS.202L</t>
  </si>
  <si>
    <t>(0,25+1,20+0,25)*1,00*2</t>
  </si>
  <si>
    <t>PZS.202P</t>
  </si>
  <si>
    <t>PZS.302L</t>
  </si>
  <si>
    <t>PZS.302P</t>
  </si>
  <si>
    <t>767</t>
  </si>
  <si>
    <t>Konstrukce zámečnické</t>
  </si>
  <si>
    <t>14</t>
  </si>
  <si>
    <t>767141800</t>
  </si>
  <si>
    <t>Demontáž konstrukcí pro beztmelé zasklení  se zasklením</t>
  </si>
  <si>
    <t>-1449281883</t>
  </si>
  <si>
    <t>Demontáž příčky (dl * v)</t>
  </si>
  <si>
    <t>PZS.201L</t>
  </si>
  <si>
    <t>(4,74)*2,92+(0,93)*2,17+(2,64)*2,92</t>
  </si>
  <si>
    <t>PZS.201P</t>
  </si>
  <si>
    <t>(4,86)*2,93+(0,95)*2,17+(2,69)*2,93</t>
  </si>
  <si>
    <t>PZS.301L</t>
  </si>
  <si>
    <t>PZS.301P</t>
  </si>
  <si>
    <t>771</t>
  </si>
  <si>
    <t>Podlahy z dlaždic</t>
  </si>
  <si>
    <t>771571810</t>
  </si>
  <si>
    <t>Demontáž podlah z dlaždic keramických kladených do malty</t>
  </si>
  <si>
    <t>611626611</t>
  </si>
  <si>
    <t>Souvrství podlahy - dlažba (pl)</t>
  </si>
  <si>
    <t>skladba FLS01</t>
  </si>
  <si>
    <t>781</t>
  </si>
  <si>
    <t>Dokončovací práce - obklady</t>
  </si>
  <si>
    <t>781471810</t>
  </si>
  <si>
    <t>Demontáž obkladů z dlaždic keramických kladených do malty</t>
  </si>
  <si>
    <t>-982299844</t>
  </si>
  <si>
    <t>Obklad keramický (dl * v)</t>
  </si>
  <si>
    <t>(10,89)*1,80+(10,76)*1,80</t>
  </si>
  <si>
    <t>784</t>
  </si>
  <si>
    <t>Dokončovací práce - malby a tapety</t>
  </si>
  <si>
    <t>17</t>
  </si>
  <si>
    <t>784121001</t>
  </si>
  <si>
    <t>Oškrabání malby v místnostech výšky do 3,80 m</t>
  </si>
  <si>
    <t>-1680841758</t>
  </si>
  <si>
    <t>Souvrství omítek - oškrabání maleb (pl * %) (% = 40 %)</t>
  </si>
  <si>
    <t>((16,73)+(17,66))*0,4</t>
  </si>
  <si>
    <t>Souvrství omítek - oškarbání maleb (dl * v) - otvory (š * v)</t>
  </si>
  <si>
    <t>(((22,98)+(22,94))*3,00)*0,4</t>
  </si>
  <si>
    <t>-((3,59*1,33+0,90*2,10+1,00*2,10)+(1,15*1,40+0,90*2,10+1,00*2,10))*0,4</t>
  </si>
  <si>
    <t>VP</t>
  </si>
  <si>
    <t xml:space="preserve">  Vícepráce</t>
  </si>
  <si>
    <t>PN</t>
  </si>
  <si>
    <t>skl_FLN01_pl</t>
  </si>
  <si>
    <t>68,78</t>
  </si>
  <si>
    <t>obklad_keram_pl</t>
  </si>
  <si>
    <t>plocha obkladu - vnitřní</t>
  </si>
  <si>
    <t>131,79</t>
  </si>
  <si>
    <t>malba_pl</t>
  </si>
  <si>
    <t>212,51</t>
  </si>
  <si>
    <t>skl_PDN01_pl</t>
  </si>
  <si>
    <t>51,12</t>
  </si>
  <si>
    <t>1.02 - Nové konstrukce</t>
  </si>
  <si>
    <t xml:space="preserve">    3 - Svislé a kompletní konstrukce</t>
  </si>
  <si>
    <t xml:space="preserve">    6 - Úpravy povrchů, podlahy a osazování výplní</t>
  </si>
  <si>
    <t xml:space="preserve">    998 - Přesun hmot</t>
  </si>
  <si>
    <t xml:space="preserve">    727 - Zdravotechnika - požární ochrana</t>
  </si>
  <si>
    <t xml:space="preserve">    763 - Konstrukce suché výstavby</t>
  </si>
  <si>
    <t>OST - Ostatní</t>
  </si>
  <si>
    <t>Svislé a kompletní konstrukce</t>
  </si>
  <si>
    <t>342272215</t>
  </si>
  <si>
    <t>Příčky z pórobetonových tvárnic hladkých na tenké maltové lože objemová hmotnost do 500 kg/m3, tloušťka příčky 75 mm</t>
  </si>
  <si>
    <t>-604810671</t>
  </si>
  <si>
    <t>Příčka tl. 75 mm (dl * v)</t>
  </si>
  <si>
    <t>N201-L</t>
  </si>
  <si>
    <t>(0,95)*0,90</t>
  </si>
  <si>
    <t>N201-P</t>
  </si>
  <si>
    <t>N301-L</t>
  </si>
  <si>
    <t>N301-P</t>
  </si>
  <si>
    <t>346272236</t>
  </si>
  <si>
    <t>Přizdívky z pórobetonových tvárnic objemová hmotnost do 500 kg/m3, na tenké maltové lože, tloušťka přizdívky 100 mm</t>
  </si>
  <si>
    <t>-683313645</t>
  </si>
  <si>
    <t>Přizdívka tl. 100 mm (dl * v) - otvory (š * v)</t>
  </si>
  <si>
    <t>(3,20)*1,20</t>
  </si>
  <si>
    <t>(0,92+4,97)*3,00</t>
  </si>
  <si>
    <t>-(3,59*1,33)</t>
  </si>
  <si>
    <t>(3,15)*1,20</t>
  </si>
  <si>
    <t>(5,61)*3,00</t>
  </si>
  <si>
    <t>-(1,15*1,40)</t>
  </si>
  <si>
    <t>346272256</t>
  </si>
  <si>
    <t>Přizdívky z pórobetonových tvárnic objemová hmotnost do 500 kg/m3, na tenké maltové lože, tloušťka přizdívky 150 mm</t>
  </si>
  <si>
    <t>1714095383</t>
  </si>
  <si>
    <t>Přizdívka tl. 150 mm (dl * v)</t>
  </si>
  <si>
    <t>(0,41)*3,00</t>
  </si>
  <si>
    <t>346272266</t>
  </si>
  <si>
    <t>Přizdívky z pórobetonových tvárnic objemová hmotnost do 500 kg/m3, na tenké maltové lože, tloušťka přizdívky 200 mm</t>
  </si>
  <si>
    <t>-518059479</t>
  </si>
  <si>
    <t>Přizdívka tl. 200 mm (dl * v)</t>
  </si>
  <si>
    <t>(3,11)*1,20</t>
  </si>
  <si>
    <t>Úpravy povrchů, podlahy a osazování výplní</t>
  </si>
  <si>
    <t>611315225</t>
  </si>
  <si>
    <t>Vápenná omítka jednotlivých malých ploch štuková na stropech, plochy jednotlivě přes 1,0 do 4 m2</t>
  </si>
  <si>
    <t>kus</t>
  </si>
  <si>
    <t>1868448016</t>
  </si>
  <si>
    <t>Oprava omítek (p)</t>
  </si>
  <si>
    <t>1.NP</t>
  </si>
  <si>
    <t>612315225</t>
  </si>
  <si>
    <t>Vápenná omítka jednotlivých malých ploch štuková na stěnách, plochy jednotlivě přes 1,0 do 4 m2</t>
  </si>
  <si>
    <t>-105677879</t>
  </si>
  <si>
    <t>612135101</t>
  </si>
  <si>
    <t>Hrubá výplň rýh maltou  jakékoli šířky rýhy ve stěnách</t>
  </si>
  <si>
    <t>512</t>
  </si>
  <si>
    <t>-1205696242</t>
  </si>
  <si>
    <t>Zapravení rýh (dl * š)</t>
  </si>
  <si>
    <t>(12,00)*0,10+(36,00)*0,30</t>
  </si>
  <si>
    <t>631312141</t>
  </si>
  <si>
    <t>Doplnění dosavadních mazanin prostým betonem  s dodáním hmot, bez potěru, plochy jednotlivě rýh v dosavadních mazaninách</t>
  </si>
  <si>
    <t>m3</t>
  </si>
  <si>
    <t>1685331531</t>
  </si>
  <si>
    <t>Zapravení rýh (dl * š * v)</t>
  </si>
  <si>
    <t>(16,00)*0,20*0,20</t>
  </si>
  <si>
    <t>612135001</t>
  </si>
  <si>
    <t>Vyrovnání nerovností podkladu vnitřních omítaných ploch  maltou, tloušťky do 10 mm vápenocementovou stěn</t>
  </si>
  <si>
    <t>1303279783</t>
  </si>
  <si>
    <t>Vyrovnání niky omítkou (dl * v)</t>
  </si>
  <si>
    <t>2.NP - místnost (N201-L; N201-P)</t>
  </si>
  <si>
    <t>(0,76)*3,00+(0,75+0,43)*3</t>
  </si>
  <si>
    <t>3.NP - místnost (N301-L; N301-P)</t>
  </si>
  <si>
    <t>612135091</t>
  </si>
  <si>
    <t>Vyrovnání nerovností podkladu vnitřních omítaných ploch  Příplatek k ceně za každých dalších 5 mm tloušťky podkladní vrstvy přes 10 mm maltou vápenocementovou stěn</t>
  </si>
  <si>
    <t>1628968571</t>
  </si>
  <si>
    <t>Vyrovnání niky omítkou (dl * v * p)</t>
  </si>
  <si>
    <t>(0,76)*3,00*3+((0,75)*3,00*3+(0,43)*3,00*9)</t>
  </si>
  <si>
    <t>611315403</t>
  </si>
  <si>
    <t>Oprava vápenné omítky vnitřních ploch hrubé, tloušťky do 20 mm stropů, v rozsahu opravované plochy přes 30 do 50%</t>
  </si>
  <si>
    <t>-801039054</t>
  </si>
  <si>
    <t>Souvrství omítek - jádrová omítka (pl)</t>
  </si>
  <si>
    <t>skladba PDN01</t>
  </si>
  <si>
    <t>3.NP - místnost (N301-L)</t>
  </si>
  <si>
    <t>(skl_PDN01_pl)</t>
  </si>
  <si>
    <t>612315403</t>
  </si>
  <si>
    <t>Oprava vápenné omítky vnitřních ploch hrubé, tloušťky do 20 mm stěn, v rozsahu opravované plochy přes 30 do 50%</t>
  </si>
  <si>
    <t>-1745571663</t>
  </si>
  <si>
    <t>Souvrství omítek - jádrová omítka (dl * v) - otvory (š * v)</t>
  </si>
  <si>
    <t>skladba W1; W2</t>
  </si>
  <si>
    <t>611142001</t>
  </si>
  <si>
    <t>Potažení vnitřních ploch pletivem  v ploše nebo pruzích, na plném podkladu sklovláknitým vtlačením do tmelu stropů</t>
  </si>
  <si>
    <t>1338355183</t>
  </si>
  <si>
    <t>Souvrství omítek - perlinka (pl)</t>
  </si>
  <si>
    <t>612142001</t>
  </si>
  <si>
    <t>Potažení vnitřních ploch pletivem  v ploše nebo pruzích, na plném podkladu sklovláknitým vtlačením do tmelu stěn</t>
  </si>
  <si>
    <t>1579739747</t>
  </si>
  <si>
    <t>Souvrství omítek - perlinka (dl * v) - otvory (š * v)</t>
  </si>
  <si>
    <t>611321121</t>
  </si>
  <si>
    <t>Omítka vápenocementová vnitřních ploch  nanášená ručně jednovrstvá, tloušťky do 10 mm hladká vodorovných konstrukcí stropů rovných</t>
  </si>
  <si>
    <t>-1392176754</t>
  </si>
  <si>
    <t>Souvrství omítek - omítka (pl)</t>
  </si>
  <si>
    <t>(16,73)</t>
  </si>
  <si>
    <t>612321121</t>
  </si>
  <si>
    <t>Omítka vápenocementová vnitřních ploch  nanášená ručně jednovrstvá, tloušťky do 10 mm hladká svislých konstrukcí stěn</t>
  </si>
  <si>
    <t>-880855132</t>
  </si>
  <si>
    <t>- keramické obklady</t>
  </si>
  <si>
    <t>-(obklad_keram_pl)</t>
  </si>
  <si>
    <t>632452411</t>
  </si>
  <si>
    <t>Doplnění cementového potěru na mazaninách a betonových podkladech  (s dodáním hmot), hlazeného dřevěným nebo ocelovým hladítkem, plochy jednotlivě přes 1 m2 do 4 m2 a tl. do 10 mm</t>
  </si>
  <si>
    <t>1432028318</t>
  </si>
  <si>
    <t>Souvrství podlahy - vyrovnání (pl)</t>
  </si>
  <si>
    <t>skladba FLN01</t>
  </si>
  <si>
    <t>(skl_FLN01_pl)</t>
  </si>
  <si>
    <t>18</t>
  </si>
  <si>
    <t>632000X1</t>
  </si>
  <si>
    <t>D+M zapravení nášlapnývh vrstev podlah stávající podlahovinou v ploše (dlažba nebo PVC) (dle PD)</t>
  </si>
  <si>
    <t>-486603019</t>
  </si>
  <si>
    <t>19</t>
  </si>
  <si>
    <t>949101111</t>
  </si>
  <si>
    <t>Lešení pomocné pracovní pro objekty pozemních staveb  pro zatížení do 150 kg/m2, o výšce lešeňové podlahy do 1,9 m</t>
  </si>
  <si>
    <t>1086340426</t>
  </si>
  <si>
    <t>20</t>
  </si>
  <si>
    <t>952901111</t>
  </si>
  <si>
    <t>Vyčištění budov nebo objektů před předáním do užívání  budov bytové nebo občanské výstavby, světlé výšky podlaží do 4 m</t>
  </si>
  <si>
    <t>697902204</t>
  </si>
  <si>
    <t>998</t>
  </si>
  <si>
    <t>Přesun hmot</t>
  </si>
  <si>
    <t>998017002</t>
  </si>
  <si>
    <t>Přesun hmot pro budovy občanské výstavby, bydlení, výrobu a služby  s omezením mechanizace vodorovná dopravní vzdálenost do 100 m pro budovy s jakoukoliv nosnou konstrukcí výšky přes 6 do 12 m</t>
  </si>
  <si>
    <t>2001333785</t>
  </si>
  <si>
    <t>727</t>
  </si>
  <si>
    <t>Zdravotechnika - požární ochrana</t>
  </si>
  <si>
    <t>22</t>
  </si>
  <si>
    <t>727PZ2L201</t>
  </si>
  <si>
    <t>D+M PZ2L201 požární desková ucpávka vč. doplňků (dle PD)</t>
  </si>
  <si>
    <t>438301380</t>
  </si>
  <si>
    <t>23</t>
  </si>
  <si>
    <t>727PZ2L202</t>
  </si>
  <si>
    <t>D+M PZ2L202 požární ucpávka k potrubí vč. doplňků (dle PD)</t>
  </si>
  <si>
    <t>ks</t>
  </si>
  <si>
    <t>1359768431</t>
  </si>
  <si>
    <t>24</t>
  </si>
  <si>
    <t>727PZ2L203</t>
  </si>
  <si>
    <t>D+M PZ2L203 požární ucpávka k potrubí vč. doplňků (dle PD)</t>
  </si>
  <si>
    <t>20736498</t>
  </si>
  <si>
    <t>25</t>
  </si>
  <si>
    <t>727PZ2L204</t>
  </si>
  <si>
    <t>D+M PZ2L204 požární ucpávka k potrubí vč. doplňků (dle PD)</t>
  </si>
  <si>
    <t>-431640625</t>
  </si>
  <si>
    <t>26</t>
  </si>
  <si>
    <t>727PZ2L205</t>
  </si>
  <si>
    <t>D+M PZ2L205 požární ucpávka ke kabeláži vč. doplňků (dle PD)</t>
  </si>
  <si>
    <t>1897926074</t>
  </si>
  <si>
    <t>27</t>
  </si>
  <si>
    <t>-1371873966</t>
  </si>
  <si>
    <t>28</t>
  </si>
  <si>
    <t>727PZ2P202</t>
  </si>
  <si>
    <t>D+M PZ2P202 požární ucpávka k potrubí vč. doplňků (dle PD)</t>
  </si>
  <si>
    <t>1758443364</t>
  </si>
  <si>
    <t>29</t>
  </si>
  <si>
    <t>727PZ2P203</t>
  </si>
  <si>
    <t>D+M PZ2P203 požární ucpávka k potrubí vč. doplňků (dle PD)</t>
  </si>
  <si>
    <t>-593970520</t>
  </si>
  <si>
    <t>30</t>
  </si>
  <si>
    <t>727PZ2P204</t>
  </si>
  <si>
    <t>D+M PZ2P204 požární ucpávka k potrubí vč. doplňků (dle PD)</t>
  </si>
  <si>
    <t>-910104369</t>
  </si>
  <si>
    <t>31</t>
  </si>
  <si>
    <t>727PZ2P205</t>
  </si>
  <si>
    <t>D+M PZ2P205 požární ucpávka ke kabeláži vč. doplňků (dle PD)</t>
  </si>
  <si>
    <t>883994916</t>
  </si>
  <si>
    <t>32</t>
  </si>
  <si>
    <t>727PZ3L301</t>
  </si>
  <si>
    <t>D+M PZ3L301 požární desková ucpávka vč. doplňků (dle PD)</t>
  </si>
  <si>
    <t>-1025895506</t>
  </si>
  <si>
    <t>33</t>
  </si>
  <si>
    <t>727PZ3L302</t>
  </si>
  <si>
    <t>D+M PZ3L302 požární ucpávka k potrubí vč. doplňků (dle PD)</t>
  </si>
  <si>
    <t>-1396177062</t>
  </si>
  <si>
    <t>34</t>
  </si>
  <si>
    <t>727PZ3L303</t>
  </si>
  <si>
    <t>D+M PZ3L303 požární ucpávka k potrubí vč. doplňků (dle PD)</t>
  </si>
  <si>
    <t>-1572970114</t>
  </si>
  <si>
    <t>35</t>
  </si>
  <si>
    <t>727PZ3L304</t>
  </si>
  <si>
    <t>D+M PZ3L304 požární ucpávka k potrubí vč. doplňků (dle PD)</t>
  </si>
  <si>
    <t>1691777698</t>
  </si>
  <si>
    <t>36</t>
  </si>
  <si>
    <t>727PZ3L305</t>
  </si>
  <si>
    <t>D+M PZ3L305 požární ucpávka ke kabeláži vč. doplňků (dle PD)</t>
  </si>
  <si>
    <t>1691392620</t>
  </si>
  <si>
    <t>37</t>
  </si>
  <si>
    <t>727PZ3P301</t>
  </si>
  <si>
    <t>D+M PZ3P301 požární desková ucpávka vč. doplňků (dle PD)</t>
  </si>
  <si>
    <t>-1294320303</t>
  </si>
  <si>
    <t>38</t>
  </si>
  <si>
    <t>727PZ3P302</t>
  </si>
  <si>
    <t>D+M PZ3P302 požární ucpávka k potrubí vč. doplňků (dle PD)</t>
  </si>
  <si>
    <t>-445737588</t>
  </si>
  <si>
    <t>39</t>
  </si>
  <si>
    <t>727PZ3P303</t>
  </si>
  <si>
    <t>D+M PZ3P303 požární ucpávka k potrubí vč. doplňků (dle PD)</t>
  </si>
  <si>
    <t>-633349179</t>
  </si>
  <si>
    <t>40</t>
  </si>
  <si>
    <t>727PZ3P304</t>
  </si>
  <si>
    <t>D+M PZ3P304 požární ucpávka k potrubí vč. doplňků (dle PD)</t>
  </si>
  <si>
    <t>998672006</t>
  </si>
  <si>
    <t>41</t>
  </si>
  <si>
    <t>727PZ3P305</t>
  </si>
  <si>
    <t>D+M PZ3P305 požární ucpávka ke kabeláži vč. doplňků (dle PD)</t>
  </si>
  <si>
    <t>628998876</t>
  </si>
  <si>
    <t>763</t>
  </si>
  <si>
    <t>Konstrukce suché výstavby</t>
  </si>
  <si>
    <t>42</t>
  </si>
  <si>
    <t>763131461</t>
  </si>
  <si>
    <t>Podhled ze sádrokartonových desek  dvouvrstvá zavěšená spodní konstrukce z ocelových profilů CD, UD dvojitě opláštěná deskami impregnovanou H2, tl. 2 x 12,5 mm, bez izolace</t>
  </si>
  <si>
    <t>-134678524</t>
  </si>
  <si>
    <t>SDK podhled H2 (pl)</t>
  </si>
  <si>
    <t>skladba PDN02</t>
  </si>
  <si>
    <t>3.NP - místnost (N301-P)</t>
  </si>
  <si>
    <t>(17,66)</t>
  </si>
  <si>
    <t>43</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</si>
  <si>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</si>
  <si>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</si>
  <si>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-225051706</t>
  </si>
  <si>
    <t>44</t>
  </si>
  <si>
    <t>998763381</t>
  </si>
  <si>
    <t>Přesun hmot pro konstrukce montované z desek  sádrokartonových, sádrovláknitých, cementovláknitých nebo cementových Příplatek k cenám za přesun prováděný bez použití mechanizace pro jakoukoliv výšku objektu</t>
  </si>
  <si>
    <t>532190382</t>
  </si>
  <si>
    <t>45</t>
  </si>
  <si>
    <t>766TR2L201</t>
  </si>
  <si>
    <t>D+M TR2L201 vestavěná skříň 3,85x1,6/0,35 m vč. povrchové úpravy a doplňků (dle PD)</t>
  </si>
  <si>
    <t>kpl</t>
  </si>
  <si>
    <t>445033729</t>
  </si>
  <si>
    <t>46</t>
  </si>
  <si>
    <t>766TR2L202</t>
  </si>
  <si>
    <t>D+M TR2L202 parapet Š300 vč. povrchové úpravy a doplňků (dle PD)</t>
  </si>
  <si>
    <t>-779281774</t>
  </si>
  <si>
    <t>47</t>
  </si>
  <si>
    <t>766TR2P201</t>
  </si>
  <si>
    <t>D+M TR2P201 vestavěná skříň 4,35x1,6/0,35 m vč. povrchové úpravy a doplňků (dle PD)</t>
  </si>
  <si>
    <t>-1065950117</t>
  </si>
  <si>
    <t>48</t>
  </si>
  <si>
    <t>766TR2P202</t>
  </si>
  <si>
    <t>D+M TR2P202 parapet Š300 vč. povrchové úpravy a doplňků (dle PD)</t>
  </si>
  <si>
    <t>457945022</t>
  </si>
  <si>
    <t>49</t>
  </si>
  <si>
    <t>766TR3L301</t>
  </si>
  <si>
    <t>D+M TR3L301 vestavěná skříň 3,85x1,6/0,35 m vč. povrchové úpravy a doplňků (dle PD)</t>
  </si>
  <si>
    <t>841507851</t>
  </si>
  <si>
    <t>50</t>
  </si>
  <si>
    <t>766TR3L302</t>
  </si>
  <si>
    <t>D+M TR3L302 parapet Š300 vč. povrchové úpravy a doplňků (dle PD)</t>
  </si>
  <si>
    <t>-1683392816</t>
  </si>
  <si>
    <t>51</t>
  </si>
  <si>
    <t>766TR3P301</t>
  </si>
  <si>
    <t>D+M TR3P301 vestavěná skříň 4,35x1,6/0,35 m vč. povrchové úpravy a doplňků (dle PD)</t>
  </si>
  <si>
    <t>2072864038</t>
  </si>
  <si>
    <t>52</t>
  </si>
  <si>
    <t>766TR3P302</t>
  </si>
  <si>
    <t>D+M TR3P302 parapet Š300 vč. povrchové úpravy a doplňků (dle PD)</t>
  </si>
  <si>
    <t>-2042559367</t>
  </si>
  <si>
    <t>53</t>
  </si>
  <si>
    <t>766PV2L201</t>
  </si>
  <si>
    <t>D+M PV2L201 dělící příčka mezi WC mísami 0,55x0,80 m vč. povrchové úpravy a doplňků (dle PD)</t>
  </si>
  <si>
    <t>-839462913</t>
  </si>
  <si>
    <t>54</t>
  </si>
  <si>
    <t>766PV2L202</t>
  </si>
  <si>
    <t>D+M PV2L202 lékárnička na zeď pro MŠ 0,30x0,40 m vč. povrchové úpravy a doplňků (dle PD)</t>
  </si>
  <si>
    <t>1895733681</t>
  </si>
  <si>
    <t>55</t>
  </si>
  <si>
    <t>766PV2P201</t>
  </si>
  <si>
    <t>D+M PV2P201 dělící příčka mezi WC mísami 0,55x0,80 m vč. povrchové úpravy a doplňků (dle PD)</t>
  </si>
  <si>
    <t>1831188285</t>
  </si>
  <si>
    <t>56</t>
  </si>
  <si>
    <t>766PV2P202</t>
  </si>
  <si>
    <t>D+M PV2P202 lékárnička na zeď pro MŠ 0,30x0,40 m vč. povrchové úpravy a doplňků (dle PD)</t>
  </si>
  <si>
    <t>1196923237</t>
  </si>
  <si>
    <t>57</t>
  </si>
  <si>
    <t>766PV3L301</t>
  </si>
  <si>
    <t>D+M PV3L301 dělící příčka mezi WC mísami 0,55x0,80 m vč. povrchové úpravy a doplňků (dle PD)</t>
  </si>
  <si>
    <t>-2063416431</t>
  </si>
  <si>
    <t>58</t>
  </si>
  <si>
    <t>766PV3L302</t>
  </si>
  <si>
    <t>D+M PV3L302 lékárnička na zeď pro MŠ 0,30x0,40 m vč. povrchové úpravy a doplňků (dle PD)</t>
  </si>
  <si>
    <t>695923506</t>
  </si>
  <si>
    <t>59</t>
  </si>
  <si>
    <t>766PV3P301</t>
  </si>
  <si>
    <t>D+M PV3P301 dělící příčka mezi WC mísami 0,55x0,80 m vč. povrchové úpravy a doplňků (dle PD)</t>
  </si>
  <si>
    <t>1248552252</t>
  </si>
  <si>
    <t>60</t>
  </si>
  <si>
    <t>766PV3P302</t>
  </si>
  <si>
    <t>D+M PV3P302 lékárnička na zeď pro MŠ 0,30x0,40 m vč. povrchové úpravy a doplňků (dle PD)</t>
  </si>
  <si>
    <t>-422941117</t>
  </si>
  <si>
    <t>61</t>
  </si>
  <si>
    <t>767SK2L201202</t>
  </si>
  <si>
    <t>D+M SK2L201202 skleněná příčka 4800x2950mm (2x dveře 900x2100) vč. doplňků (dle PD)</t>
  </si>
  <si>
    <t>2077448052</t>
  </si>
  <si>
    <t>62</t>
  </si>
  <si>
    <t>767SK2L203</t>
  </si>
  <si>
    <t>D+M SK2L203 skleněná příčka 950x2100 vč. doplňků (dle PD)</t>
  </si>
  <si>
    <t>1232119593</t>
  </si>
  <si>
    <t>63</t>
  </si>
  <si>
    <t>767SK2P201202</t>
  </si>
  <si>
    <t>D+M SK2P201202 skleněná příčka 4800x2950mm (2x dveře 900x2100) vč. doplňků (dle PD)</t>
  </si>
  <si>
    <t>-1627883464</t>
  </si>
  <si>
    <t>64</t>
  </si>
  <si>
    <t>767SK2P203</t>
  </si>
  <si>
    <t>D+M SK2P203 skleněná příčka 950x2100 vč. doplňků (dle PD)</t>
  </si>
  <si>
    <t>886433256</t>
  </si>
  <si>
    <t>65</t>
  </si>
  <si>
    <t>767SK3L301302</t>
  </si>
  <si>
    <t>D+M SK3L301302 skleněná příčka 4800x2950mm (2x dveře 900x2100) vč. doplňků (dle PD)</t>
  </si>
  <si>
    <t>-2125199247</t>
  </si>
  <si>
    <t>66</t>
  </si>
  <si>
    <t>767SK3L303</t>
  </si>
  <si>
    <t>D+M SK3L303 skleněná příčka 950x2100 vč. doplňků (dle PD)</t>
  </si>
  <si>
    <t>-903585387</t>
  </si>
  <si>
    <t>67</t>
  </si>
  <si>
    <t>767SK3P301302</t>
  </si>
  <si>
    <t>D+M SK3P301302 skleněná příčka 4800x2950mm (2x dveře 900x2100) vč. doplňků (dle PD)</t>
  </si>
  <si>
    <t>-54998205</t>
  </si>
  <si>
    <t>68</t>
  </si>
  <si>
    <t>767SK3P303</t>
  </si>
  <si>
    <t>D+M SK3P303 skleněná příčka 950x2100 vč. doplňků (dle PD)</t>
  </si>
  <si>
    <t>-964942783</t>
  </si>
  <si>
    <t>69</t>
  </si>
  <si>
    <t>771111011</t>
  </si>
  <si>
    <t>Příprava podkladu před provedením dlažby vysátí podlah</t>
  </si>
  <si>
    <t>748021283</t>
  </si>
  <si>
    <t>Souvrství podlahy - příprava (pl)</t>
  </si>
  <si>
    <t>70</t>
  </si>
  <si>
    <t>771151011</t>
  </si>
  <si>
    <t>Příprava podkladu před provedením dlažby samonivelační stěrka min.pevnosti 20 MPa, tloušťky do 3 mm</t>
  </si>
  <si>
    <t>2134163887</t>
  </si>
  <si>
    <t>71</t>
  </si>
  <si>
    <t>771591112</t>
  </si>
  <si>
    <t>Izolace podlahy pod dlažbu nátěrem nebo stěrkou ve dvou vrstvách</t>
  </si>
  <si>
    <t>177075821</t>
  </si>
  <si>
    <t>Souvrství podlahy - HI stěrka (pl)</t>
  </si>
  <si>
    <t>72</t>
  </si>
  <si>
    <t>771591264</t>
  </si>
  <si>
    <t>Izolace podlahy pod dlažbu těsnícími izolačními pásy mezi podlahou a stěnu</t>
  </si>
  <si>
    <t>438639270</t>
  </si>
  <si>
    <t>Souvrství podlahy - HI stěrka, bandáž (dl)</t>
  </si>
  <si>
    <t>(22,98)+(22,94)</t>
  </si>
  <si>
    <t>73</t>
  </si>
  <si>
    <t>771591111</t>
  </si>
  <si>
    <t>Příprava podkladu před provedením dlažby nátěr penetrační na podlahu</t>
  </si>
  <si>
    <t>127643788</t>
  </si>
  <si>
    <t>Souvrství podlahy - penetrace (pl)</t>
  </si>
  <si>
    <t>74</t>
  </si>
  <si>
    <t>771574112</t>
  </si>
  <si>
    <t>Montáž podlah z dlaždic keramických lepených flexibilním lepidlem maloformátových hladkých přes 9 do 12 ks/m2</t>
  </si>
  <si>
    <t>1273068020</t>
  </si>
  <si>
    <t>75</t>
  </si>
  <si>
    <t>M</t>
  </si>
  <si>
    <t>5976111X</t>
  </si>
  <si>
    <t>dlaždice keramické (předepsaná cena 600 Kč/m2)</t>
  </si>
  <si>
    <t>-967976307</t>
  </si>
  <si>
    <t>68,78*1,1 'Přepočtené koeficientem množství</t>
  </si>
  <si>
    <t>76</t>
  </si>
  <si>
    <t>771161021</t>
  </si>
  <si>
    <t>Příprava podkladu před provedením dlažby montáž profilu ukončujícího profilu pro plynulý přechod (dlažba-koberec apod.)</t>
  </si>
  <si>
    <t>-517324556</t>
  </si>
  <si>
    <t>77</t>
  </si>
  <si>
    <t>59054100</t>
  </si>
  <si>
    <t>profil přechodový Al s pohyblivým ramenem 8x20mm</t>
  </si>
  <si>
    <t>1043756935</t>
  </si>
  <si>
    <t>7,2*1,1 'Přepočtené koeficientem množství</t>
  </si>
  <si>
    <t>78</t>
  </si>
  <si>
    <t>771591115</t>
  </si>
  <si>
    <t>Podlahy - dokončovací práce spárování silikonem</t>
  </si>
  <si>
    <t>730811215</t>
  </si>
  <si>
    <t>Souvrství podlahy - dilatace (dl)</t>
  </si>
  <si>
    <t>79</t>
  </si>
  <si>
    <t>771592011</t>
  </si>
  <si>
    <t>Čištění vnitřních ploch po položení dlažby podlah nebo schodišť chemickými prostředky</t>
  </si>
  <si>
    <t>-1481794050</t>
  </si>
  <si>
    <t>Souvrství podlahy - dlažba, čištění (pl)</t>
  </si>
  <si>
    <t>80</t>
  </si>
  <si>
    <t>998771102</t>
  </si>
  <si>
    <t>Přesun hmot pro podlahy z dlaždic stanovený z hmotnosti přesunovaného materiálu vodorovná dopravní vzdálenost do 50 m v objektech výšky přes 6 do 12 m</t>
  </si>
  <si>
    <t>-769758004</t>
  </si>
  <si>
    <t>81</t>
  </si>
  <si>
    <t>998771181</t>
  </si>
  <si>
    <t>Přesun hmot pro podlahy z dlaždic stanovený z hmotnosti přesunovaného materiálu Příplatek k ceně za přesun prováděný bez použití mechanizace pro jakoukoliv výšku objektu</t>
  </si>
  <si>
    <t>1683095256</t>
  </si>
  <si>
    <t>82</t>
  </si>
  <si>
    <t>781111011</t>
  </si>
  <si>
    <t>Příprava podkladu před provedením obkladu oprášení (ometení) stěny</t>
  </si>
  <si>
    <t>998445431</t>
  </si>
  <si>
    <t>Obklad keramický - příprava (pl)</t>
  </si>
  <si>
    <t>2.NP - místnost (N201-L; N202-L; N201-P)</t>
  </si>
  <si>
    <t>3.NP - místnost (N301-L; N302-L; N301-P)</t>
  </si>
  <si>
    <t>(obklad_keram_pl)</t>
  </si>
  <si>
    <t>83</t>
  </si>
  <si>
    <t>781131112</t>
  </si>
  <si>
    <t>Izolace stěny pod obklad izolace nátěrem nebo stěrkou ve dvou vrstvách</t>
  </si>
  <si>
    <t>-867529130</t>
  </si>
  <si>
    <t>Obklad keramický - HI stěrka (pl)</t>
  </si>
  <si>
    <t>84</t>
  </si>
  <si>
    <t>781131232</t>
  </si>
  <si>
    <t>Izolace stěny pod obklad izolace těsnícími izolačními pásy pro styčné nebo dilatační spáry</t>
  </si>
  <si>
    <t>-1958954305</t>
  </si>
  <si>
    <t>Obklad keramický - HI stěrka, bandáž (dl * p)</t>
  </si>
  <si>
    <t>(1,50)*6+(1,50)*1+(1,50)*6</t>
  </si>
  <si>
    <t>85</t>
  </si>
  <si>
    <t>781495111</t>
  </si>
  <si>
    <t>Příprava podkladu před provedením obkladu nátěr penetrační na stěnu</t>
  </si>
  <si>
    <t>-1373073288</t>
  </si>
  <si>
    <t>Obklad keramický - penetrace (pl)</t>
  </si>
  <si>
    <t>86</t>
  </si>
  <si>
    <t>781474154</t>
  </si>
  <si>
    <t>Montáž obkladů vnitřních stěn z dlaždic keramických lepených flexibilním lepidlem velkoformátových hladkých přes 4 do 6 ks/m2</t>
  </si>
  <si>
    <t>-1520089584</t>
  </si>
  <si>
    <t>(0,56+0,82+4,87+0,66+1,02+0,76+0,96+2,64+3,20+0,95+0,75+0,95+3,20+0,10)*1,50+(0,45+0,92)*1,50</t>
  </si>
  <si>
    <t>(0,36+0,66+5,61+0,65+0,43+0,75+0,96+2,69+3,11+0,95+0,75+0,95+3,15+0,10)*1,50</t>
  </si>
  <si>
    <t>87</t>
  </si>
  <si>
    <t>781477114</t>
  </si>
  <si>
    <t>Montáž obkladů vnitřních stěn z dlaždic keramických Příplatek k cenám za dvousložkový spárovací tmel</t>
  </si>
  <si>
    <t>1541302866</t>
  </si>
  <si>
    <t>88</t>
  </si>
  <si>
    <t>597610X1</t>
  </si>
  <si>
    <t>obkládačky keramické (předepsaná cena 600 Kč/m2)</t>
  </si>
  <si>
    <t>-505785466</t>
  </si>
  <si>
    <t>131,79*1,1 'Přepočtené koeficientem množství</t>
  </si>
  <si>
    <t>89</t>
  </si>
  <si>
    <t>781494111</t>
  </si>
  <si>
    <t>Obklad - dokončující práce profily ukončovací lepené flexibilním lepidlem rohové</t>
  </si>
  <si>
    <t>1046863143</t>
  </si>
  <si>
    <t>Obklad keramický - roh (dl * p)</t>
  </si>
  <si>
    <t>(1,50)*6+(1,50)*6</t>
  </si>
  <si>
    <t>90</t>
  </si>
  <si>
    <t>781495115</t>
  </si>
  <si>
    <t>Obklad - dokončující práce ostatní práce spárování silikonem</t>
  </si>
  <si>
    <t>-441131720</t>
  </si>
  <si>
    <t>Obklad keramický - dilatace (dl * p)</t>
  </si>
  <si>
    <t>91</t>
  </si>
  <si>
    <t>781495211</t>
  </si>
  <si>
    <t>Čištění vnitřních ploch po provedení obkladu stěn chemickými prostředky</t>
  </si>
  <si>
    <t>-691645033</t>
  </si>
  <si>
    <t>Obklad keramický - čištění (pl)</t>
  </si>
  <si>
    <t>92</t>
  </si>
  <si>
    <t>998781102</t>
  </si>
  <si>
    <t>Přesun hmot pro obklady keramické  stanovený z hmotnosti přesunovaného materiálu vodorovná dopravní vzdálenost do 50 m v objektech výšky přes 6 do 12 m</t>
  </si>
  <si>
    <t>1248418821</t>
  </si>
  <si>
    <t>93</t>
  </si>
  <si>
    <t>998781181</t>
  </si>
  <si>
    <t>Přesun hmot pro obklady keramické  stanovený z hmotnosti přesunovaného materiálu Příplatek k cenám za přesun prováděný bez použití mechanizace pro jakoukoliv výšku objektu</t>
  </si>
  <si>
    <t>942854</t>
  </si>
  <si>
    <t>94</t>
  </si>
  <si>
    <t>784111001</t>
  </si>
  <si>
    <t>Oprášení (ometení) podkladu v místnostech výšky do 3,80 m</t>
  </si>
  <si>
    <t>-995715496</t>
  </si>
  <si>
    <t>Malba stropů - příprava (pl)</t>
  </si>
  <si>
    <t>Malba stěn - příprava (pl)</t>
  </si>
  <si>
    <t>(malba_pl)</t>
  </si>
  <si>
    <t>95</t>
  </si>
  <si>
    <t>784181121</t>
  </si>
  <si>
    <t>Penetrace podkladu jednonásobná hloubková v místnostech výšky do 3,80 m</t>
  </si>
  <si>
    <t>1668205609</t>
  </si>
  <si>
    <t>Malba stropů - penetrace (pl)</t>
  </si>
  <si>
    <t>Malba stěn - penetrace (pl)</t>
  </si>
  <si>
    <t>96</t>
  </si>
  <si>
    <t>784211101</t>
  </si>
  <si>
    <t>Malby z malířských směsí otěruvzdorných za mokra dvojnásobné, bílé za mokra otěruvzdorné výborně v místnostech výšky do 3,80 m</t>
  </si>
  <si>
    <t>-1832048423</t>
  </si>
  <si>
    <t>Malba stropů (pl)</t>
  </si>
  <si>
    <t>Malba stěn (dl * v)</t>
  </si>
  <si>
    <t>- keramické obklady (pl)</t>
  </si>
  <si>
    <t>OST</t>
  </si>
  <si>
    <t>Ostatní</t>
  </si>
  <si>
    <t>97</t>
  </si>
  <si>
    <t>OSTOT2L201</t>
  </si>
  <si>
    <t>D+M OT2L201 zrcadlo do obkladu Výška: 450 mm Šířka: 2700 mm vč. doplňků (dle PD)</t>
  </si>
  <si>
    <t>1565722075</t>
  </si>
  <si>
    <t>98</t>
  </si>
  <si>
    <t>OSTOT2L202</t>
  </si>
  <si>
    <t>D+M OT2L202 zrcadlo do obkladu Výška: 600 mm Šířka: 600 mm vč. doplňků (dle PD)</t>
  </si>
  <si>
    <t>-1190860031</t>
  </si>
  <si>
    <t>99</t>
  </si>
  <si>
    <t>OSTOT2L203</t>
  </si>
  <si>
    <t>D+M OT2L203 jádrový vrt DN 62-102 mm Tl. 115 - 400 mm vč. doplňků (dle PD)</t>
  </si>
  <si>
    <t>1386171215</t>
  </si>
  <si>
    <t>100</t>
  </si>
  <si>
    <t>OSTOT2L204</t>
  </si>
  <si>
    <t>D+M OT2L204 přechodové lišty tl. 3 mm vč. doplňků (dle PD)</t>
  </si>
  <si>
    <t>-2057220920</t>
  </si>
  <si>
    <t>101</t>
  </si>
  <si>
    <t>OSTOT2L205</t>
  </si>
  <si>
    <t>D+M OT2L205 devizní dvířka protipožární 400x400 mm vč. doplňků (dle PD)</t>
  </si>
  <si>
    <t>-170017803</t>
  </si>
  <si>
    <t>102</t>
  </si>
  <si>
    <t>OSTOT2L206</t>
  </si>
  <si>
    <t>D+M OT2L206 devizní dvířka 200x200 mm vč. doplňků (dle PD)</t>
  </si>
  <si>
    <t>1386946562</t>
  </si>
  <si>
    <t>103</t>
  </si>
  <si>
    <t>OSTOT2L207</t>
  </si>
  <si>
    <t>D+M OT2L207 samonavíjecí sušák na prádlo vč. kotvení a doplňků (dle PD)</t>
  </si>
  <si>
    <t>-803712028</t>
  </si>
  <si>
    <t>104</t>
  </si>
  <si>
    <t>OSTOT2P201</t>
  </si>
  <si>
    <t>D+M OT2P201 zrcadlo do obkladu Výška: 450 mm Šířka: 2700 mm vč. doplňků (dle PD)</t>
  </si>
  <si>
    <t>1000971793</t>
  </si>
  <si>
    <t>105</t>
  </si>
  <si>
    <t>OSTOT2P202</t>
  </si>
  <si>
    <t>D+M OT2P202 zrcadlo do obkladu Výška: 600 mm Šířka: 600 mm vč. doplňků (dle PD)</t>
  </si>
  <si>
    <t>939528535</t>
  </si>
  <si>
    <t>106</t>
  </si>
  <si>
    <t>OSTOT2P203</t>
  </si>
  <si>
    <t>D+M OT2P203 jádrový vrt DN 62-102 mm Tl. 115 - 400 mm vč. doplňků (dle PD)</t>
  </si>
  <si>
    <t>-2056870821</t>
  </si>
  <si>
    <t>107</t>
  </si>
  <si>
    <t>OSTOT2P204</t>
  </si>
  <si>
    <t>D+M OT2P204 přechodové lišty tl. 3 mm vč. doplňků (dle PD)</t>
  </si>
  <si>
    <t>1689833995</t>
  </si>
  <si>
    <t>108</t>
  </si>
  <si>
    <t>OSTOT2P205</t>
  </si>
  <si>
    <t>D+M OT2P205 devizní dvířka protipožární 400x400 mm vč. doplňků (dle PD)</t>
  </si>
  <si>
    <t>-1560759402</t>
  </si>
  <si>
    <t>109</t>
  </si>
  <si>
    <t>OSTOT2P206</t>
  </si>
  <si>
    <t>D+M OT2P206 devizní dvířka 200x200 mm vč. doplňků (dle PD)</t>
  </si>
  <si>
    <t>1630509463</t>
  </si>
  <si>
    <t>110</t>
  </si>
  <si>
    <t>OSTOT2P207</t>
  </si>
  <si>
    <t>D+M OT2P207 samonavíjecí sušák na prádlo vč. kotvení a doplňků (dle PD)</t>
  </si>
  <si>
    <t>-1734263544</t>
  </si>
  <si>
    <t>111</t>
  </si>
  <si>
    <t>OSTOT3L301</t>
  </si>
  <si>
    <t>D+M OT3L301 zrcadlo do obkladu Výška: 450 mm Šířka: 2700 mm vč. doplňků (dle PD)</t>
  </si>
  <si>
    <t>-1218738978</t>
  </si>
  <si>
    <t>112</t>
  </si>
  <si>
    <t>OSTOT3L302</t>
  </si>
  <si>
    <t>D+M OT3L302 zrcadlo do obkladu Výška: 600 mm Šířka: 600 mm vč. doplňků (dle PD)</t>
  </si>
  <si>
    <t>-1737826512</t>
  </si>
  <si>
    <t>113</t>
  </si>
  <si>
    <t>OSTOT3L303</t>
  </si>
  <si>
    <t>D+M OT3L303 jádrový vrt DN 62-102 mm Tl. 115 - 400 mm vč. doplňků (dle PD)</t>
  </si>
  <si>
    <t>-640772165</t>
  </si>
  <si>
    <t>114</t>
  </si>
  <si>
    <t>OSTOT3L304</t>
  </si>
  <si>
    <t>D+M OT3L304 přechodové lišty tl. 3 mm vč. doplňků (dle PD)</t>
  </si>
  <si>
    <t>793419814</t>
  </si>
  <si>
    <t>115</t>
  </si>
  <si>
    <t>OSTOT3L305</t>
  </si>
  <si>
    <t>D+M OT3L305 devizní dvířka protipožární 400x400 mm vč. doplňků (dle PD)</t>
  </si>
  <si>
    <t>1190927735</t>
  </si>
  <si>
    <t>116</t>
  </si>
  <si>
    <t>OSTOT3L306</t>
  </si>
  <si>
    <t>D+M OT3L306 devizní dvířka 200x200 mm vč. doplňků (dle PD)</t>
  </si>
  <si>
    <t>-635327693</t>
  </si>
  <si>
    <t>117</t>
  </si>
  <si>
    <t>OSTOT3L307</t>
  </si>
  <si>
    <t>D+M OT3L307 samonavíjecí sušák na prádlo vč. kotvení a doplňků (dle PD)</t>
  </si>
  <si>
    <t>2106734693</t>
  </si>
  <si>
    <t>118</t>
  </si>
  <si>
    <t>OSTOT3P301</t>
  </si>
  <si>
    <t>D+M OT3P301 zrcadlo do obkladu Výška: 450 mm Šířka: 2700 mm vč. doplňků (dle PD)</t>
  </si>
  <si>
    <t>655422794</t>
  </si>
  <si>
    <t>119</t>
  </si>
  <si>
    <t>OSTOT3P302</t>
  </si>
  <si>
    <t>D+M OT3P302 zrcadlo do obkladu Výška: 600 mm Šířka: 600 mm vč. doplňků (dle PD)</t>
  </si>
  <si>
    <t>504616771</t>
  </si>
  <si>
    <t>120</t>
  </si>
  <si>
    <t>OSTOT3P303</t>
  </si>
  <si>
    <t>D+M OT3P303 jádrový vrt DN 62-102 mm Tl. 115 - 400 mm vč. doplňků (dle PD)</t>
  </si>
  <si>
    <t>-1910603528</t>
  </si>
  <si>
    <t>121</t>
  </si>
  <si>
    <t>OSTOT3P304</t>
  </si>
  <si>
    <t>D+M OT3P304 přechodové lišty tl. 3 mm vč. doplňků (dle PD)</t>
  </si>
  <si>
    <t>509780779</t>
  </si>
  <si>
    <t>122</t>
  </si>
  <si>
    <t>OSTOT3P305</t>
  </si>
  <si>
    <t>D+M OT3P305 devizní dvířka protipožární 400x400 mm vč. doplňků (dle PD)</t>
  </si>
  <si>
    <t>1434951407</t>
  </si>
  <si>
    <t>123</t>
  </si>
  <si>
    <t>OSTOT3P306</t>
  </si>
  <si>
    <t>D+M OT3P306 devizní dvířka 200x200 mm vč. doplňků (dle PD)</t>
  </si>
  <si>
    <t>1868276063</t>
  </si>
  <si>
    <t>124</t>
  </si>
  <si>
    <t>OSTOT3P307</t>
  </si>
  <si>
    <t>D+M OT3P307 samonavíjecí sušák na prádlo vč. kotvení a doplňků (dle PD)</t>
  </si>
  <si>
    <t>729235451</t>
  </si>
  <si>
    <t>003 - VRN</t>
  </si>
  <si>
    <t>VRN - Vedlejší rozpočtové náklady</t>
  </si>
  <si>
    <t>Vedlejší rozpočtové náklady</t>
  </si>
  <si>
    <t>VRN000X1</t>
  </si>
  <si>
    <t>Zařízení staveniště</t>
  </si>
  <si>
    <t>821356407</t>
  </si>
  <si>
    <t>VRN000X2</t>
  </si>
  <si>
    <t>Ztížené provozní vlivy</t>
  </si>
  <si>
    <t>-1994120340</t>
  </si>
  <si>
    <t>VRN000X3</t>
  </si>
  <si>
    <t>Přesun kapacit</t>
  </si>
  <si>
    <t>1643793609</t>
  </si>
  <si>
    <t>VRN000X4</t>
  </si>
  <si>
    <t>Inženýrská činnost</t>
  </si>
  <si>
    <t>1722085358</t>
  </si>
  <si>
    <t>SEZNAM FIGUR</t>
  </si>
  <si>
    <t>Výměra</t>
  </si>
  <si>
    <t xml:space="preserve"> 001/ 1.01</t>
  </si>
  <si>
    <t xml:space="preserve"> 001/ 1.02</t>
  </si>
  <si>
    <t>HIV_pl</t>
  </si>
  <si>
    <t>Použití figury:</t>
  </si>
  <si>
    <t>Dvojnásobné bílé malby ze směsí za mokra výborně otěruvzdorných v místnostech výšky do 3,80 m</t>
  </si>
  <si>
    <t>Oprášení (ometení ) podkladu v místnostech výšky do 3,80 m</t>
  </si>
  <si>
    <t>Hloubková jednonásobná penetrace podkladu v místnostech výšky do 3,80 m</t>
  </si>
  <si>
    <t>Montáž obkladů vnitřních keramických velkoformátových hladkých do 6 ks/m2 lepených flexibilním lepidlem</t>
  </si>
  <si>
    <t>Vápenocementová omítka hladká jednovrstvá vnitřních stěn nanášená ručně</t>
  </si>
  <si>
    <t>Ometení (oprášení) stěny při přípravě podkladu</t>
  </si>
  <si>
    <t>Izolace pod obklad nátěrem nebo stěrkou ve dvou vrstvách</t>
  </si>
  <si>
    <t>Nátěr penetrační na stěnu</t>
  </si>
  <si>
    <t>Čištění vnitřních ploch stěn po provedení obkladu chemickými prostředky</t>
  </si>
  <si>
    <t>Montáž podlah keramických hladkých lepených flexibilním lepidlem do 12 ks/ m2</t>
  </si>
  <si>
    <t>Doplnění cementového potěru hlazeného pl do 4 m2 tl do 10 mm</t>
  </si>
  <si>
    <t>Vysátí podkladu před pokládkou dlažby</t>
  </si>
  <si>
    <t>Samonivelační stěrka podlah pevnosti 20 MPa tl 3 mm</t>
  </si>
  <si>
    <t>Nátěr penetrační na podlahu</t>
  </si>
  <si>
    <t>Izolace pod dlažbu nátěrem nebo stěrkou ve dvou vrstvách</t>
  </si>
  <si>
    <t>Čištění vnitřních ploch podlah nebo schodišť po položení dlažby chemickými prostředky</t>
  </si>
  <si>
    <t>Vápenocementová omítka hladká jednovrstvá vnitřních stropů rovných nanášená ručně</t>
  </si>
  <si>
    <t>Potažení vnitřních stropů sklovláknitým pletivem vtlačeným do tenkovrstvé hmoty</t>
  </si>
  <si>
    <t>Oprava vnitřní vápenné hrubé omítky stropů v rozsahu plochy do 50%</t>
  </si>
  <si>
    <t>skl_S11_dl</t>
  </si>
  <si>
    <t>skl_S12_pl</t>
  </si>
  <si>
    <t>skl_S4_dl</t>
  </si>
  <si>
    <t>skl_S4_pl</t>
  </si>
  <si>
    <t>skl_S6_dl</t>
  </si>
  <si>
    <t>skl_S6_pl</t>
  </si>
  <si>
    <t>skl_S8_dl</t>
  </si>
  <si>
    <t>skl_S8_pl</t>
  </si>
  <si>
    <t>sokl_S11_dl</t>
  </si>
  <si>
    <t>sokl_S6_dl</t>
  </si>
  <si>
    <t>SPECIFIKACE MATERIÁLU</t>
  </si>
  <si>
    <t>OZNAČENÍ PROSTORU</t>
  </si>
  <si>
    <t>VYTÁPĚNÍ</t>
  </si>
  <si>
    <t>Pol.č.</t>
  </si>
  <si>
    <t>Popis materiálu / zařízení / prací</t>
  </si>
  <si>
    <t>m.j.</t>
  </si>
  <si>
    <t>2.NP–L</t>
  </si>
  <si>
    <t>2.NP–P</t>
  </si>
  <si>
    <t>3.NP–L</t>
  </si>
  <si>
    <t>3.NP–P</t>
  </si>
  <si>
    <t>Celkem</t>
  </si>
  <si>
    <t>Kč/m.j.</t>
  </si>
  <si>
    <t>Kč</t>
  </si>
  <si>
    <t>Vytápění - otopné plochy (vč. kotvení, příslušenství, aj.) + montáž</t>
  </si>
  <si>
    <t>radiátor ze žebrových trubek (vč. kotvení), barva RAL 9016 investora, standardní ocelové trubky, připojovací závit G1/2'', PN10, Tmax 120°C, odvzdušňovací zátka
Ø 32 x 2,0 x Ø 92mm, výška 402mm, délka 2500mm, varianta na podlahu</t>
  </si>
  <si>
    <t>Vytápění - materiál (zařízení, rozvody, armatury, aj.) + montáž</t>
  </si>
  <si>
    <t>potrubí ocelové 18x1,2mm, PN10, vč. tvarovek, přírub, přechodek a kotvení, spojované lisováním, uhlíková ocel vně pozinkovaná  třídy 1.0215 v souladu s UNI EN 10305-3, min. tloušťka vnějšího zinkového povlaku 8 μm, třída hořlavosti A1 podle DIN 4202-1</t>
  </si>
  <si>
    <t>bm</t>
  </si>
  <si>
    <t>potrubí ocelové 28x1,5mm, PN10, vč. tvarovek, přírub, přechodek a kotvení, spojované lisováním, uhlíková ocel vně pozinkovaná  třídy 1.0215 v souladu s UNI EN 10305-3, min. tloušťka vnějšího zinkového povlaku 8 μm, třída hořlavosti A1 podle DIN 4202-1</t>
  </si>
  <si>
    <t>potrubí ocelové 35x1,5mm, PN10, vč. tvarovek, přírub, přechodek a kotvení, spojované lisováním, uhlíková ocel vně pozinkovaná  třídy 1.0215 v souladu s UNI EN 10305-3, min. tloušťka vnějšího zinkového povlaku 8 μm, třída hořlavosti A1 podle DIN 4202-1</t>
  </si>
  <si>
    <t>potrubí ocelové 42x1,5mm, PN10, vč. tvarovek, přírub, přechodek a kotvení, spojované lisováním, uhlíková ocel vně pozinkovaná  třídy 1.0215 v souladu s UNI EN 10305-3, min. tloušťka vnějšího zinkového povlaku 8 μm, třída hořlavosti A1 podle DIN 4202-1</t>
  </si>
  <si>
    <t>návleková tepelná izolace (pěnový polyetylen) tloušťka 20mm pro 18x1,2, přelep. spoje</t>
  </si>
  <si>
    <t>návleková tepelná izolace (pěnový polyetylen) tloušťka 20mm pro 28x1,5, přelep. spoje</t>
  </si>
  <si>
    <t>návleková tepelná izolace (pěnový polyetylen) tloušťka 20mm pro 35x1,5, přelep. spoje</t>
  </si>
  <si>
    <t>návleková tepelná izolace (pěnový polyetylen) tloušťka 20mm pro 42x1,5, přelep. spoje</t>
  </si>
  <si>
    <t>Připojení radiátorů ze žebrových trubek</t>
  </si>
  <si>
    <t>termostatická kapalinová hlavice pro ventil M30x1,5 s kapilárou 2m, uživatelské označení, omezení nebo blokování minimální a maximální teploty dvěma skrytými zarážkami, kapalinovou plněné čidlo, hystereze: 0,6 K, doba uzavírání: 40 min, rozsah 6,5°C  - 28°C, plast ABS, matice mosaz, barva RAL 9010 – bílá</t>
  </si>
  <si>
    <t>termostatický ventil axiální, dvouregulační, DN15, PN10</t>
  </si>
  <si>
    <t>regulační šroubení rohové, DN15, PN10</t>
  </si>
  <si>
    <t>svěrné šroubení na ocelové potrubí pro 15x1, (mosaz CW617N, PN10, T=120°C)</t>
  </si>
  <si>
    <t>Vytápění - demontáž, stavební přípomoc, zkoušky, doklady, aj.</t>
  </si>
  <si>
    <t>demontáž a úpravy stávajících rozvodů a zařízení (tělesa, rozvody, aj.) 
vč. přesunu hmot, likvidace odpadu</t>
  </si>
  <si>
    <t xml:space="preserve">nátěr potrubí v interiéru - 1x základní, 2x ochranný vrchní, barva bílá </t>
  </si>
  <si>
    <t>klp</t>
  </si>
  <si>
    <t>stavební přípomoci (prostupy, drážky, lešení, jádrové vrtání, požární dotěsnění aj.)</t>
  </si>
  <si>
    <t>zrušení stávajících odboček nad podlahou ze stávající ocelové stoupačky, vysazení nových odboček v podlaze, včetně úpravy nezbytné části stávající stoupačky</t>
  </si>
  <si>
    <t>výměna nefunkčních uzávěrů včetně vypouštění na řešené stoupačce (uzávěry musí být zkontrolovány a vyzkoušeny před zahájením prací, uzávěry budou vyměněny pouze v případě nefunkčnosti uzavírání nebo vypouštění)</t>
  </si>
  <si>
    <t>vyčištění a propláchnutí upravovaných rozvodů, dopuštění a odvzdušnění celé soustavy včetně všech dotčených rozvodů i v souvisejících a navazujících částech budovy, které nejsou rekonstrukcí přímo řešeny)</t>
  </si>
  <si>
    <t>zkoušky těsnosti a provozní dle ČSN 06 0310, včetně zaregulování otopné soustavy, 72h</t>
  </si>
  <si>
    <t>dokumentace skutečného provedení (digitálně v edit. formátu DWG/DOC/XLS+ 3 výtisky)</t>
  </si>
  <si>
    <t>spolupráce při uvedení do provozu (vč. předání technické dokumentace, návodů, certifikátů, schválení k provozu, vč. povinných revizí, hygienických atestů aj. 2paré+CD)</t>
  </si>
  <si>
    <t>Výpočet celkové výměry je proveden součtem jednotlivých prvků a odměřením délek ze všech výkresů grafické části.</t>
  </si>
  <si>
    <t>Specifikace obsahuje pouze seznam hlavních zařízení a dodávek, nikoli úplný seznam veškerého zařízení a materiálu potřebného pro provedení dodávky jako jsou například redukce, kolena, nosné konstrukce, šrouby, těsnění, spojovací materiál, nátěrové hmoty, orientační štítky atd. Úplný přehled materiálu určuje příprava výroby. Veškeré zařízení musí být schválené pro použití v ČR , musí k nim být dodána technická dokumentace v českém jazyce a příslušné atesty. Veškeré zařízení se rozumí včetně dodávky, montáže a včetně potřebného pomocného materiálu. Všechny závitové armatury budou dodány včetně šroubení umožňujícího následné rozpojení. V rámci dodávky potrubí jsou veškeré pomocné ocelové konstrukce pro uložení potrubí pomocí typových prvků opatřených povrchovou úpravou pozinkováním. Při zpracování nabídky je nutno vycházet ze všech částí dokumentace tj. textových částí, výkresů a specifikace.</t>
  </si>
  <si>
    <t>Podkladem pro ocenění, stavbu, technické řešení jednotlivých konstrukcí a objednávání materiálu je projekt jako celek, přičemž stačí, aby příslušné dodávky a práce byly zmíněny v některé z jeho částí. Všechny jednotkové ceny obsahují náklady na dopravu materiálu na staveniště, staveništní přesun hmot a u bourání manipulaci se sutí, její odvoz a uložení na skládku včetně poplatku (pokud není uvedeno výslovně jinak), jakož i všechny potřebné pomocné dodávky a práce pro upevnění, zabezpečení funkčnosti a finální pohledové úpravy, které jsou běžně součástí dodávaného výrobku nebo systému a nejsou výslovně uvedeny jako samostatné položky. Uvedené výrobky mohou být zaměněny výrobkem srovnatelných parametrů (základní požadované parametry jsou uvedeny souhrnně a jsou platné pro všechny výrobky daného typu). Všechny výrobky viditelné v interiéru (tělesa, armatury, atd.) musí být před objednáním a montáží odsouhlaseny investorem.</t>
  </si>
  <si>
    <t>Dodavatel nabídne investorovi na výběr před instalací minimálně 3 výrobky, které splňují obecné požadavky na instalovaný výrobek/zařízení.
Nedílnou součástí specifikace je POŽADOVANÝ TECHNICKÝ STANDARD NAVRŽENÝCH VÝROBKŮ</t>
  </si>
  <si>
    <t>VZDUCHOTECHNIKA</t>
  </si>
  <si>
    <t>Výrobek/Ozn. na výkresu</t>
  </si>
  <si>
    <t>množ.</t>
  </si>
  <si>
    <t>Vzduchotechnika - zařízení (vč. kotvení, příslušenství, apd.) + montáž</t>
  </si>
  <si>
    <t xml:space="preserve">Nucené větrání hygienického zázemí N201-P </t>
  </si>
  <si>
    <r>
      <t xml:space="preserve">Diagonální ventilátor do kruhového potrubí DN150, tlaková ztráta 150 Pa, výkon cca 200 m3/hod. Součástí ventilátoru 2 x pružná manžeta pro napojení potrubí; vč. zpětné klapky a dalšího příslušenství. </t>
    </r>
    <r>
      <rPr>
        <i/>
        <sz val="10"/>
        <rFont val="Arial"/>
        <family val="2"/>
      </rPr>
      <t>Před objednáním ventilátoru budou ověřeny montážní rozměry dle stávajícího typu a ventilátor bude vzorkován. Ovládání obou ventilátorů bude přes společný spínač integrovaný do dvourámečku společně se spínačem osvětlení.</t>
    </r>
  </si>
  <si>
    <t xml:space="preserve">Nucené větrání hygienického zázemí N301-P </t>
  </si>
  <si>
    <t>Vzduchotechnika - demontáž, stavební přípomoc, zkoušky, doklady, apd.</t>
  </si>
  <si>
    <t>Demontáž stávajících ventilátorů (2ks)</t>
  </si>
  <si>
    <t>Stavební přípomoci (prostupy, drážky, lešení, jádrové vrtání, požární dotěsnění apd.)</t>
  </si>
  <si>
    <t>Montážní a pomocný materiál</t>
  </si>
  <si>
    <t>Vyzkoušení a oživení systému</t>
  </si>
  <si>
    <t>ZDRAVOTNÍ TECHNIKA</t>
  </si>
  <si>
    <t>Ozn.</t>
  </si>
  <si>
    <t>Zařizovací předměty, vodovodní baterie, zařízení – materiál + montáž</t>
  </si>
  <si>
    <t>WCš</t>
  </si>
  <si>
    <t>dětský keramický závěsný klozet, hluboké splachování, barva bílá
včetně instalační sady, vč. kotvení</t>
  </si>
  <si>
    <t>bílé plastové sedátko pro závěsné WC (ergonomické sedátko bez poklopu), včetně úchytů z nerezové oceli, vhodné ovládání pro předškolní děti</t>
  </si>
  <si>
    <t>montážní prvek pro závěsné WC (do lehkých stěn), izolovaná splachovací nádržka 6/9l, pozinkovaný rám, odpadní koleno z PE s přechodkou a uchycením, integrovaný 1x rohový ventil 1/2'', montážní kryt, upevňovací materiál, vč. kotvení a soupravy pro předstěnovou montáž</t>
  </si>
  <si>
    <t>UMš</t>
  </si>
  <si>
    <t>keramické umyvadlo 41cm, barva bílá, otvor pro baterii, instalační sada pro umyvadla, barevné provedení dle výběru investora, vč. kotvení</t>
  </si>
  <si>
    <t>umyvadlová stojánková páková baterie na jednu vodu s výtokem 142mm, lesklý chrom, keramická kartuše, vhodné ovládání pro předškolní děti</t>
  </si>
  <si>
    <t>umyvadlový sifon, chrom, odpadní ventil se zátkou a řetízkem</t>
  </si>
  <si>
    <t>UMr</t>
  </si>
  <si>
    <t>keramické rohové umyvadlo 55cm, barva bílá, otvor pro baterii, odtok 5/4'' 10let záruka, instalační sada pro umyvadla, vč. kotvení</t>
  </si>
  <si>
    <t>umyvadlová páková termostatická stojánková baterie
délka 143mm, chrom, vč. připojovacích flexi hadic</t>
  </si>
  <si>
    <t>UM</t>
  </si>
  <si>
    <t>keramické umyvadlo 55cm, barva bílá, otvor pro baterii, odtok 5/4'', 10let záruka, instalační sada pro umyvadla, vč. kotvení</t>
  </si>
  <si>
    <t>umyvadlová páková stojánková baterie se spodním výtokem, délka 143mm, chrom, vč. připojovacích flexi hadic</t>
  </si>
  <si>
    <t>SPš</t>
  </si>
  <si>
    <t>akrylátová obdélníková sprchová vanička, 900x750mm, výška 95mm, barva bílá, materiál sendvič akrylátu a ABS, k instalaci na podezdění, včetně montážní sady</t>
  </si>
  <si>
    <t>sprchová páková nástěnná baterie, chromové provedení
sprchový komplet (držák, hadice, sprcha, mýdlenka)</t>
  </si>
  <si>
    <t>zápachová uzávěrka DN40/50 s vodorovným odpadem, pro vany sprchových koutů s otvorem Ø 90mm, s krytkou z ušlechtilé oceli
Ø 113mm, s kulovým kloubem na odtoku</t>
  </si>
  <si>
    <t>URš</t>
  </si>
  <si>
    <t>keramický urinál, s ručním splachovačem, instalační materiál, skryté upevnění, barva bílá, barva bílá, vč. kotvení a sifonu</t>
  </si>
  <si>
    <t>---</t>
  </si>
  <si>
    <t>univerzální montážní prvek pro pisoár, pro ovládání splachování na omítku, samonosný prvek, rám s C-profilem 4/4 cm, povrch rámu upravený práškovou barvou, podpěry o 5 cm zásuvné patní desky otočné, pro montáž do profilů UW50 a UW75, pám s otvory pro upevnění do dřevěných konstrukcí, pozinkované podpěry, plynule nastavitelné 0 - 20 cm, výška prvku od 112 cm do 130 cm, v závislosti na druhu keramiky pisoáru, upevnění pisoáru pomocí závitové tyče M8, nastavitelná výška a vzdálenost upevnění připojovacího kolena výškově nastavitelné a zvukově izolované, přívod Rp 1/2" výškově a do strany nastavitelný, upevňovací materiál</t>
  </si>
  <si>
    <t>tlakový splachovací ventil DN15, možnost nastavení množství splachovácí vody 1-6l, přívod 1/2'', splachovací trubka 18x200mm, posuvná rozeta, celokovová armatura s mosazným tlačítkem pro jednočinné spláchnutí, splachovací proud: max. 0,3 l/s, hydraulický tlak: 0,8 - 5,0 barů, všechny viditelné součásti armatury z pochromované mosazi, funkční části kartuše z umělé hmoty, vhodné ovládání pro předškolní děti (stačitelnost)</t>
  </si>
  <si>
    <t>Příslušenství hygienického zázemí</t>
  </si>
  <si>
    <t>držák na toaletní papír, odkrytý, chromovaná mosaz</t>
  </si>
  <si>
    <t>WC souprava, plastové provedení, barva bílá, k montáži na stěnu</t>
  </si>
  <si>
    <t>dávkovač tekutého mýdla, plast ABS, barva bílá, objem nádržky 0,4l, okénko stavu náplně, uzamykatelný, vhodné ovládání pro předškolní děti</t>
  </si>
  <si>
    <t>Kanalizace - materiál (rozvody, armatury, aj.) – materiál + montáž</t>
  </si>
  <si>
    <t>HT potrubí DN40, vč. tvarovek, vč. kotvení a závěsů
vč. těsnění, dle ČSN EN 1451</t>
  </si>
  <si>
    <t>HT potrubí DN50, vč. tvarovek, vč. kotvení a závěsů
vč. těsnění, dle ČSN EN 1451</t>
  </si>
  <si>
    <t>HT potrubí DN70, vč. tvarovek, vč. kotvení a závěsů
vč. těsnění , dle ČSN EN 1451</t>
  </si>
  <si>
    <t>HT potrubí DN100, vč. tvarovek, vč. kotvení a závěsů
 vč. těsnění, dle ČSN EN 1451</t>
  </si>
  <si>
    <t>HT potrubí DN125, vč. tvarovek, vč. kotvení a závěsů
vč. těsnění, dle ČSN EN 1451</t>
  </si>
  <si>
    <t>ČT70</t>
  </si>
  <si>
    <t>HT čistící tvarovka DN70, se šroubovacím víkem</t>
  </si>
  <si>
    <t>ČT100</t>
  </si>
  <si>
    <t>HT čistící tvarovka DN100, se šroubovacím víkem</t>
  </si>
  <si>
    <t>ČT125</t>
  </si>
  <si>
    <t>HT čistící tvarovka DN125, se šroubovacím víkem</t>
  </si>
  <si>
    <t>PV100</t>
  </si>
  <si>
    <t>přivzdušňovací ventil DN100, min. průtok vzduchu 37 l/min. (dle EN 12380), s dvojitou izolační stěnou, s masivní pryžovou membránou, s odnímatelnou mřížkou proti hmyzu a pro čištění (dle EN 12380 -1  ČSN 756770)</t>
  </si>
  <si>
    <t>nerezová dvířka 250x250mm, pro obložení keramickým obkladem, přístup k armaturám, rámeček k osazení do stěn, snadný systém zavírání/otvírání (magnet, zarážka, aj.)</t>
  </si>
  <si>
    <t>nerezová dvířka 250x250mm, s otočným otvírání pro přístup k armaturám, nerezový rámeček k osazení do zděných stěn, snadný systém zavírání/otvírání (magnet, zarážka, aj.)</t>
  </si>
  <si>
    <t>nerezová dvířka 300x300mm, s otočným otvírání pro přístup k armaturám, nerezový rámeček k osazení do zděných stěn, snadný systém zavírání/otvírání (magnet, zarážka, aj.)</t>
  </si>
  <si>
    <t>Vodovod - materiál (rozvody, armatury, aj.) – materiál + montáž</t>
  </si>
  <si>
    <t>plastové potrubí PPR 20x2,8 PN16 (ČSN EN ISO 15874)
vč. tvarovek a uchycení objímkami</t>
  </si>
  <si>
    <t>plastové potrubí PPR 25x3,5 PN16 (ČSN EN ISO 15874)
vč. tvarovek a uchycení objímkami</t>
  </si>
  <si>
    <t>plastové potrubí PPR 32x4,4 PN16 (ČSN EN ISO 15874)
vč. tvarovek a uchycení objímkami</t>
  </si>
  <si>
    <t>plastové potrubí PPR 40x5,5 PN16 (ČSN EN ISO 15874)
vč. tvarovek a uchycení objímkami</t>
  </si>
  <si>
    <t>návleková tepelná izolace (pěnový polyetylen)
tl. 13mm pro 20x2,8, přelepené spoje</t>
  </si>
  <si>
    <t>návleková tepelná izolace (pěnový polyetylen)
tl. 13mm pro 25x3,5, přelepené spoje</t>
  </si>
  <si>
    <t>návleková tepelná izolace (pěnový polyetylen)
tl. 13mm pro 32x4,4, přelepené spoje</t>
  </si>
  <si>
    <t>návleková tepelná izolace (pěnový polyetylen)
tl. 13mm pro 40x5,5, přelepené spoje</t>
  </si>
  <si>
    <t>návleková tepelná izolace (pěnový polyetylen)
tl. 20mm pro 20x2,8, přelepené spoje</t>
  </si>
  <si>
    <t>návleková tepelná izolace (pěnový polyetylen).
tl. 20mm pro 25x3,5, přelepené spoje</t>
  </si>
  <si>
    <t>návleková tepelná izolace (pěnový polyetylen)
tl. 20mm pro 32x4,4, přelepené spoje</t>
  </si>
  <si>
    <t>návleková tepelná izolace (pěnový polyetylen)
tl. 20mm pro 40x5,5, přelepené spoje</t>
  </si>
  <si>
    <t>TVS</t>
  </si>
  <si>
    <t>termostatický směšovací ventil 3/4" 20° - 50°,  4 – 8 odběrových míst, přívod teplé a studené vody 3/4" (vnitřní závit) a výstupní závit 1" (vnitřní závit), nastavitelné rozmezí teplot 20° – 50°. součástí dvě zpětné klapky a filtry, PN10, max. 85°C</t>
  </si>
  <si>
    <t>Kanalizace, vodovod - demontáž, stavební přípomoc, zkoušky, doklady, aj.</t>
  </si>
  <si>
    <t xml:space="preserve">demontáž stávajících rušených rozvodů v řešeném prostoru včetně navazujících rozvodů pod stropem 1.NP a nefunkčních rozvodů pod stropem 3.NP, demontáž zařizovacích předmětů, baterií a armatur, vč. přesunu hmot </t>
  </si>
  <si>
    <t>nátěr viditelných plastových a litinových potrubí 
(vč. kotvení a souvisejících konstrukcí aj.)</t>
  </si>
  <si>
    <t>výměna nefunkčních uzávěrů včetně vypouštění na řešené stoupačce (uzávěry musí být zkontrolovány a vyzkoušeny před zahájením prací, uzávěry budou vyměněny pouze v případě nefunkčnosti uzavírání nebo vypouštění), uzávěry musí být funkční a přístupné pro případ havárie</t>
  </si>
  <si>
    <t>stavební přípomoci
(prostupy, drážky, lešení, jádrové vrtání, požární dotěsnění aj.)</t>
  </si>
  <si>
    <t>tlakové zkoušky vodovodu a kanalizace  dle ČSN, proplach a dezinfekce vodovodu (dle odst. 2a) §4 vyhl. 252/2004 Sb.
(rozbor vody předložit dodavatelem k přejímacímu řízení)</t>
  </si>
  <si>
    <t>dokumentace skutečného provedení
(digitálně v edit. formátu DWG/DOC/XLS+ 3 výtisky)</t>
  </si>
  <si>
    <t>spolupráce při uvedení do provozu
(vč. předání technické dokumentace, návodů, certifikátů, schválení k provozu, vč. povinných revizí, hygienických atestů aj. 2paré + CD)</t>
  </si>
  <si>
    <t>Specifikace obsahuje pouze seznam hlavních zařízení a dodávek, nikoli úplný seznam veškerého zařízení a materiálu potřebného pro provedení dodávky jako jsou například redukce, kolena, nosné konstrukce, šrouby, těsnění, spojovací materiál, nátěrové hmoty, orientační štítky atd. Úplný přehled materiálu určuje příprava výroby. Veškeré zařízení musí být schválené pro použití v ČR , musí k nim být dodána technická dokumentace v českém jazyce a příslušné atesty. Veškeré zařízení se rozumí včetně dodávky, montáže a včetně potřebného pomocného materiálu. Všechny závitové armatury budou dodány včetně šroubení umožňujícího následné rozpojení. Součástí dodávky potrubí jsou veškeré pomocné ocelové konstrukce pro uložení potrubí pomocí typových prvků opatřených povrchovou úpravou pozinkováním. Při zpracování nabídky je nutno vycházet ze všech částí dokumentace tj. textových částí, výkresů a specifikace.</t>
  </si>
  <si>
    <t>Podkladem pro ocenění, stavbu, technické řešení jednotlivých konstrukcí a objednávání materiálu je projekt jako celek, přičemž stačí, aby příslušné dodávky a práce byly zmíněny v některé z jeho částí. Všechny jednotkové ceny obsahují náklady na dopravu materiálu na staveniště, staveništní přesun hmot a u bourání manipulaci se sutí, její odvoz a uložení na skládku včetně poplatku (pokud není uvedeno výslovně jinak), jakož i všechny potřebné pomocné dodávky a práce pro upevnění, zabezpečení funkčnosti a finální pohledové úpravy, které jsou běžně součástí dodávaného výrobku nebo systému a nejsou výslovně uvedeny jako samostatné položky. Uvedené výrobky mohou být zaměněny výrobkem srovnatelných parametrů (základní požadované parametry jsou uvedeny souhrnně a jsou platné pro všechny výrobky daného typu). Všechny výrobky viditelné v interiéru (zařizovací předměty, baterie, atd.) musí být před objednáním a montáží odsouhlaseny investorem.</t>
  </si>
  <si>
    <t>SILNOPROUDÉ INSTALACE</t>
  </si>
  <si>
    <t>Umístění</t>
  </si>
  <si>
    <t>Silnoproudé instalace - dovyzbrojení stávajících rozvodnic (vč. kotvení, příslušenství, apd.)</t>
  </si>
  <si>
    <t>Zádveří</t>
  </si>
  <si>
    <t>chránič s jističem OLI-10B-1N-030AC
- výměna stávajícího jističe za nový, napojení dvou okruhů svítidel a napájení ventilátorů</t>
  </si>
  <si>
    <t>drobný montážní materiál - svorky na DIN lištu, nulovací svorkovnice, propojovací lišty apod.</t>
  </si>
  <si>
    <t>Silnoproudé instalace - kabeláž včetně montáže</t>
  </si>
  <si>
    <t>N201L, N301L
N201P, N301P</t>
  </si>
  <si>
    <t>CYKY - J 3x2,5 propojovací kabel silový</t>
  </si>
  <si>
    <t>CYKY - J 3x1,5 propojovací kabel silový</t>
  </si>
  <si>
    <t>CYKY - O 3x1,5 propojovací kabel silový, plochý</t>
  </si>
  <si>
    <t>CYKY - O 2x1,5 propojovací kabel silový, plochý</t>
  </si>
  <si>
    <t>CY6 - vodič zeleno/žlutý</t>
  </si>
  <si>
    <t>Elektroinstalační plastová trubka vnějšího průměru 25 mm, pevnost v tlaku &gt;750 N, montáž do podlahy</t>
  </si>
  <si>
    <t>Drobný montážní a elektroinstalační materiál 5% z ceny dodávky</t>
  </si>
  <si>
    <t>Silnoproudé instalace - montážní materiál včetně montáže</t>
  </si>
  <si>
    <t>N202L, N302L</t>
  </si>
  <si>
    <t>Zásuvka jednonásobná s ochrannými clonkami 16A/230V, bílá, vč. příslušenství 
- přesun zásuvky pod umyvadlem</t>
  </si>
  <si>
    <t>N201P, N301P</t>
  </si>
  <si>
    <t>Spínač jednopolový dvojitý ř.1/0, IP44, vč. příslušenství 
- spínání ventilátorů</t>
  </si>
  <si>
    <t>Spínač jednopolový dvojitý ř.1, IP44, vč. příslušenství 
- spínání dvou okruhů svítidel</t>
  </si>
  <si>
    <t>N201L, N301L</t>
  </si>
  <si>
    <t>Jednorámečky pro spínač jednopolový dvojitý nebo zásuvku</t>
  </si>
  <si>
    <t>Dvourámeček pro oba spínače</t>
  </si>
  <si>
    <t>Časový spínač pod vypínač 
- doběh ventilátoru</t>
  </si>
  <si>
    <t>Krabice přístrojová hluboká KPR 68 KA - lze svorkovat Wago-sv. a to i pod přístroji</t>
  </si>
  <si>
    <t>Krabice přístrojová  KP 67/3 KA</t>
  </si>
  <si>
    <t>Silnoproudé instalace - svítidla včetně zdrojů a montáže</t>
  </si>
  <si>
    <t>přisazené svítidlo interiérové s kryím IP40, LED panel, UGR&lt;19, hliníkový rámeček, mikroprizmatický kryt, čtverec 600x600mm, světelný zdroj 1x 52 W, 5500 lm, Ra 80, 3800K, dodávka včetně montáže.
- svítidlo bude před objednáním vzorkováno</t>
  </si>
  <si>
    <t>přisazené svítidlo interiérové s nouovým modulem a krytím IP40, LED panel, UGR&lt;19, hliníkový rámeček, mikroprizmatický kryt, čtverec 600x600mm, světelný zdroj 1x 52 W, 5500 lm, Ra 80, 3800K, dodávka včetně montáže.
- svítidlo bude před objednáním vzorkováno</t>
  </si>
  <si>
    <t>Silnoproudé instalace - demontáž, stavební přípomoc, revize, doklady, apd.</t>
  </si>
  <si>
    <t>demontáž stávajícíh rozvodů elektro</t>
  </si>
  <si>
    <t>stavební přípomoci (prostupy, drážky pomocí drážkovačky včetně zpětného zednického zapravení, lešení, jádrové vrtání, požární dotěsnění apd.)</t>
  </si>
  <si>
    <t>Koordinační práce s ostatníma profesema</t>
  </si>
  <si>
    <t>Revize včetně dopravy a vypracování protokolu</t>
  </si>
  <si>
    <t>Ekologická likvidace odpadního materiálu</t>
  </si>
  <si>
    <t>30,892*9 'Přepočtené koeficientem množství</t>
  </si>
  <si>
    <t>71,47+24,0</t>
  </si>
  <si>
    <t>115+24,0</t>
  </si>
  <si>
    <t>ZŠ a MŠ Praha 5 – Smíchov, Kořenského 10, objekt Nám. 14. října 2994 - Oprava sociálních zařízení a výměna ZTI</t>
  </si>
  <si>
    <t>DPS, 12/2020</t>
  </si>
  <si>
    <t>DPS - 12/2020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</si>
</sst>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0%"/>
    <numFmt numFmtId="165" formatCode="dd\.mm\.yyyy"/>
    <numFmt numFmtId="166" formatCode="#,##0.00000"/>
    <numFmt numFmtId="167" formatCode="#,##0.000"/>
    <numFmt numFmtId="168" formatCode="\ * #,##0&quot;      &quot;;\-* #,##0&quot;      &quot;;\ * &quot;-      &quot;;@\ "/>
    <numFmt numFmtId="169" formatCode="#,##0&quot; Kč&quot;"/>
    <numFmt numFmtId="170" formatCode="00"/>
    <numFmt numFmtId="171" formatCode="0.0"/>
    <numFmt numFmtId="172" formatCode="#,##0.0"/>
    <numFmt numFmtId="173" formatCode="&quot;D. &quot;00"/>
    <numFmt numFmtId="174" formatCode="&quot;A.&quot;00"/>
  </numFmts>
  <fonts count="57">
    <font>
      <sz val="8"/>
      <name val="Arial CE"/>
      <family val="2"/>
    </font>
    <font>
      <sz val="10"/>
      <name val="Arial"/>
      <family val="2"/>
    </font>
    <font>
      <sz val="11"/>
      <color theme="1"/>
      <name val="Calibri"/>
      <family val="2"/>
      <scheme val="minor"/>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1"/>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8"/>
      <color rgb="FF000000"/>
      <name val="Arial CE"/>
      <family val="2"/>
    </font>
    <font>
      <i/>
      <sz val="9"/>
      <color rgb="FF0000FF"/>
      <name val="Arial CE"/>
      <family val="2"/>
    </font>
    <font>
      <i/>
      <sz val="8"/>
      <color rgb="FF0000FF"/>
      <name val="Arial CE"/>
      <family val="2"/>
    </font>
    <font>
      <b/>
      <sz val="9"/>
      <name val="Arial CE"/>
      <family val="2"/>
    </font>
    <font>
      <u val="single"/>
      <sz val="11"/>
      <color theme="10"/>
      <name val="Calibri"/>
      <family val="2"/>
      <scheme val="minor"/>
    </font>
    <font>
      <b/>
      <sz val="12"/>
      <name val="Arial"/>
      <family val="2"/>
    </font>
    <font>
      <b/>
      <sz val="10"/>
      <name val="Arial"/>
      <family val="2"/>
    </font>
    <font>
      <i/>
      <sz val="10"/>
      <name val="Arial"/>
      <family val="2"/>
    </font>
    <font>
      <sz val="10"/>
      <color indexed="60"/>
      <name val="Arial"/>
      <family val="2"/>
    </font>
    <font>
      <sz val="10"/>
      <color indexed="10"/>
      <name val="Arial"/>
      <family val="2"/>
    </font>
    <font>
      <b/>
      <i/>
      <sz val="10"/>
      <name val="Arial"/>
      <family val="2"/>
    </font>
    <font>
      <b/>
      <sz val="11"/>
      <name val="Arial Narrow"/>
      <family val="2"/>
    </font>
    <font>
      <sz val="10"/>
      <color rgb="FFFF0000"/>
      <name val="Arial"/>
      <family val="2"/>
    </font>
    <font>
      <b/>
      <sz val="10"/>
      <color indexed="60"/>
      <name val="Arial"/>
      <family val="2"/>
    </font>
    <font>
      <i/>
      <sz val="10"/>
      <color indexed="60"/>
      <name val="Arial"/>
      <family val="2"/>
    </font>
    <font>
      <sz val="11"/>
      <color indexed="8"/>
      <name val="Calibri"/>
      <family val="2"/>
    </font>
    <font>
      <sz val="10"/>
      <color indexed="8"/>
      <name val="Arial"/>
      <family val="2"/>
    </font>
    <font>
      <sz val="10"/>
      <name val="Times New Roman CE"/>
      <family val="1"/>
    </font>
    <font>
      <sz val="11"/>
      <name val="Calibri"/>
      <family val="2"/>
      <scheme val="minor"/>
    </font>
  </fonts>
  <fills count="8">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indexed="22"/>
        <bgColor indexed="64"/>
      </patternFill>
    </fill>
    <fill>
      <patternFill patternType="solid">
        <fgColor indexed="9"/>
        <bgColor indexed="64"/>
      </patternFill>
    </fill>
    <fill>
      <patternFill patternType="solid">
        <fgColor rgb="FFC0C0C0"/>
        <bgColor indexed="64"/>
      </patternFill>
    </fill>
  </fills>
  <borders count="39">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top style="hair">
        <color indexed="8"/>
      </top>
      <bottom style="hair">
        <color indexed="8"/>
      </bottom>
    </border>
    <border>
      <left/>
      <right/>
      <top/>
      <bottom style="thin">
        <color indexed="8"/>
      </bottom>
    </border>
    <border>
      <left/>
      <right/>
      <top/>
      <bottom style="hair">
        <color indexed="8"/>
      </bottom>
    </border>
    <border>
      <left/>
      <right/>
      <top style="thin">
        <color indexed="8"/>
      </top>
      <bottom style="thin">
        <color indexed="8"/>
      </bottom>
    </border>
    <border>
      <left/>
      <right/>
      <top style="thin">
        <color indexed="8"/>
      </top>
      <bottom/>
    </border>
    <border>
      <left/>
      <right/>
      <top style="thin"/>
      <bottom/>
    </border>
    <border>
      <left/>
      <right/>
      <top style="thin"/>
      <bottom style="thin"/>
    </border>
    <border>
      <left/>
      <right/>
      <top/>
      <bottom style="medium">
        <color indexed="8"/>
      </bottom>
    </border>
    <border>
      <left/>
      <right/>
      <top style="hair">
        <color indexed="8"/>
      </top>
      <bottom/>
    </border>
    <border>
      <left/>
      <right/>
      <top style="thin">
        <color indexed="8"/>
      </top>
      <bottom style="hair">
        <color indexed="8"/>
      </bottom>
    </border>
    <border>
      <left/>
      <right/>
      <top style="hair">
        <color indexed="8"/>
      </top>
      <bottom style="hair">
        <color indexed="8"/>
      </bottom>
    </border>
    <border>
      <left/>
      <right/>
      <top style="medium">
        <color indexed="8"/>
      </top>
      <bottom style="hair">
        <color indexed="8"/>
      </bottom>
    </border>
    <border>
      <left/>
      <right/>
      <top style="hair">
        <color indexed="8"/>
      </top>
      <bottom style="thin">
        <color indexed="8"/>
      </bottom>
    </border>
    <border>
      <left/>
      <right/>
      <top style="medium">
        <color indexed="8"/>
      </top>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xf numFmtId="0" fontId="1" fillId="0" borderId="0">
      <alignment/>
      <protection/>
    </xf>
    <xf numFmtId="0" fontId="1" fillId="0" borderId="0">
      <alignment/>
      <protection/>
    </xf>
    <xf numFmtId="0" fontId="2" fillId="0" borderId="0">
      <alignment/>
      <protection/>
    </xf>
    <xf numFmtId="0" fontId="53" fillId="0" borderId="0">
      <alignment/>
      <protection/>
    </xf>
    <xf numFmtId="0" fontId="55" fillId="0" borderId="0">
      <alignment/>
      <protection/>
    </xf>
  </cellStyleXfs>
  <cellXfs count="491">
    <xf numFmtId="0" fontId="0" fillId="0" borderId="0" xfId="0"/>
    <xf numFmtId="0" fontId="0" fillId="0" borderId="0" xfId="0"/>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Alignment="1">
      <alignment vertical="center" wrapText="1"/>
    </xf>
    <xf numFmtId="0" fontId="8" fillId="0" borderId="0" xfId="0" applyFont="1" applyAlignment="1">
      <alignment vertical="center"/>
    </xf>
    <xf numFmtId="0" fontId="9" fillId="0" borderId="0" xfId="0" applyFont="1" applyAlignment="1">
      <alignment vertical="center"/>
    </xf>
    <xf numFmtId="0" fontId="0" fillId="0" borderId="0" xfId="0" applyAlignment="1">
      <alignment horizontal="center" vertical="center" wrapText="1"/>
    </xf>
    <xf numFmtId="0" fontId="10" fillId="0" borderId="0" xfId="0" applyFont="1" applyAlignment="1">
      <alignment/>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xf>
    <xf numFmtId="0" fontId="3" fillId="0" borderId="0" xfId="0" applyFont="1" applyAlignment="1">
      <alignment horizontal="left" vertical="top"/>
    </xf>
    <xf numFmtId="0" fontId="4" fillId="0" borderId="0" xfId="0" applyFont="1" applyAlignment="1">
      <alignment horizontal="left" vertical="center"/>
    </xf>
    <xf numFmtId="0" fontId="5" fillId="0" borderId="0" xfId="0" applyFont="1" applyAlignment="1">
      <alignment horizontal="left" vertical="top"/>
    </xf>
    <xf numFmtId="0" fontId="3" fillId="0" borderId="0" xfId="0" applyFont="1" applyAlignment="1">
      <alignment horizontal="left" vertical="center"/>
    </xf>
    <xf numFmtId="0" fontId="4" fillId="2" borderId="0" xfId="0" applyFont="1" applyFill="1" applyAlignment="1" applyProtection="1">
      <alignment horizontal="left" vertical="center"/>
      <protection locked="0"/>
    </xf>
    <xf numFmtId="49" fontId="4" fillId="2" borderId="0" xfId="0" applyNumberFormat="1" applyFont="1" applyFill="1" applyAlignment="1" applyProtection="1">
      <alignment horizontal="left" vertical="center"/>
      <protection locked="0"/>
    </xf>
    <xf numFmtId="0" fontId="4"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9" fillId="0" borderId="5" xfId="0" applyFont="1" applyBorder="1" applyAlignment="1">
      <alignment horizontal="left" vertical="center"/>
    </xf>
    <xf numFmtId="0" fontId="0" fillId="0" borderId="5" xfId="0" applyFont="1" applyBorder="1" applyAlignment="1">
      <alignment vertical="center"/>
    </xf>
    <xf numFmtId="0" fontId="3" fillId="0" borderId="0" xfId="0" applyFont="1" applyAlignment="1">
      <alignment horizontal="right" vertical="center"/>
    </xf>
    <xf numFmtId="0" fontId="3" fillId="0" borderId="3" xfId="0" applyFont="1" applyBorder="1" applyAlignment="1">
      <alignment vertical="center"/>
    </xf>
    <xf numFmtId="0" fontId="0" fillId="3" borderId="0" xfId="0" applyFont="1" applyFill="1" applyAlignment="1">
      <alignment vertical="center"/>
    </xf>
    <xf numFmtId="0" fontId="6" fillId="3" borderId="6" xfId="0" applyFont="1" applyFill="1" applyBorder="1" applyAlignment="1">
      <alignment horizontal="left" vertical="center"/>
    </xf>
    <xf numFmtId="0" fontId="0" fillId="3" borderId="7" xfId="0" applyFont="1" applyFill="1" applyBorder="1" applyAlignment="1">
      <alignment vertical="center"/>
    </xf>
    <xf numFmtId="0" fontId="6" fillId="3" borderId="7" xfId="0" applyFont="1" applyFill="1" applyBorder="1" applyAlignment="1">
      <alignment horizontal="center" vertical="center"/>
    </xf>
    <xf numFmtId="0" fontId="0" fillId="0" borderId="3" xfId="0"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3" fillId="0" borderId="5" xfId="0" applyFont="1" applyBorder="1" applyAlignment="1">
      <alignment horizontal="lef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4" fillId="0" borderId="3" xfId="0" applyFont="1" applyBorder="1" applyAlignment="1">
      <alignment vertical="center"/>
    </xf>
    <xf numFmtId="0" fontId="5" fillId="0" borderId="3" xfId="0" applyFont="1" applyBorder="1" applyAlignment="1">
      <alignment vertical="center"/>
    </xf>
    <xf numFmtId="0" fontId="5" fillId="0" borderId="0" xfId="0" applyFont="1" applyAlignment="1">
      <alignment horizontal="left" vertical="center"/>
    </xf>
    <xf numFmtId="0" fontId="19" fillId="0" borderId="0" xfId="0" applyFont="1" applyAlignment="1">
      <alignment vertical="center"/>
    </xf>
    <xf numFmtId="165" fontId="4"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4" fillId="4" borderId="0" xfId="0" applyFont="1" applyFill="1" applyAlignment="1">
      <alignment horizontal="center" vertical="center"/>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0" fillId="0" borderId="16"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6" fillId="0" borderId="3" xfId="0" applyFont="1" applyBorder="1" applyAlignment="1">
      <alignment vertical="center"/>
    </xf>
    <xf numFmtId="0" fontId="26" fillId="0" borderId="0" xfId="0" applyFont="1" applyAlignment="1">
      <alignment horizontal="left" vertical="center"/>
    </xf>
    <xf numFmtId="0" fontId="26" fillId="0" borderId="0" xfId="0" applyFont="1" applyAlignment="1">
      <alignment vertical="center"/>
    </xf>
    <xf numFmtId="4" fontId="26" fillId="0" borderId="0" xfId="0" applyNumberFormat="1" applyFont="1" applyAlignment="1">
      <alignment vertical="center"/>
    </xf>
    <xf numFmtId="0" fontId="6" fillId="0" borderId="0" xfId="0" applyFont="1" applyAlignment="1">
      <alignment horizontal="center" vertical="center"/>
    </xf>
    <xf numFmtId="4" fontId="22" fillId="0" borderId="17"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4" fontId="22" fillId="0" borderId="12" xfId="0" applyNumberFormat="1" applyFont="1" applyBorder="1" applyAlignment="1">
      <alignment vertical="center"/>
    </xf>
    <xf numFmtId="0" fontId="6" fillId="0" borderId="0" xfId="0" applyFont="1" applyAlignment="1">
      <alignment horizontal="left" vertical="center"/>
    </xf>
    <xf numFmtId="0" fontId="27" fillId="0" borderId="0" xfId="0" applyFont="1" applyAlignment="1">
      <alignment horizontal="left" vertical="center"/>
    </xf>
    <xf numFmtId="0" fontId="7" fillId="0" borderId="3"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5" fillId="0" borderId="0" xfId="0" applyFont="1" applyAlignment="1">
      <alignment horizontal="center" vertical="center"/>
    </xf>
    <xf numFmtId="4" fontId="30" fillId="0" borderId="17"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2" xfId="0" applyNumberFormat="1" applyFont="1" applyBorder="1" applyAlignment="1">
      <alignment vertical="center"/>
    </xf>
    <xf numFmtId="0" fontId="7" fillId="0" borderId="0" xfId="0" applyFont="1" applyAlignment="1">
      <alignment horizontal="left" vertical="center"/>
    </xf>
    <xf numFmtId="0" fontId="31" fillId="0" borderId="0" xfId="20" applyFont="1" applyAlignment="1">
      <alignment horizontal="center" vertical="center"/>
    </xf>
    <xf numFmtId="0" fontId="4" fillId="0" borderId="0" xfId="0" applyFont="1" applyAlignment="1">
      <alignment horizontal="center" vertical="center"/>
    </xf>
    <xf numFmtId="4" fontId="3" fillId="0" borderId="17" xfId="0" applyNumberFormat="1" applyFont="1" applyBorder="1" applyAlignment="1">
      <alignment vertical="center"/>
    </xf>
    <xf numFmtId="4" fontId="3" fillId="0" borderId="0" xfId="0" applyNumberFormat="1" applyFont="1" applyBorder="1" applyAlignment="1">
      <alignment vertical="center"/>
    </xf>
    <xf numFmtId="166" fontId="3" fillId="0" borderId="0" xfId="0" applyNumberFormat="1" applyFont="1" applyBorder="1" applyAlignment="1">
      <alignment vertical="center"/>
    </xf>
    <xf numFmtId="4" fontId="3" fillId="0" borderId="12" xfId="0" applyNumberFormat="1" applyFont="1" applyBorder="1" applyAlignment="1">
      <alignment vertical="center"/>
    </xf>
    <xf numFmtId="4" fontId="30" fillId="0" borderId="18" xfId="0" applyNumberFormat="1" applyFont="1" applyBorder="1" applyAlignment="1">
      <alignment vertical="center"/>
    </xf>
    <xf numFmtId="4" fontId="30" fillId="0" borderId="19" xfId="0" applyNumberFormat="1" applyFont="1" applyBorder="1" applyAlignment="1">
      <alignment vertical="center"/>
    </xf>
    <xf numFmtId="166" fontId="30" fillId="0" borderId="19" xfId="0" applyNumberFormat="1" applyFont="1" applyBorder="1" applyAlignment="1">
      <alignment vertical="center"/>
    </xf>
    <xf numFmtId="4" fontId="30" fillId="0" borderId="20" xfId="0" applyNumberFormat="1" applyFont="1" applyBorder="1" applyAlignment="1">
      <alignment vertical="center"/>
    </xf>
    <xf numFmtId="0" fontId="33"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9" fillId="0" borderId="0" xfId="0" applyFont="1" applyAlignment="1">
      <alignment horizontal="left" vertical="center"/>
    </xf>
    <xf numFmtId="0" fontId="23" fillId="0" borderId="0" xfId="0" applyFont="1" applyAlignment="1">
      <alignment horizontal="left" vertical="center"/>
    </xf>
    <xf numFmtId="4" fontId="3" fillId="0" borderId="0" xfId="0" applyNumberFormat="1" applyFont="1" applyAlignment="1">
      <alignment vertical="center"/>
    </xf>
    <xf numFmtId="164" fontId="3" fillId="0" borderId="0" xfId="0" applyNumberFormat="1" applyFont="1" applyAlignment="1">
      <alignment horizontal="right" vertical="center"/>
    </xf>
    <xf numFmtId="0" fontId="0" fillId="4" borderId="0" xfId="0" applyFont="1" applyFill="1" applyAlignment="1">
      <alignment vertical="center"/>
    </xf>
    <xf numFmtId="0" fontId="6" fillId="4" borderId="6" xfId="0" applyFont="1" applyFill="1" applyBorder="1" applyAlignment="1">
      <alignment horizontal="left" vertical="center"/>
    </xf>
    <xf numFmtId="0" fontId="6" fillId="4" borderId="7" xfId="0" applyFont="1" applyFill="1" applyBorder="1" applyAlignment="1">
      <alignment horizontal="right" vertical="center"/>
    </xf>
    <xf numFmtId="0" fontId="6" fillId="4" borderId="7" xfId="0" applyFont="1" applyFill="1" applyBorder="1" applyAlignment="1">
      <alignment horizontal="center" vertical="center"/>
    </xf>
    <xf numFmtId="4" fontId="6" fillId="4" borderId="7" xfId="0" applyNumberFormat="1" applyFont="1" applyFill="1" applyBorder="1" applyAlignment="1">
      <alignment vertical="center"/>
    </xf>
    <xf numFmtId="0" fontId="0" fillId="4" borderId="21" xfId="0" applyFont="1" applyFill="1" applyBorder="1" applyAlignment="1">
      <alignment vertical="center"/>
    </xf>
    <xf numFmtId="0" fontId="3" fillId="0" borderId="5" xfId="0" applyFont="1" applyBorder="1" applyAlignment="1">
      <alignment horizontal="center" vertical="center"/>
    </xf>
    <xf numFmtId="0" fontId="3" fillId="0" borderId="5" xfId="0" applyFont="1" applyBorder="1" applyAlignment="1">
      <alignment horizontal="right" vertical="center"/>
    </xf>
    <xf numFmtId="0" fontId="24" fillId="4" borderId="0" xfId="0" applyFont="1" applyFill="1" applyAlignment="1">
      <alignment horizontal="left" vertical="center"/>
    </xf>
    <xf numFmtId="0" fontId="24" fillId="4" borderId="0" xfId="0" applyFont="1" applyFill="1" applyAlignment="1">
      <alignment horizontal="right" vertical="center"/>
    </xf>
    <xf numFmtId="0" fontId="34" fillId="0" borderId="0" xfId="0" applyFont="1" applyAlignment="1">
      <alignment horizontal="lef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9" fillId="0" borderId="3" xfId="0" applyFont="1" applyBorder="1" applyAlignment="1">
      <alignment vertical="center"/>
    </xf>
    <xf numFmtId="0" fontId="9" fillId="0" borderId="19" xfId="0" applyFont="1" applyBorder="1" applyAlignment="1">
      <alignment horizontal="left" vertical="center"/>
    </xf>
    <xf numFmtId="0" fontId="9" fillId="0" borderId="19" xfId="0" applyFont="1" applyBorder="1" applyAlignment="1">
      <alignment vertical="center"/>
    </xf>
    <xf numFmtId="4" fontId="9" fillId="0" borderId="19" xfId="0" applyNumberFormat="1" applyFont="1" applyBorder="1" applyAlignment="1">
      <alignment vertical="center"/>
    </xf>
    <xf numFmtId="0" fontId="8" fillId="0" borderId="0" xfId="0" applyFont="1" applyAlignment="1">
      <alignment horizontal="left" vertical="center"/>
    </xf>
    <xf numFmtId="4" fontId="8" fillId="0" borderId="0" xfId="0" applyNumberFormat="1" applyFont="1" applyAlignment="1">
      <alignment/>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0" fillId="0" borderId="3" xfId="0" applyBorder="1" applyAlignment="1">
      <alignment horizontal="center" vertical="center" wrapText="1"/>
    </xf>
    <xf numFmtId="4" fontId="26" fillId="0" borderId="0" xfId="0" applyNumberFormat="1" applyFont="1" applyAlignment="1">
      <alignment/>
    </xf>
    <xf numFmtId="166" fontId="35" fillId="0" borderId="10" xfId="0" applyNumberFormat="1" applyFont="1" applyBorder="1" applyAlignment="1">
      <alignment/>
    </xf>
    <xf numFmtId="166" fontId="35" fillId="0" borderId="11" xfId="0" applyNumberFormat="1" applyFont="1" applyBorder="1" applyAlignment="1">
      <alignment/>
    </xf>
    <xf numFmtId="4" fontId="36" fillId="0" borderId="0" xfId="0" applyNumberFormat="1" applyFont="1" applyAlignment="1">
      <alignment vertical="center"/>
    </xf>
    <xf numFmtId="0" fontId="10" fillId="0" borderId="3" xfId="0" applyFont="1" applyBorder="1" applyAlignment="1">
      <alignment/>
    </xf>
    <xf numFmtId="0" fontId="10" fillId="0" borderId="0" xfId="0" applyFont="1" applyAlignment="1">
      <alignment horizontal="left"/>
    </xf>
    <xf numFmtId="0" fontId="8" fillId="0" borderId="0" xfId="0" applyFont="1" applyAlignment="1">
      <alignment horizontal="left"/>
    </xf>
    <xf numFmtId="0" fontId="10" fillId="0" borderId="0" xfId="0" applyFont="1" applyAlignment="1" applyProtection="1">
      <alignment/>
      <protection locked="0"/>
    </xf>
    <xf numFmtId="0" fontId="10" fillId="0" borderId="17" xfId="0" applyFont="1" applyBorder="1" applyAlignment="1">
      <alignment/>
    </xf>
    <xf numFmtId="0" fontId="10" fillId="0" borderId="0" xfId="0" applyFont="1" applyBorder="1" applyAlignment="1">
      <alignment/>
    </xf>
    <xf numFmtId="166" fontId="10" fillId="0" borderId="0" xfId="0" applyNumberFormat="1" applyFont="1" applyBorder="1" applyAlignment="1">
      <alignment/>
    </xf>
    <xf numFmtId="166" fontId="10" fillId="0" borderId="12" xfId="0" applyNumberFormat="1" applyFont="1" applyBorder="1" applyAlignment="1">
      <alignment/>
    </xf>
    <xf numFmtId="0" fontId="10" fillId="0" borderId="0" xfId="0" applyFont="1" applyAlignment="1">
      <alignment horizontal="center"/>
    </xf>
    <xf numFmtId="4" fontId="10" fillId="0" borderId="0" xfId="0" applyNumberFormat="1" applyFont="1" applyAlignment="1">
      <alignment vertical="center"/>
    </xf>
    <xf numFmtId="0" fontId="9" fillId="0" borderId="0" xfId="0" applyFont="1" applyAlignment="1">
      <alignment horizontal="left"/>
    </xf>
    <xf numFmtId="4" fontId="9" fillId="0" borderId="0" xfId="0" applyNumberFormat="1" applyFont="1" applyAlignment="1">
      <alignment/>
    </xf>
    <xf numFmtId="0" fontId="0" fillId="0" borderId="3" xfId="0" applyFont="1" applyBorder="1" applyAlignment="1" applyProtection="1">
      <alignment vertical="center"/>
      <protection locked="0"/>
    </xf>
    <xf numFmtId="0" fontId="24" fillId="0" borderId="22" xfId="0" applyFont="1" applyBorder="1" applyAlignment="1" applyProtection="1">
      <alignment horizontal="center" vertical="center"/>
      <protection locked="0"/>
    </xf>
    <xf numFmtId="49" fontId="24" fillId="0" borderId="22" xfId="0" applyNumberFormat="1" applyFont="1" applyBorder="1" applyAlignment="1" applyProtection="1">
      <alignment horizontal="left" vertical="center" wrapText="1"/>
      <protection locked="0"/>
    </xf>
    <xf numFmtId="0" fontId="24" fillId="0" borderId="22" xfId="0" applyFont="1" applyBorder="1" applyAlignment="1" applyProtection="1">
      <alignment horizontal="left" vertical="center" wrapText="1"/>
      <protection locked="0"/>
    </xf>
    <xf numFmtId="0" fontId="24" fillId="0" borderId="22" xfId="0" applyFont="1" applyBorder="1" applyAlignment="1" applyProtection="1">
      <alignment horizontal="center" vertical="center" wrapText="1"/>
      <protection locked="0"/>
    </xf>
    <xf numFmtId="167" fontId="24" fillId="0" borderId="22" xfId="0" applyNumberFormat="1" applyFont="1" applyBorder="1" applyAlignment="1" applyProtection="1">
      <alignment vertical="center"/>
      <protection locked="0"/>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locked="0"/>
    </xf>
    <xf numFmtId="0" fontId="25" fillId="2" borderId="17" xfId="0" applyFont="1" applyFill="1" applyBorder="1" applyAlignment="1" applyProtection="1">
      <alignment horizontal="left" vertical="center"/>
      <protection locked="0"/>
    </xf>
    <xf numFmtId="0" fontId="25" fillId="0" borderId="0" xfId="0" applyFont="1" applyBorder="1" applyAlignment="1">
      <alignment horizontal="center" vertical="center"/>
    </xf>
    <xf numFmtId="166" fontId="25" fillId="0" borderId="0" xfId="0" applyNumberFormat="1" applyFont="1" applyBorder="1" applyAlignment="1">
      <alignment vertical="center"/>
    </xf>
    <xf numFmtId="166" fontId="25" fillId="0" borderId="12" xfId="0" applyNumberFormat="1" applyFont="1" applyBorder="1" applyAlignment="1">
      <alignment vertical="center"/>
    </xf>
    <xf numFmtId="0" fontId="24" fillId="0" borderId="0" xfId="0" applyFont="1" applyAlignment="1">
      <alignment horizontal="left" vertical="center"/>
    </xf>
    <xf numFmtId="4" fontId="0" fillId="0" borderId="0" xfId="0" applyNumberFormat="1" applyFont="1" applyAlignment="1">
      <alignment vertical="center"/>
    </xf>
    <xf numFmtId="0" fontId="11" fillId="0" borderId="3" xfId="0" applyFont="1" applyBorder="1" applyAlignment="1">
      <alignment vertical="center"/>
    </xf>
    <xf numFmtId="0" fontId="37"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7"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7" xfId="0" applyFont="1" applyBorder="1" applyAlignment="1">
      <alignment vertical="center"/>
    </xf>
    <xf numFmtId="0" fontId="13" fillId="0" borderId="0" xfId="0" applyFont="1" applyBorder="1" applyAlignment="1">
      <alignment vertical="center"/>
    </xf>
    <xf numFmtId="0" fontId="13" fillId="0" borderId="12" xfId="0" applyFont="1" applyBorder="1" applyAlignment="1">
      <alignment vertical="center"/>
    </xf>
    <xf numFmtId="0" fontId="0" fillId="0" borderId="17" xfId="0" applyFont="1" applyBorder="1" applyAlignment="1">
      <alignment vertical="center"/>
    </xf>
    <xf numFmtId="0" fontId="0" fillId="0" borderId="0" xfId="0" applyBorder="1" applyAlignment="1">
      <alignment vertical="center"/>
    </xf>
    <xf numFmtId="0" fontId="0" fillId="2" borderId="22" xfId="0" applyFont="1" applyFill="1" applyBorder="1" applyAlignment="1" applyProtection="1">
      <alignment horizontal="center" vertical="center"/>
      <protection locked="0"/>
    </xf>
    <xf numFmtId="49" fontId="0" fillId="2" borderId="22" xfId="0" applyNumberFormat="1" applyFont="1" applyFill="1" applyBorder="1" applyAlignment="1" applyProtection="1">
      <alignment horizontal="left" vertical="center" wrapText="1"/>
      <protection locked="0"/>
    </xf>
    <xf numFmtId="0" fontId="0" fillId="2" borderId="22" xfId="0" applyFont="1" applyFill="1" applyBorder="1" applyAlignment="1" applyProtection="1">
      <alignment horizontal="left" vertical="center" wrapText="1"/>
      <protection locked="0"/>
    </xf>
    <xf numFmtId="0" fontId="0" fillId="2" borderId="22" xfId="0" applyFont="1" applyFill="1" applyBorder="1" applyAlignment="1" applyProtection="1">
      <alignment horizontal="center" vertical="center" wrapText="1"/>
      <protection locked="0"/>
    </xf>
    <xf numFmtId="167" fontId="0" fillId="2" borderId="22" xfId="0" applyNumberFormat="1" applyFont="1" applyFill="1" applyBorder="1" applyAlignment="1" applyProtection="1">
      <alignment vertical="center"/>
      <protection locked="0"/>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lignment vertical="center"/>
    </xf>
    <xf numFmtId="0" fontId="0" fillId="0" borderId="22" xfId="0" applyFont="1" applyBorder="1" applyAlignment="1">
      <alignment vertical="center"/>
    </xf>
    <xf numFmtId="0" fontId="23" fillId="2" borderId="22" xfId="0" applyFont="1" applyFill="1" applyBorder="1" applyAlignment="1" applyProtection="1">
      <alignment horizontal="left" vertical="center"/>
      <protection locked="0"/>
    </xf>
    <xf numFmtId="0" fontId="23" fillId="2" borderId="22" xfId="0" applyFont="1" applyFill="1" applyBorder="1" applyAlignment="1" applyProtection="1">
      <alignment horizontal="center" vertical="center"/>
      <protection locked="0"/>
    </xf>
    <xf numFmtId="0" fontId="0" fillId="0" borderId="19" xfId="0" applyFont="1" applyBorder="1" applyAlignment="1">
      <alignment vertical="center"/>
    </xf>
    <xf numFmtId="0" fontId="0" fillId="0" borderId="20" xfId="0" applyFont="1" applyBorder="1" applyAlignment="1">
      <alignment vertical="center"/>
    </xf>
    <xf numFmtId="0" fontId="38" fillId="0" borderId="0" xfId="0" applyFont="1" applyAlignment="1">
      <alignment horizontal="left" vertical="center"/>
    </xf>
    <xf numFmtId="0" fontId="39" fillId="0" borderId="22" xfId="0" applyFont="1" applyBorder="1" applyAlignment="1" applyProtection="1">
      <alignment horizontal="center" vertical="center"/>
      <protection locked="0"/>
    </xf>
    <xf numFmtId="49" fontId="39" fillId="0" borderId="22" xfId="0" applyNumberFormat="1" applyFont="1" applyBorder="1" applyAlignment="1" applyProtection="1">
      <alignment horizontal="left" vertical="center" wrapText="1"/>
      <protection locked="0"/>
    </xf>
    <xf numFmtId="0" fontId="39" fillId="0" borderId="22" xfId="0" applyFont="1" applyBorder="1" applyAlignment="1" applyProtection="1">
      <alignment horizontal="left" vertical="center" wrapText="1"/>
      <protection locked="0"/>
    </xf>
    <xf numFmtId="0" fontId="39" fillId="0" borderId="22" xfId="0" applyFont="1" applyBorder="1" applyAlignment="1" applyProtection="1">
      <alignment horizontal="center" vertical="center" wrapText="1"/>
      <protection locked="0"/>
    </xf>
    <xf numFmtId="167" fontId="39" fillId="0" borderId="22" xfId="0" applyNumberFormat="1" applyFont="1" applyBorder="1" applyAlignment="1" applyProtection="1">
      <alignment vertical="center"/>
      <protection locked="0"/>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locked="0"/>
    </xf>
    <xf numFmtId="0" fontId="40" fillId="0" borderId="3" xfId="0" applyFont="1" applyBorder="1" applyAlignment="1">
      <alignment vertical="center"/>
    </xf>
    <xf numFmtId="0" fontId="39" fillId="2" borderId="17" xfId="0" applyFont="1" applyFill="1" applyBorder="1" applyAlignment="1" applyProtection="1">
      <alignment horizontal="left" vertical="center"/>
      <protection locked="0"/>
    </xf>
    <xf numFmtId="0" fontId="39" fillId="0" borderId="0" xfId="0" applyFont="1" applyBorder="1" applyAlignment="1">
      <alignment horizontal="center" vertical="center"/>
    </xf>
    <xf numFmtId="0" fontId="6" fillId="0" borderId="0" xfId="0" applyFont="1" applyAlignment="1">
      <alignment horizontal="left" vertical="center" wrapText="1"/>
    </xf>
    <xf numFmtId="0" fontId="41" fillId="0" borderId="13" xfId="0" applyFont="1" applyBorder="1" applyAlignment="1">
      <alignment horizontal="left" vertical="center" wrapText="1"/>
    </xf>
    <xf numFmtId="0" fontId="41" fillId="0" borderId="22" xfId="0" applyFont="1" applyBorder="1" applyAlignment="1">
      <alignment horizontal="left" vertical="center" wrapText="1"/>
    </xf>
    <xf numFmtId="0" fontId="41" fillId="0" borderId="22" xfId="0" applyFont="1" applyBorder="1" applyAlignment="1">
      <alignment horizontal="left" vertical="center"/>
    </xf>
    <xf numFmtId="167" fontId="41" fillId="0" borderId="15"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6" fillId="0" borderId="0" xfId="0" applyFont="1" applyAlignment="1">
      <alignment horizontal="left" vertical="center"/>
    </xf>
    <xf numFmtId="0" fontId="1" fillId="0" borderId="0" xfId="21" applyAlignment="1">
      <alignment vertical="top"/>
      <protection/>
    </xf>
    <xf numFmtId="0" fontId="1" fillId="0" borderId="0" xfId="21">
      <alignment/>
      <protection/>
    </xf>
    <xf numFmtId="49" fontId="44" fillId="0" borderId="0" xfId="21" applyNumberFormat="1" applyFont="1" applyAlignment="1">
      <alignment horizontal="left" vertical="top"/>
      <protection/>
    </xf>
    <xf numFmtId="0" fontId="44" fillId="0" borderId="0" xfId="21" applyFont="1" applyAlignment="1">
      <alignment horizontal="left" vertical="top"/>
      <protection/>
    </xf>
    <xf numFmtId="49" fontId="44" fillId="0" borderId="0" xfId="21" applyNumberFormat="1" applyFont="1" applyAlignment="1">
      <alignment horizontal="right" vertical="top"/>
      <protection/>
    </xf>
    <xf numFmtId="0" fontId="44" fillId="0" borderId="0" xfId="21" applyFont="1" applyAlignment="1">
      <alignment horizontal="center" textRotation="90" wrapText="1"/>
      <protection/>
    </xf>
    <xf numFmtId="0" fontId="44" fillId="0" borderId="0" xfId="21" applyFont="1" applyAlignment="1">
      <alignment horizontal="right" vertical="top"/>
      <protection/>
    </xf>
    <xf numFmtId="0" fontId="1" fillId="0" borderId="23" xfId="21" applyBorder="1" applyAlignment="1">
      <alignment horizontal="center" vertical="center" wrapText="1"/>
      <protection/>
    </xf>
    <xf numFmtId="0" fontId="1" fillId="0" borderId="24" xfId="21" applyBorder="1" applyAlignment="1">
      <alignment horizontal="left" vertical="center" wrapText="1"/>
      <protection/>
    </xf>
    <xf numFmtId="0" fontId="44" fillId="0" borderId="24" xfId="21" applyFont="1" applyBorder="1" applyAlignment="1">
      <alignment horizontal="center" vertical="center" wrapText="1"/>
      <protection/>
    </xf>
    <xf numFmtId="4" fontId="1" fillId="0" borderId="24" xfId="21" applyNumberFormat="1" applyBorder="1" applyAlignment="1">
      <alignment horizontal="center" vertical="center" wrapText="1"/>
      <protection/>
    </xf>
    <xf numFmtId="168" fontId="1" fillId="0" borderId="24" xfId="21" applyNumberFormat="1" applyBorder="1" applyAlignment="1">
      <alignment horizontal="center" vertical="center" wrapText="1"/>
      <protection/>
    </xf>
    <xf numFmtId="168" fontId="1" fillId="0" borderId="25" xfId="21" applyNumberFormat="1" applyBorder="1" applyAlignment="1">
      <alignment horizontal="center" vertical="center" wrapText="1"/>
      <protection/>
    </xf>
    <xf numFmtId="4" fontId="44" fillId="0" borderId="26" xfId="21" applyNumberFormat="1" applyFont="1" applyBorder="1" applyAlignment="1">
      <alignment horizontal="left" vertical="center"/>
      <protection/>
    </xf>
    <xf numFmtId="169" fontId="44" fillId="0" borderId="26" xfId="21" applyNumberFormat="1" applyFont="1" applyBorder="1" applyAlignment="1">
      <alignment horizontal="right" vertical="top"/>
      <protection/>
    </xf>
    <xf numFmtId="0" fontId="44" fillId="0" borderId="0" xfId="21" applyFont="1" applyAlignment="1">
      <alignment vertical="top"/>
      <protection/>
    </xf>
    <xf numFmtId="170" fontId="44" fillId="0" borderId="26" xfId="21" applyNumberFormat="1" applyFont="1" applyBorder="1" applyAlignment="1">
      <alignment horizontal="center" vertical="top"/>
      <protection/>
    </xf>
    <xf numFmtId="0" fontId="1" fillId="0" borderId="27" xfId="21" applyBorder="1" applyAlignment="1">
      <alignment vertical="top" wrapText="1"/>
      <protection/>
    </xf>
    <xf numFmtId="169" fontId="1" fillId="0" borderId="24" xfId="21" applyNumberFormat="1" applyBorder="1" applyAlignment="1">
      <alignment horizontal="center" vertical="center"/>
      <protection/>
    </xf>
    <xf numFmtId="0" fontId="1" fillId="0" borderId="24" xfId="21" applyBorder="1" applyAlignment="1">
      <alignment horizontal="center" vertical="center"/>
      <protection/>
    </xf>
    <xf numFmtId="3" fontId="1" fillId="0" borderId="24" xfId="21" applyNumberFormat="1" applyBorder="1" applyAlignment="1">
      <alignment horizontal="center" vertical="center"/>
      <protection/>
    </xf>
    <xf numFmtId="3" fontId="45" fillId="0" borderId="27" xfId="21" applyNumberFormat="1" applyFont="1" applyBorder="1" applyAlignment="1">
      <alignment horizontal="center" vertical="center"/>
      <protection/>
    </xf>
    <xf numFmtId="3" fontId="45" fillId="0" borderId="25" xfId="21" applyNumberFormat="1" applyFont="1" applyBorder="1" applyAlignment="1">
      <alignment horizontal="center" vertical="center"/>
      <protection/>
    </xf>
    <xf numFmtId="0" fontId="1" fillId="0" borderId="0" xfId="21" applyAlignment="1">
      <alignment horizontal="center" vertical="center"/>
      <protection/>
    </xf>
    <xf numFmtId="0" fontId="46" fillId="0" borderId="0" xfId="21" applyFont="1" applyAlignment="1">
      <alignment horizontal="center" vertical="center"/>
      <protection/>
    </xf>
    <xf numFmtId="0" fontId="1" fillId="0" borderId="28" xfId="21" applyBorder="1" applyAlignment="1">
      <alignment vertical="top" wrapText="1"/>
      <protection/>
    </xf>
    <xf numFmtId="171" fontId="1" fillId="0" borderId="24" xfId="21" applyNumberFormat="1" applyBorder="1" applyAlignment="1">
      <alignment horizontal="center" vertical="center"/>
      <protection/>
    </xf>
    <xf numFmtId="172" fontId="1" fillId="0" borderId="24" xfId="21" applyNumberFormat="1" applyBorder="1" applyAlignment="1">
      <alignment horizontal="center" vertical="center"/>
      <protection/>
    </xf>
    <xf numFmtId="0" fontId="44" fillId="0" borderId="28" xfId="21" applyFont="1" applyBorder="1" applyAlignment="1">
      <alignment horizontal="left" vertical="top"/>
      <protection/>
    </xf>
    <xf numFmtId="0" fontId="1" fillId="0" borderId="29" xfId="21" applyBorder="1" applyAlignment="1">
      <alignment horizontal="center" vertical="center" wrapText="1"/>
      <protection/>
    </xf>
    <xf numFmtId="1" fontId="1" fillId="0" borderId="24" xfId="21" applyNumberFormat="1" applyBorder="1" applyAlignment="1">
      <alignment horizontal="center" vertical="center"/>
      <protection/>
    </xf>
    <xf numFmtId="0" fontId="47" fillId="0" borderId="0" xfId="21" applyFont="1" applyAlignment="1">
      <alignment vertical="top"/>
      <protection/>
    </xf>
    <xf numFmtId="0" fontId="1" fillId="0" borderId="28" xfId="21" applyBorder="1" applyAlignment="1">
      <alignment horizontal="left" vertical="top" wrapText="1"/>
      <protection/>
    </xf>
    <xf numFmtId="3" fontId="45" fillId="0" borderId="28" xfId="21" applyNumberFormat="1" applyFont="1" applyBorder="1" applyAlignment="1">
      <alignment horizontal="center" vertical="center"/>
      <protection/>
    </xf>
    <xf numFmtId="0" fontId="1" fillId="0" borderId="0" xfId="21" applyAlignment="1">
      <alignment horizontal="left" vertical="top" wrapText="1"/>
      <protection/>
    </xf>
    <xf numFmtId="169" fontId="1" fillId="0" borderId="0" xfId="21" applyNumberFormat="1" applyAlignment="1">
      <alignment horizontal="left" vertical="top"/>
      <protection/>
    </xf>
    <xf numFmtId="3" fontId="45" fillId="0" borderId="0" xfId="21" applyNumberFormat="1" applyFont="1" applyAlignment="1">
      <alignment horizontal="right" vertical="top"/>
      <protection/>
    </xf>
    <xf numFmtId="3" fontId="48" fillId="5" borderId="0" xfId="21" applyNumberFormat="1" applyFont="1" applyFill="1" applyAlignment="1">
      <alignment horizontal="center" vertical="top"/>
      <protection/>
    </xf>
    <xf numFmtId="0" fontId="1" fillId="0" borderId="0" xfId="21" applyAlignment="1">
      <alignment vertical="top" wrapText="1"/>
      <protection/>
    </xf>
    <xf numFmtId="169" fontId="1" fillId="0" borderId="0" xfId="21" applyNumberFormat="1" applyAlignment="1">
      <alignment horizontal="center" vertical="top"/>
      <protection/>
    </xf>
    <xf numFmtId="49" fontId="1" fillId="0" borderId="0" xfId="21" applyNumberFormat="1" applyAlignment="1">
      <alignment horizontal="center" vertical="top"/>
      <protection/>
    </xf>
    <xf numFmtId="0" fontId="1" fillId="6" borderId="0" xfId="22" applyFill="1" applyAlignment="1">
      <alignment vertical="top"/>
      <protection/>
    </xf>
    <xf numFmtId="49" fontId="49" fillId="6" borderId="0" xfId="23" applyNumberFormat="1" applyFont="1" applyFill="1" applyAlignment="1">
      <alignment horizontal="left" vertical="top"/>
      <protection/>
    </xf>
    <xf numFmtId="0" fontId="44" fillId="6" borderId="0" xfId="23" applyFont="1" applyFill="1" applyAlignment="1">
      <alignment horizontal="left" vertical="top"/>
      <protection/>
    </xf>
    <xf numFmtId="0" fontId="2" fillId="6" borderId="0" xfId="23" applyFill="1" applyAlignment="1">
      <alignment horizontal="left" vertical="top"/>
      <protection/>
    </xf>
    <xf numFmtId="49" fontId="44" fillId="6" borderId="0" xfId="23" applyNumberFormat="1" applyFont="1" applyFill="1" applyAlignment="1">
      <alignment horizontal="right" vertical="top"/>
      <protection/>
    </xf>
    <xf numFmtId="0" fontId="44" fillId="6" borderId="0" xfId="22" applyFont="1" applyFill="1" applyAlignment="1">
      <alignment horizontal="center" textRotation="90" wrapText="1"/>
      <protection/>
    </xf>
    <xf numFmtId="0" fontId="1" fillId="6" borderId="26" xfId="22" applyFill="1" applyBorder="1" applyAlignment="1">
      <alignment horizontal="center" vertical="center" wrapText="1"/>
      <protection/>
    </xf>
    <xf numFmtId="0" fontId="1" fillId="6" borderId="26" xfId="22" applyFill="1" applyBorder="1" applyAlignment="1">
      <alignment horizontal="left" vertical="center" wrapText="1"/>
      <protection/>
    </xf>
    <xf numFmtId="4" fontId="1" fillId="6" borderId="26" xfId="22" applyNumberFormat="1" applyFill="1" applyBorder="1" applyAlignment="1">
      <alignment horizontal="center" vertical="top" wrapText="1"/>
      <protection/>
    </xf>
    <xf numFmtId="0" fontId="1" fillId="6" borderId="26" xfId="22" applyFill="1" applyBorder="1" applyAlignment="1">
      <alignment horizontal="center" vertical="top" wrapText="1"/>
      <protection/>
    </xf>
    <xf numFmtId="168" fontId="1" fillId="6" borderId="26" xfId="22" applyNumberFormat="1" applyFill="1" applyBorder="1" applyAlignment="1">
      <alignment horizontal="center" vertical="top" wrapText="1"/>
      <protection/>
    </xf>
    <xf numFmtId="0" fontId="1" fillId="6" borderId="0" xfId="22" applyFill="1" applyAlignment="1">
      <alignment horizontal="center" vertical="top" wrapText="1"/>
      <protection/>
    </xf>
    <xf numFmtId="0" fontId="1" fillId="6" borderId="0" xfId="22" applyFill="1" applyAlignment="1">
      <alignment horizontal="left" vertical="top" wrapText="1"/>
      <protection/>
    </xf>
    <xf numFmtId="168" fontId="1" fillId="6" borderId="0" xfId="22" applyNumberFormat="1" applyFill="1" applyAlignment="1">
      <alignment horizontal="center" vertical="top" wrapText="1"/>
      <protection/>
    </xf>
    <xf numFmtId="0" fontId="44" fillId="6" borderId="0" xfId="22" applyFont="1" applyFill="1" applyAlignment="1">
      <alignment vertical="top"/>
      <protection/>
    </xf>
    <xf numFmtId="170" fontId="44" fillId="6" borderId="30" xfId="22" applyNumberFormat="1" applyFont="1" applyFill="1" applyBorder="1" applyAlignment="1">
      <alignment horizontal="center" vertical="center"/>
      <protection/>
    </xf>
    <xf numFmtId="49" fontId="1" fillId="6" borderId="29" xfId="22" applyNumberFormat="1" applyFill="1" applyBorder="1" applyAlignment="1">
      <alignment horizontal="center" vertical="center" wrapText="1"/>
      <protection/>
    </xf>
    <xf numFmtId="0" fontId="1" fillId="6" borderId="28" xfId="22" applyFill="1" applyBorder="1" applyAlignment="1">
      <alignment vertical="top" wrapText="1"/>
      <protection/>
    </xf>
    <xf numFmtId="3" fontId="1" fillId="6" borderId="28" xfId="22" applyNumberFormat="1" applyFill="1" applyBorder="1" applyAlignment="1">
      <alignment horizontal="right" vertical="top"/>
      <protection/>
    </xf>
    <xf numFmtId="169" fontId="1" fillId="6" borderId="28" xfId="22" applyNumberFormat="1" applyFill="1" applyBorder="1" applyAlignment="1">
      <alignment horizontal="center" vertical="top"/>
      <protection/>
    </xf>
    <xf numFmtId="3" fontId="45" fillId="6" borderId="28" xfId="22" applyNumberFormat="1" applyFont="1" applyFill="1" applyBorder="1" applyAlignment="1">
      <alignment horizontal="right" vertical="top"/>
      <protection/>
    </xf>
    <xf numFmtId="0" fontId="50" fillId="6" borderId="0" xfId="22" applyFont="1" applyFill="1" applyAlignment="1">
      <alignment vertical="top"/>
      <protection/>
    </xf>
    <xf numFmtId="170" fontId="44" fillId="6" borderId="31" xfId="22" applyNumberFormat="1" applyFont="1" applyFill="1" applyBorder="1" applyAlignment="1">
      <alignment horizontal="center" vertical="center"/>
      <protection/>
    </xf>
    <xf numFmtId="49" fontId="1" fillId="6" borderId="28" xfId="22" applyNumberFormat="1" applyFill="1" applyBorder="1" applyAlignment="1">
      <alignment horizontal="center" vertical="center" wrapText="1"/>
      <protection/>
    </xf>
    <xf numFmtId="170" fontId="44" fillId="6" borderId="0" xfId="22" applyNumberFormat="1" applyFont="1" applyFill="1" applyAlignment="1">
      <alignment horizontal="center" vertical="center"/>
      <protection/>
    </xf>
    <xf numFmtId="49" fontId="1" fillId="6" borderId="0" xfId="22" applyNumberFormat="1" applyFill="1" applyAlignment="1">
      <alignment horizontal="center" vertical="center" wrapText="1"/>
      <protection/>
    </xf>
    <xf numFmtId="0" fontId="1" fillId="6" borderId="0" xfId="22" applyFill="1" applyAlignment="1">
      <alignment vertical="top" wrapText="1"/>
      <protection/>
    </xf>
    <xf numFmtId="3" fontId="1" fillId="6" borderId="0" xfId="22" applyNumberFormat="1" applyFill="1" applyAlignment="1">
      <alignment horizontal="right" vertical="top"/>
      <protection/>
    </xf>
    <xf numFmtId="169" fontId="1" fillId="6" borderId="0" xfId="22" applyNumberFormat="1" applyFill="1" applyAlignment="1">
      <alignment horizontal="center" vertical="top"/>
      <protection/>
    </xf>
    <xf numFmtId="3" fontId="45" fillId="6" borderId="0" xfId="22" applyNumberFormat="1" applyFont="1" applyFill="1" applyAlignment="1">
      <alignment horizontal="right" vertical="top"/>
      <protection/>
    </xf>
    <xf numFmtId="0" fontId="44" fillId="6" borderId="32" xfId="22" applyFont="1" applyFill="1" applyBorder="1" applyAlignment="1">
      <alignment horizontal="center" vertical="top" wrapText="1"/>
      <protection/>
    </xf>
    <xf numFmtId="169" fontId="44" fillId="6" borderId="32" xfId="22" applyNumberFormat="1" applyFont="1" applyFill="1" applyBorder="1" applyAlignment="1">
      <alignment horizontal="right" vertical="top" wrapText="1"/>
      <protection/>
    </xf>
    <xf numFmtId="170" fontId="44" fillId="6" borderId="26" xfId="22" applyNumberFormat="1" applyFont="1" applyFill="1" applyBorder="1" applyAlignment="1">
      <alignment horizontal="center" vertical="top"/>
      <protection/>
    </xf>
    <xf numFmtId="4" fontId="44" fillId="6" borderId="0" xfId="22" applyNumberFormat="1" applyFont="1" applyFill="1" applyAlignment="1">
      <alignment horizontal="left" vertical="center" wrapText="1"/>
      <protection/>
    </xf>
    <xf numFmtId="49" fontId="1" fillId="6" borderId="28" xfId="22" applyNumberFormat="1" applyFill="1" applyBorder="1" applyAlignment="1">
      <alignment horizontal="center" vertical="top"/>
      <protection/>
    </xf>
    <xf numFmtId="0" fontId="1" fillId="0" borderId="0" xfId="22">
      <alignment/>
      <protection/>
    </xf>
    <xf numFmtId="170" fontId="44" fillId="6" borderId="28" xfId="22" applyNumberFormat="1" applyFont="1" applyFill="1" applyBorder="1" applyAlignment="1">
      <alignment horizontal="center" vertical="top"/>
      <protection/>
    </xf>
    <xf numFmtId="170" fontId="44" fillId="6" borderId="0" xfId="22" applyNumberFormat="1" applyFont="1" applyFill="1" applyAlignment="1">
      <alignment horizontal="center" vertical="top"/>
      <protection/>
    </xf>
    <xf numFmtId="49" fontId="1" fillId="6" borderId="0" xfId="22" applyNumberFormat="1" applyFill="1" applyAlignment="1">
      <alignment horizontal="center" vertical="top"/>
      <protection/>
    </xf>
    <xf numFmtId="173" fontId="44" fillId="6" borderId="0" xfId="22" applyNumberFormat="1" applyFont="1" applyFill="1" applyAlignment="1">
      <alignment horizontal="center" vertical="top"/>
      <protection/>
    </xf>
    <xf numFmtId="169" fontId="1" fillId="6" borderId="0" xfId="22" applyNumberFormat="1" applyFill="1" applyAlignment="1">
      <alignment horizontal="left" vertical="top"/>
      <protection/>
    </xf>
    <xf numFmtId="3" fontId="48" fillId="5" borderId="0" xfId="22" applyNumberFormat="1" applyFont="1" applyFill="1" applyAlignment="1">
      <alignment horizontal="right" vertical="top"/>
      <protection/>
    </xf>
    <xf numFmtId="49" fontId="44" fillId="6" borderId="0" xfId="22" applyNumberFormat="1" applyFont="1" applyFill="1" applyAlignment="1">
      <alignment horizontal="left" vertical="top"/>
      <protection/>
    </xf>
    <xf numFmtId="0" fontId="47" fillId="6" borderId="0" xfId="22" applyFont="1" applyFill="1" applyAlignment="1">
      <alignment horizontal="center" vertical="top"/>
      <protection/>
    </xf>
    <xf numFmtId="0" fontId="47" fillId="6" borderId="0" xfId="22" applyFont="1" applyFill="1" applyAlignment="1">
      <alignment vertical="top"/>
      <protection/>
    </xf>
    <xf numFmtId="0" fontId="46" fillId="0" borderId="0" xfId="21" applyFont="1" applyAlignment="1">
      <alignment vertical="top"/>
      <protection/>
    </xf>
    <xf numFmtId="0" fontId="51" fillId="0" borderId="0" xfId="21" applyFont="1" applyAlignment="1">
      <alignment horizontal="center" textRotation="90" wrapText="1"/>
      <protection/>
    </xf>
    <xf numFmtId="0" fontId="1" fillId="0" borderId="24" xfId="21" applyBorder="1" applyAlignment="1">
      <alignment horizontal="center" vertical="center" wrapText="1"/>
      <protection/>
    </xf>
    <xf numFmtId="0" fontId="1" fillId="0" borderId="24" xfId="21" applyBorder="1" applyAlignment="1">
      <alignment horizontal="center" vertical="top" wrapText="1"/>
      <protection/>
    </xf>
    <xf numFmtId="0" fontId="44" fillId="0" borderId="24" xfId="21" applyFont="1" applyBorder="1" applyAlignment="1">
      <alignment horizontal="center" vertical="top" wrapText="1"/>
      <protection/>
    </xf>
    <xf numFmtId="4" fontId="1" fillId="0" borderId="24" xfId="21" applyNumberFormat="1" applyBorder="1" applyAlignment="1">
      <alignment horizontal="center" vertical="top" wrapText="1"/>
      <protection/>
    </xf>
    <xf numFmtId="168" fontId="1" fillId="0" borderId="24" xfId="21" applyNumberFormat="1" applyBorder="1" applyAlignment="1">
      <alignment horizontal="center" vertical="top" wrapText="1"/>
      <protection/>
    </xf>
    <xf numFmtId="0" fontId="1" fillId="0" borderId="0" xfId="21" applyAlignment="1">
      <alignment horizontal="center" vertical="top" wrapText="1"/>
      <protection/>
    </xf>
    <xf numFmtId="168" fontId="1" fillId="0" borderId="0" xfId="21" applyNumberFormat="1" applyAlignment="1">
      <alignment horizontal="center" vertical="top" wrapText="1"/>
      <protection/>
    </xf>
    <xf numFmtId="0" fontId="51" fillId="0" borderId="0" xfId="21" applyFont="1" applyAlignment="1">
      <alignment vertical="top"/>
      <protection/>
    </xf>
    <xf numFmtId="170" fontId="44" fillId="0" borderId="0" xfId="21" applyNumberFormat="1" applyFont="1" applyAlignment="1">
      <alignment horizontal="center" vertical="top"/>
      <protection/>
    </xf>
    <xf numFmtId="49" fontId="44" fillId="0" borderId="0" xfId="21" applyNumberFormat="1" applyFont="1" applyAlignment="1">
      <alignment horizontal="center" vertical="top" wrapText="1"/>
      <protection/>
    </xf>
    <xf numFmtId="0" fontId="1" fillId="0" borderId="33" xfId="21" applyBorder="1" applyAlignment="1">
      <alignment horizontal="left" vertical="top" wrapText="1"/>
      <protection/>
    </xf>
    <xf numFmtId="169" fontId="1" fillId="0" borderId="33" xfId="21" applyNumberFormat="1" applyBorder="1" applyAlignment="1">
      <alignment horizontal="center" vertical="center"/>
      <protection/>
    </xf>
    <xf numFmtId="1" fontId="1" fillId="0" borderId="33" xfId="21" applyNumberFormat="1" applyBorder="1" applyAlignment="1">
      <alignment horizontal="center" vertical="center"/>
      <protection/>
    </xf>
    <xf numFmtId="3" fontId="1" fillId="0" borderId="33" xfId="21" applyNumberFormat="1" applyBorder="1" applyAlignment="1">
      <alignment horizontal="center" vertical="center"/>
      <protection/>
    </xf>
    <xf numFmtId="3" fontId="45" fillId="0" borderId="33" xfId="21" applyNumberFormat="1" applyFont="1" applyBorder="1" applyAlignment="1">
      <alignment horizontal="center" vertical="center"/>
      <protection/>
    </xf>
    <xf numFmtId="169" fontId="1" fillId="0" borderId="28" xfId="21" applyNumberFormat="1" applyBorder="1" applyAlignment="1">
      <alignment horizontal="center" vertical="center"/>
      <protection/>
    </xf>
    <xf numFmtId="1" fontId="1" fillId="0" borderId="28" xfId="21" applyNumberFormat="1" applyBorder="1" applyAlignment="1">
      <alignment horizontal="center" vertical="center"/>
      <protection/>
    </xf>
    <xf numFmtId="4" fontId="44" fillId="0" borderId="0" xfId="21" applyNumberFormat="1" applyFont="1" applyAlignment="1">
      <alignment horizontal="left" vertical="center"/>
      <protection/>
    </xf>
    <xf numFmtId="170" fontId="44" fillId="0" borderId="29" xfId="21" applyNumberFormat="1" applyFont="1" applyBorder="1" applyAlignment="1">
      <alignment horizontal="center" vertical="top"/>
      <protection/>
    </xf>
    <xf numFmtId="49" fontId="44" fillId="0" borderId="29" xfId="21" applyNumberFormat="1" applyFont="1" applyBorder="1" applyAlignment="1">
      <alignment horizontal="center" vertical="top" wrapText="1"/>
      <protection/>
    </xf>
    <xf numFmtId="174" fontId="44" fillId="0" borderId="0" xfId="21" applyNumberFormat="1" applyFont="1" applyAlignment="1">
      <alignment horizontal="center" vertical="top"/>
      <protection/>
    </xf>
    <xf numFmtId="0" fontId="46" fillId="0" borderId="0" xfId="21" applyFont="1">
      <alignment/>
      <protection/>
    </xf>
    <xf numFmtId="174" fontId="44" fillId="0" borderId="27" xfId="21" applyNumberFormat="1" applyFont="1" applyBorder="1" applyAlignment="1">
      <alignment horizontal="center" vertical="top"/>
      <protection/>
    </xf>
    <xf numFmtId="49" fontId="44" fillId="0" borderId="27" xfId="21" applyNumberFormat="1" applyFont="1" applyBorder="1" applyAlignment="1">
      <alignment horizontal="center" vertical="top" wrapText="1"/>
      <protection/>
    </xf>
    <xf numFmtId="0" fontId="1" fillId="0" borderId="34" xfId="21" applyBorder="1" applyAlignment="1">
      <alignment horizontal="left" vertical="top" wrapText="1"/>
      <protection/>
    </xf>
    <xf numFmtId="169" fontId="1" fillId="0" borderId="34" xfId="21" applyNumberFormat="1" applyBorder="1" applyAlignment="1">
      <alignment horizontal="center" vertical="center"/>
      <protection/>
    </xf>
    <xf numFmtId="1" fontId="1" fillId="0" borderId="34" xfId="21" applyNumberFormat="1" applyBorder="1" applyAlignment="1">
      <alignment horizontal="center" vertical="center"/>
      <protection/>
    </xf>
    <xf numFmtId="3" fontId="1" fillId="0" borderId="35" xfId="21" applyNumberFormat="1" applyBorder="1" applyAlignment="1">
      <alignment horizontal="center" vertical="center"/>
      <protection/>
    </xf>
    <xf numFmtId="3" fontId="45" fillId="0" borderId="34" xfId="21" applyNumberFormat="1" applyFont="1" applyBorder="1" applyAlignment="1">
      <alignment horizontal="center" vertical="center"/>
      <protection/>
    </xf>
    <xf numFmtId="49" fontId="0" fillId="0" borderId="28" xfId="21" applyNumberFormat="1" applyFont="1" applyBorder="1" applyAlignment="1">
      <alignment horizontal="center" vertical="top" wrapText="1"/>
      <protection/>
    </xf>
    <xf numFmtId="170" fontId="51" fillId="0" borderId="29" xfId="21" applyNumberFormat="1" applyFont="1" applyBorder="1" applyAlignment="1">
      <alignment horizontal="center" vertical="top"/>
      <protection/>
    </xf>
    <xf numFmtId="49" fontId="51" fillId="0" borderId="29" xfId="21" applyNumberFormat="1" applyFont="1" applyBorder="1" applyAlignment="1">
      <alignment horizontal="center" vertical="top"/>
      <protection/>
    </xf>
    <xf numFmtId="0" fontId="46" fillId="0" borderId="29" xfId="21" applyFont="1" applyBorder="1" applyAlignment="1">
      <alignment vertical="top" wrapText="1"/>
      <protection/>
    </xf>
    <xf numFmtId="169" fontId="46" fillId="0" borderId="29" xfId="21" applyNumberFormat="1" applyFont="1" applyBorder="1" applyAlignment="1">
      <alignment horizontal="left" vertical="top"/>
      <protection/>
    </xf>
    <xf numFmtId="3" fontId="46" fillId="0" borderId="29" xfId="21" applyNumberFormat="1" applyFont="1" applyBorder="1" applyAlignment="1">
      <alignment horizontal="right" vertical="top"/>
      <protection/>
    </xf>
    <xf numFmtId="3" fontId="52" fillId="0" borderId="29" xfId="21" applyNumberFormat="1" applyFont="1" applyBorder="1" applyAlignment="1">
      <alignment horizontal="right" vertical="top"/>
      <protection/>
    </xf>
    <xf numFmtId="171" fontId="1" fillId="0" borderId="28" xfId="21" applyNumberFormat="1" applyBorder="1" applyAlignment="1">
      <alignment horizontal="center" vertical="center"/>
      <protection/>
    </xf>
    <xf numFmtId="172" fontId="1" fillId="0" borderId="28" xfId="21" applyNumberFormat="1" applyBorder="1" applyAlignment="1">
      <alignment horizontal="center" vertical="center"/>
      <protection/>
    </xf>
    <xf numFmtId="170" fontId="44" fillId="0" borderId="35" xfId="21" applyNumberFormat="1" applyFont="1" applyBorder="1" applyAlignment="1">
      <alignment horizontal="center" vertical="top"/>
      <protection/>
    </xf>
    <xf numFmtId="0" fontId="1" fillId="0" borderId="35" xfId="21" applyBorder="1" applyAlignment="1">
      <alignment horizontal="left" vertical="top" wrapText="1"/>
      <protection/>
    </xf>
    <xf numFmtId="169" fontId="1" fillId="0" borderId="35" xfId="21" applyNumberFormat="1" applyBorder="1" applyAlignment="1">
      <alignment horizontal="center" vertical="center"/>
      <protection/>
    </xf>
    <xf numFmtId="171" fontId="1" fillId="0" borderId="35" xfId="21" applyNumberFormat="1" applyBorder="1" applyAlignment="1">
      <alignment horizontal="center" vertical="center"/>
      <protection/>
    </xf>
    <xf numFmtId="172" fontId="1" fillId="0" borderId="35" xfId="21" applyNumberFormat="1" applyBorder="1" applyAlignment="1">
      <alignment horizontal="center" vertical="center"/>
      <protection/>
    </xf>
    <xf numFmtId="3" fontId="45" fillId="0" borderId="35" xfId="21" applyNumberFormat="1" applyFont="1" applyBorder="1" applyAlignment="1">
      <alignment horizontal="center" vertical="center"/>
      <protection/>
    </xf>
    <xf numFmtId="49" fontId="44" fillId="0" borderId="28" xfId="21" applyNumberFormat="1" applyFont="1" applyBorder="1" applyAlignment="1">
      <alignment horizontal="center" vertical="top"/>
      <protection/>
    </xf>
    <xf numFmtId="3" fontId="1" fillId="0" borderId="28" xfId="21" applyNumberFormat="1" applyBorder="1" applyAlignment="1">
      <alignment horizontal="center" vertical="center"/>
      <protection/>
    </xf>
    <xf numFmtId="49" fontId="44" fillId="0" borderId="29" xfId="21" applyNumberFormat="1" applyFont="1" applyBorder="1" applyAlignment="1">
      <alignment horizontal="center" vertical="top"/>
      <protection/>
    </xf>
    <xf numFmtId="0" fontId="1" fillId="0" borderId="29" xfId="21" applyBorder="1" applyAlignment="1">
      <alignment horizontal="left" vertical="top" wrapText="1"/>
      <protection/>
    </xf>
    <xf numFmtId="169" fontId="1" fillId="0" borderId="29" xfId="21" applyNumberFormat="1" applyBorder="1" applyAlignment="1">
      <alignment horizontal="center" vertical="center"/>
      <protection/>
    </xf>
    <xf numFmtId="1" fontId="1" fillId="0" borderId="29" xfId="21" applyNumberFormat="1" applyBorder="1" applyAlignment="1">
      <alignment horizontal="center" vertical="center"/>
      <protection/>
    </xf>
    <xf numFmtId="3" fontId="1" fillId="0" borderId="29" xfId="21" applyNumberFormat="1" applyBorder="1" applyAlignment="1">
      <alignment horizontal="center" vertical="center"/>
      <protection/>
    </xf>
    <xf numFmtId="3" fontId="45" fillId="0" borderId="29" xfId="21" applyNumberFormat="1" applyFont="1" applyBorder="1" applyAlignment="1">
      <alignment horizontal="center" vertical="center"/>
      <protection/>
    </xf>
    <xf numFmtId="1" fontId="1" fillId="0" borderId="27" xfId="21" applyNumberFormat="1" applyBorder="1" applyAlignment="1">
      <alignment horizontal="center" vertical="center"/>
      <protection/>
    </xf>
    <xf numFmtId="3" fontId="1" fillId="0" borderId="27" xfId="21" applyNumberFormat="1" applyBorder="1" applyAlignment="1">
      <alignment horizontal="center" vertical="center"/>
      <protection/>
    </xf>
    <xf numFmtId="170" fontId="44" fillId="0" borderId="34" xfId="21" applyNumberFormat="1" applyFont="1" applyBorder="1" applyAlignment="1">
      <alignment horizontal="center" vertical="top"/>
      <protection/>
    </xf>
    <xf numFmtId="171" fontId="1" fillId="0" borderId="34" xfId="21" applyNumberFormat="1" applyBorder="1" applyAlignment="1">
      <alignment horizontal="center" vertical="center"/>
      <protection/>
    </xf>
    <xf numFmtId="172" fontId="1" fillId="0" borderId="34" xfId="21" applyNumberFormat="1" applyBorder="1" applyAlignment="1">
      <alignment horizontal="center" vertical="center"/>
      <protection/>
    </xf>
    <xf numFmtId="0" fontId="1" fillId="0" borderId="35" xfId="21" applyBorder="1" applyAlignment="1">
      <alignment vertical="top" wrapText="1"/>
      <protection/>
    </xf>
    <xf numFmtId="3" fontId="48" fillId="5" borderId="0" xfId="21" applyNumberFormat="1" applyFont="1" applyFill="1" applyAlignment="1">
      <alignment horizontal="right" vertical="top"/>
      <protection/>
    </xf>
    <xf numFmtId="49" fontId="46" fillId="0" borderId="0" xfId="21" applyNumberFormat="1" applyFont="1" applyAlignment="1">
      <alignment horizontal="center" vertical="top"/>
      <protection/>
    </xf>
    <xf numFmtId="0" fontId="46" fillId="0" borderId="0" xfId="21" applyFont="1" applyAlignment="1">
      <alignment vertical="top" wrapText="1"/>
      <protection/>
    </xf>
    <xf numFmtId="169" fontId="46" fillId="0" borderId="0" xfId="21" applyNumberFormat="1" applyFont="1" applyAlignment="1">
      <alignment horizontal="center" vertical="top"/>
      <protection/>
    </xf>
    <xf numFmtId="0" fontId="54" fillId="0" borderId="36" xfId="24" applyFont="1" applyBorder="1" applyAlignment="1">
      <alignment vertical="center" wrapText="1"/>
      <protection/>
    </xf>
    <xf numFmtId="3" fontId="1" fillId="6" borderId="36" xfId="22" applyNumberFormat="1" applyFill="1" applyBorder="1" applyAlignment="1">
      <alignment horizontal="right" vertical="center"/>
      <protection/>
    </xf>
    <xf numFmtId="169" fontId="1" fillId="6" borderId="36" xfId="22" applyNumberFormat="1" applyFill="1" applyBorder="1" applyAlignment="1">
      <alignment horizontal="center" vertical="center"/>
      <protection/>
    </xf>
    <xf numFmtId="3" fontId="45" fillId="6" borderId="36" xfId="22" applyNumberFormat="1" applyFont="1" applyFill="1" applyBorder="1" applyAlignment="1">
      <alignment horizontal="right" vertical="center"/>
      <protection/>
    </xf>
    <xf numFmtId="0" fontId="54" fillId="0" borderId="37" xfId="24" applyFont="1" applyBorder="1" applyAlignment="1">
      <alignment vertical="center" wrapText="1"/>
      <protection/>
    </xf>
    <xf numFmtId="3" fontId="1" fillId="6" borderId="37" xfId="22" applyNumberFormat="1" applyFill="1" applyBorder="1" applyAlignment="1">
      <alignment horizontal="right" vertical="center"/>
      <protection/>
    </xf>
    <xf numFmtId="169" fontId="1" fillId="6" borderId="37" xfId="22" applyNumberFormat="1" applyFill="1" applyBorder="1" applyAlignment="1">
      <alignment horizontal="center" vertical="center"/>
      <protection/>
    </xf>
    <xf numFmtId="3" fontId="45" fillId="6" borderId="37" xfId="22" applyNumberFormat="1" applyFont="1" applyFill="1" applyBorder="1" applyAlignment="1">
      <alignment horizontal="right" vertical="center"/>
      <protection/>
    </xf>
    <xf numFmtId="49" fontId="44" fillId="6" borderId="0" xfId="22" applyNumberFormat="1" applyFont="1" applyFill="1" applyAlignment="1">
      <alignment horizontal="center" vertical="center" wrapText="1"/>
      <protection/>
    </xf>
    <xf numFmtId="0" fontId="54" fillId="0" borderId="0" xfId="24" applyFont="1" applyAlignment="1">
      <alignment vertical="center" wrapText="1"/>
      <protection/>
    </xf>
    <xf numFmtId="3" fontId="1" fillId="6" borderId="0" xfId="22" applyNumberFormat="1" applyFill="1" applyAlignment="1">
      <alignment horizontal="right" vertical="center"/>
      <protection/>
    </xf>
    <xf numFmtId="169" fontId="1" fillId="6" borderId="0" xfId="22" applyNumberFormat="1" applyFill="1" applyAlignment="1">
      <alignment horizontal="center" vertical="center"/>
      <protection/>
    </xf>
    <xf numFmtId="3" fontId="45" fillId="6" borderId="0" xfId="22" applyNumberFormat="1" applyFont="1" applyFill="1" applyAlignment="1">
      <alignment horizontal="right" vertical="center"/>
      <protection/>
    </xf>
    <xf numFmtId="0" fontId="44" fillId="6" borderId="32" xfId="22" applyFont="1" applyFill="1" applyBorder="1" applyAlignment="1">
      <alignment horizontal="center" vertical="center" wrapText="1"/>
      <protection/>
    </xf>
    <xf numFmtId="169" fontId="44" fillId="6" borderId="32" xfId="22" applyNumberFormat="1" applyFont="1" applyFill="1" applyBorder="1" applyAlignment="1">
      <alignment horizontal="right" vertical="center" wrapText="1"/>
      <protection/>
    </xf>
    <xf numFmtId="0" fontId="1" fillId="0" borderId="35" xfId="24" applyFont="1" applyBorder="1" applyAlignment="1">
      <alignment vertical="center" wrapText="1"/>
      <protection/>
    </xf>
    <xf numFmtId="0" fontId="56" fillId="0" borderId="35" xfId="25" applyFont="1" applyBorder="1" applyAlignment="1">
      <alignment vertical="center"/>
      <protection/>
    </xf>
    <xf numFmtId="3" fontId="45" fillId="6" borderId="35" xfId="22" applyNumberFormat="1" applyFont="1" applyFill="1" applyBorder="1" applyAlignment="1">
      <alignment horizontal="right" vertical="center"/>
      <protection/>
    </xf>
    <xf numFmtId="0" fontId="1" fillId="0" borderId="33" xfId="24" applyFont="1" applyBorder="1" applyAlignment="1">
      <alignment vertical="center" wrapText="1"/>
      <protection/>
    </xf>
    <xf numFmtId="0" fontId="56" fillId="0" borderId="33" xfId="25" applyFont="1" applyBorder="1" applyAlignment="1">
      <alignment vertical="center"/>
      <protection/>
    </xf>
    <xf numFmtId="3" fontId="45" fillId="6" borderId="33" xfId="22" applyNumberFormat="1" applyFont="1" applyFill="1" applyBorder="1" applyAlignment="1">
      <alignment horizontal="right" vertical="center"/>
      <protection/>
    </xf>
    <xf numFmtId="170" fontId="44" fillId="6" borderId="26" xfId="22" applyNumberFormat="1" applyFont="1" applyFill="1" applyBorder="1" applyAlignment="1">
      <alignment horizontal="center" vertical="center"/>
      <protection/>
    </xf>
    <xf numFmtId="0" fontId="1" fillId="0" borderId="37" xfId="24" applyFont="1" applyBorder="1" applyAlignment="1">
      <alignment vertical="center" wrapText="1"/>
      <protection/>
    </xf>
    <xf numFmtId="0" fontId="56" fillId="0" borderId="37" xfId="25" applyFont="1" applyBorder="1" applyAlignment="1">
      <alignment vertical="center"/>
      <protection/>
    </xf>
    <xf numFmtId="170" fontId="44" fillId="6" borderId="29" xfId="22" applyNumberFormat="1" applyFont="1" applyFill="1" applyBorder="1" applyAlignment="1">
      <alignment horizontal="center" vertical="center"/>
      <protection/>
    </xf>
    <xf numFmtId="49" fontId="1" fillId="6" borderId="29" xfId="22" applyNumberFormat="1" applyFill="1" applyBorder="1" applyAlignment="1">
      <alignment horizontal="center" vertical="center"/>
      <protection/>
    </xf>
    <xf numFmtId="0" fontId="54" fillId="0" borderId="29" xfId="24" applyFont="1" applyBorder="1" applyAlignment="1">
      <alignment vertical="center" wrapText="1"/>
      <protection/>
    </xf>
    <xf numFmtId="0" fontId="2" fillId="0" borderId="29" xfId="25" applyFont="1" applyBorder="1" applyAlignment="1">
      <alignment vertical="center"/>
      <protection/>
    </xf>
    <xf numFmtId="169" fontId="1" fillId="6" borderId="29" xfId="22" applyNumberFormat="1" applyFill="1" applyBorder="1" applyAlignment="1">
      <alignment horizontal="center" vertical="center"/>
      <protection/>
    </xf>
    <xf numFmtId="49" fontId="1" fillId="6" borderId="0" xfId="22" applyNumberFormat="1" applyFill="1" applyAlignment="1">
      <alignment horizontal="center" vertical="center"/>
      <protection/>
    </xf>
    <xf numFmtId="0" fontId="54" fillId="0" borderId="35" xfId="24" applyFont="1" applyBorder="1" applyAlignment="1">
      <alignment vertical="center" wrapText="1"/>
      <protection/>
    </xf>
    <xf numFmtId="0" fontId="2" fillId="0" borderId="35" xfId="25" applyFont="1" applyBorder="1" applyAlignment="1">
      <alignment vertical="center"/>
      <protection/>
    </xf>
    <xf numFmtId="170" fontId="44" fillId="6" borderId="28" xfId="22" applyNumberFormat="1" applyFont="1" applyFill="1" applyBorder="1" applyAlignment="1">
      <alignment horizontal="center" vertical="center"/>
      <protection/>
    </xf>
    <xf numFmtId="0" fontId="54" fillId="0" borderId="28" xfId="24" applyFont="1" applyBorder="1" applyAlignment="1">
      <alignment vertical="center" wrapText="1"/>
      <protection/>
    </xf>
    <xf numFmtId="0" fontId="2" fillId="0" borderId="28" xfId="25" applyFont="1" applyBorder="1" applyAlignment="1">
      <alignment vertical="center"/>
      <protection/>
    </xf>
    <xf numFmtId="3" fontId="45" fillId="6" borderId="28" xfId="22" applyNumberFormat="1" applyFont="1" applyFill="1" applyBorder="1" applyAlignment="1">
      <alignment horizontal="right" vertical="center"/>
      <protection/>
    </xf>
    <xf numFmtId="170" fontId="44" fillId="6" borderId="38" xfId="22" applyNumberFormat="1" applyFont="1" applyFill="1" applyBorder="1" applyAlignment="1">
      <alignment horizontal="center" vertical="center"/>
      <protection/>
    </xf>
    <xf numFmtId="0" fontId="2" fillId="0" borderId="36" xfId="25" applyFont="1" applyBorder="1" applyAlignment="1">
      <alignment vertical="center"/>
      <protection/>
    </xf>
    <xf numFmtId="0" fontId="2" fillId="0" borderId="37" xfId="25" applyFont="1" applyBorder="1" applyAlignment="1">
      <alignment vertical="center"/>
      <protection/>
    </xf>
    <xf numFmtId="0" fontId="1" fillId="6" borderId="36" xfId="22" applyFill="1" applyBorder="1" applyAlignment="1">
      <alignment vertical="center" wrapText="1"/>
      <protection/>
    </xf>
    <xf numFmtId="0" fontId="1" fillId="6" borderId="35" xfId="22" applyFill="1" applyBorder="1" applyAlignment="1">
      <alignment vertical="center" wrapText="1"/>
      <protection/>
    </xf>
    <xf numFmtId="3" fontId="1" fillId="6" borderId="35" xfId="22" applyNumberFormat="1" applyFill="1" applyBorder="1" applyAlignment="1">
      <alignment horizontal="right" vertical="center"/>
      <protection/>
    </xf>
    <xf numFmtId="169" fontId="1" fillId="6" borderId="35" xfId="22" applyNumberFormat="1" applyFill="1" applyBorder="1" applyAlignment="1">
      <alignment horizontal="center" vertical="center"/>
      <protection/>
    </xf>
    <xf numFmtId="0" fontId="1" fillId="6" borderId="37" xfId="22" applyFill="1" applyBorder="1" applyAlignment="1">
      <alignment vertical="center" wrapText="1"/>
      <protection/>
    </xf>
    <xf numFmtId="0" fontId="1" fillId="6" borderId="0" xfId="22" applyFill="1" applyAlignment="1">
      <alignment vertical="center" wrapText="1"/>
      <protection/>
    </xf>
    <xf numFmtId="3" fontId="48" fillId="5" borderId="0" xfId="22" applyNumberFormat="1" applyFont="1" applyFill="1" applyAlignment="1">
      <alignment horizontal="right" vertical="center"/>
      <protection/>
    </xf>
    <xf numFmtId="49" fontId="44" fillId="6" borderId="0" xfId="22" applyNumberFormat="1" applyFont="1" applyFill="1" applyAlignment="1">
      <alignment horizontal="center" vertical="top" wrapText="1"/>
      <protection/>
    </xf>
    <xf numFmtId="14" fontId="4" fillId="2" borderId="0" xfId="0" applyNumberFormat="1" applyFont="1" applyFill="1" applyAlignment="1" applyProtection="1">
      <alignment horizontal="left" vertical="center"/>
      <protection locked="0"/>
    </xf>
    <xf numFmtId="0" fontId="28" fillId="0" borderId="0" xfId="0" applyFont="1" applyAlignment="1">
      <alignment horizontal="left" vertical="center" wrapText="1"/>
    </xf>
    <xf numFmtId="4" fontId="26" fillId="0" borderId="0" xfId="0" applyNumberFormat="1" applyFont="1" applyAlignment="1">
      <alignment horizontal="right" vertical="center"/>
    </xf>
    <xf numFmtId="4" fontId="26" fillId="0" borderId="0" xfId="0" applyNumberFormat="1" applyFont="1" applyAlignment="1">
      <alignment vertical="center"/>
    </xf>
    <xf numFmtId="0" fontId="22" fillId="0" borderId="16" xfId="0" applyFont="1" applyBorder="1" applyAlignment="1">
      <alignment horizontal="center" vertical="center"/>
    </xf>
    <xf numFmtId="0" fontId="22" fillId="0" borderId="10"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Border="1" applyAlignment="1">
      <alignment horizontal="left" vertical="center"/>
    </xf>
    <xf numFmtId="0" fontId="4" fillId="0" borderId="0" xfId="0" applyFont="1" applyAlignment="1">
      <alignment vertical="center" wrapText="1"/>
    </xf>
    <xf numFmtId="0" fontId="4" fillId="0" borderId="0" xfId="0" applyFont="1" applyAlignment="1">
      <alignment vertical="center"/>
    </xf>
    <xf numFmtId="0" fontId="24" fillId="4" borderId="6" xfId="0" applyFont="1" applyFill="1" applyBorder="1" applyAlignment="1">
      <alignment horizontal="center" vertical="center"/>
    </xf>
    <xf numFmtId="0" fontId="24" fillId="4" borderId="7" xfId="0" applyFont="1" applyFill="1" applyBorder="1" applyAlignment="1">
      <alignment horizontal="left" vertical="center"/>
    </xf>
    <xf numFmtId="0" fontId="24" fillId="4" borderId="7" xfId="0" applyFont="1" applyFill="1" applyBorder="1" applyAlignment="1">
      <alignment horizontal="right" vertical="center"/>
    </xf>
    <xf numFmtId="0" fontId="24" fillId="4" borderId="7" xfId="0" applyFont="1" applyFill="1" applyBorder="1" applyAlignment="1">
      <alignment horizontal="center" vertical="center"/>
    </xf>
    <xf numFmtId="0" fontId="24" fillId="4" borderId="21" xfId="0" applyFont="1" applyFill="1" applyBorder="1" applyAlignment="1">
      <alignment horizontal="left" vertical="center"/>
    </xf>
    <xf numFmtId="0" fontId="32" fillId="0" borderId="0" xfId="0" applyFont="1" applyAlignment="1">
      <alignment horizontal="left" vertical="center" wrapText="1"/>
    </xf>
    <xf numFmtId="4" fontId="9" fillId="0" borderId="0" xfId="0" applyNumberFormat="1" applyFont="1" applyAlignment="1">
      <alignment vertical="center"/>
    </xf>
    <xf numFmtId="0" fontId="9" fillId="0" borderId="0" xfId="0" applyFont="1" applyAlignment="1">
      <alignment vertical="center"/>
    </xf>
    <xf numFmtId="4" fontId="29" fillId="0" borderId="0" xfId="0" applyNumberFormat="1" applyFont="1" applyAlignment="1">
      <alignment vertical="center"/>
    </xf>
    <xf numFmtId="0" fontId="29" fillId="0" borderId="0" xfId="0" applyFont="1" applyAlignment="1">
      <alignment vertical="center"/>
    </xf>
    <xf numFmtId="4" fontId="20" fillId="0" borderId="0" xfId="0" applyNumberFormat="1" applyFont="1" applyAlignment="1">
      <alignment vertical="center"/>
    </xf>
    <xf numFmtId="0" fontId="3" fillId="0" borderId="0" xfId="0" applyFont="1" applyAlignment="1">
      <alignment vertical="center"/>
    </xf>
    <xf numFmtId="164" fontId="3" fillId="0" borderId="0" xfId="0" applyNumberFormat="1" applyFont="1" applyAlignment="1">
      <alignment horizontal="left" vertical="center"/>
    </xf>
    <xf numFmtId="4" fontId="29" fillId="0" borderId="0" xfId="0" applyNumberFormat="1" applyFont="1" applyAlignment="1">
      <alignment horizontal="right" vertical="center"/>
    </xf>
    <xf numFmtId="0" fontId="5" fillId="0" borderId="0" xfId="0" applyFont="1" applyAlignment="1">
      <alignment horizontal="left" vertical="center" wrapText="1"/>
    </xf>
    <xf numFmtId="0" fontId="5" fillId="0" borderId="0" xfId="0" applyFont="1" applyAlignment="1">
      <alignment vertical="center"/>
    </xf>
    <xf numFmtId="165" fontId="4" fillId="0" borderId="0" xfId="0" applyNumberFormat="1" applyFont="1" applyAlignment="1">
      <alignment horizontal="left" vertical="center"/>
    </xf>
    <xf numFmtId="4" fontId="19" fillId="0" borderId="5" xfId="0" applyNumberFormat="1" applyFont="1" applyBorder="1" applyAlignment="1">
      <alignment vertical="center"/>
    </xf>
    <xf numFmtId="0" fontId="0" fillId="0" borderId="5" xfId="0" applyFont="1" applyBorder="1" applyAlignment="1">
      <alignment vertical="center"/>
    </xf>
    <xf numFmtId="0" fontId="3" fillId="0" borderId="0" xfId="0" applyFont="1" applyAlignment="1">
      <alignment horizontal="right" vertical="center"/>
    </xf>
    <xf numFmtId="0" fontId="15" fillId="7" borderId="0" xfId="0" applyFont="1" applyFill="1" applyAlignment="1">
      <alignment horizontal="center" vertical="center"/>
    </xf>
    <xf numFmtId="0" fontId="0" fillId="0" borderId="0" xfId="0"/>
    <xf numFmtId="4" fontId="6" fillId="3" borderId="7" xfId="0" applyNumberFormat="1" applyFont="1" applyFill="1" applyBorder="1" applyAlignment="1">
      <alignment vertical="center"/>
    </xf>
    <xf numFmtId="0" fontId="0" fillId="3" borderId="7" xfId="0" applyFont="1" applyFill="1" applyBorder="1" applyAlignment="1">
      <alignment vertical="center"/>
    </xf>
    <xf numFmtId="0" fontId="0" fillId="3" borderId="21" xfId="0" applyFont="1" applyFill="1" applyBorder="1" applyAlignment="1">
      <alignment vertical="center"/>
    </xf>
    <xf numFmtId="0" fontId="6" fillId="3" borderId="7" xfId="0" applyFont="1" applyFill="1" applyBorder="1" applyAlignment="1">
      <alignment horizontal="left" vertical="center"/>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top" wrapText="1"/>
    </xf>
    <xf numFmtId="49" fontId="4" fillId="2" borderId="0" xfId="0" applyNumberFormat="1" applyFont="1" applyFill="1" applyAlignment="1" applyProtection="1">
      <alignment horizontal="left" vertical="center"/>
      <protection locked="0"/>
    </xf>
    <xf numFmtId="49" fontId="4" fillId="0" borderId="0" xfId="0" applyNumberFormat="1"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horizontal="left" vertical="center"/>
    </xf>
    <xf numFmtId="0" fontId="4" fillId="2" borderId="0" xfId="0" applyFont="1" applyFill="1" applyAlignment="1" applyProtection="1">
      <alignment horizontal="left" vertical="center"/>
      <protection locked="0"/>
    </xf>
    <xf numFmtId="0" fontId="1" fillId="0" borderId="0" xfId="21" applyAlignment="1">
      <alignment horizontal="justify" vertical="top" wrapText="1"/>
      <protection/>
    </xf>
    <xf numFmtId="0" fontId="1" fillId="0" borderId="0" xfId="21" applyAlignment="1">
      <alignment horizontal="left" vertical="top" wrapText="1"/>
      <protection/>
    </xf>
    <xf numFmtId="0" fontId="43" fillId="0" borderId="0" xfId="21" applyFont="1" applyAlignment="1">
      <alignment horizontal="center" vertical="top"/>
      <protection/>
    </xf>
    <xf numFmtId="0" fontId="44" fillId="0" borderId="24" xfId="21" applyFont="1" applyBorder="1" applyAlignment="1">
      <alignment horizontal="center" vertical="center" wrapText="1"/>
      <protection/>
    </xf>
    <xf numFmtId="4" fontId="44" fillId="0" borderId="26" xfId="21" applyNumberFormat="1" applyFont="1" applyBorder="1" applyAlignment="1">
      <alignment horizontal="left" vertical="center" wrapText="1"/>
      <protection/>
    </xf>
    <xf numFmtId="4" fontId="44" fillId="0" borderId="26" xfId="21" applyNumberFormat="1" applyFont="1" applyBorder="1" applyAlignment="1">
      <alignment horizontal="center" vertical="center" wrapText="1"/>
      <protection/>
    </xf>
    <xf numFmtId="0" fontId="1" fillId="6" borderId="0" xfId="22" applyFill="1" applyAlignment="1">
      <alignment horizontal="justify" vertical="top" wrapText="1"/>
      <protection/>
    </xf>
    <xf numFmtId="0" fontId="43" fillId="6" borderId="0" xfId="22" applyFont="1" applyFill="1" applyAlignment="1">
      <alignment horizontal="center" vertical="top"/>
      <protection/>
    </xf>
    <xf numFmtId="0" fontId="44" fillId="6" borderId="0" xfId="23" applyFont="1" applyFill="1" applyAlignment="1">
      <alignment horizontal="left" vertical="top" wrapText="1"/>
      <protection/>
    </xf>
    <xf numFmtId="4" fontId="44" fillId="6" borderId="32" xfId="22" applyNumberFormat="1" applyFont="1" applyFill="1" applyBorder="1" applyAlignment="1">
      <alignment horizontal="left" vertical="center" wrapText="1"/>
      <protection/>
    </xf>
    <xf numFmtId="0" fontId="44" fillId="6" borderId="32" xfId="22" applyFont="1" applyFill="1" applyBorder="1" applyAlignment="1">
      <alignment horizontal="center" vertical="top" wrapText="1"/>
      <protection/>
    </xf>
    <xf numFmtId="169" fontId="44" fillId="6" borderId="32" xfId="22" applyNumberFormat="1" applyFont="1" applyFill="1" applyBorder="1" applyAlignment="1">
      <alignment horizontal="right" vertical="top" wrapText="1"/>
      <protection/>
    </xf>
    <xf numFmtId="0" fontId="43" fillId="0" borderId="0" xfId="21" applyFont="1" applyAlignment="1">
      <alignment horizontal="center" vertical="center"/>
      <protection/>
    </xf>
    <xf numFmtId="4" fontId="44" fillId="0" borderId="26" xfId="21" applyNumberFormat="1" applyFont="1" applyBorder="1" applyAlignment="1">
      <alignment horizontal="left" vertical="center"/>
      <protection/>
    </xf>
    <xf numFmtId="169" fontId="44" fillId="0" borderId="26" xfId="21" applyNumberFormat="1" applyFont="1" applyBorder="1" applyAlignment="1">
      <alignment horizontal="right" vertical="top" wrapText="1"/>
      <protection/>
    </xf>
    <xf numFmtId="169" fontId="48" fillId="0" borderId="26" xfId="21" applyNumberFormat="1" applyFont="1" applyBorder="1" applyAlignment="1">
      <alignment horizontal="right" vertical="top" wrapText="1"/>
      <protection/>
    </xf>
    <xf numFmtId="4" fontId="44" fillId="0" borderId="27" xfId="21" applyNumberFormat="1" applyFont="1" applyBorder="1" applyAlignment="1">
      <alignment horizontal="left" vertical="center"/>
      <protection/>
    </xf>
    <xf numFmtId="170" fontId="44" fillId="6" borderId="38" xfId="22" applyNumberFormat="1" applyFont="1" applyFill="1" applyBorder="1" applyAlignment="1">
      <alignment horizontal="center" vertical="center"/>
      <protection/>
    </xf>
    <xf numFmtId="170" fontId="44" fillId="6" borderId="26" xfId="22" applyNumberFormat="1" applyFont="1" applyFill="1" applyBorder="1" applyAlignment="1">
      <alignment horizontal="center" vertical="center"/>
      <protection/>
    </xf>
    <xf numFmtId="49" fontId="1" fillId="6" borderId="38" xfId="22" applyNumberFormat="1" applyFill="1" applyBorder="1" applyAlignment="1">
      <alignment horizontal="center" vertical="center" wrapText="1"/>
      <protection/>
    </xf>
    <xf numFmtId="49" fontId="1" fillId="6" borderId="26" xfId="22" applyNumberFormat="1" applyFill="1" applyBorder="1" applyAlignment="1">
      <alignment horizontal="center" vertical="center" wrapText="1"/>
      <protection/>
    </xf>
    <xf numFmtId="0" fontId="44" fillId="6" borderId="32" xfId="22" applyFont="1" applyFill="1" applyBorder="1" applyAlignment="1">
      <alignment horizontal="center" vertical="center" wrapText="1"/>
      <protection/>
    </xf>
    <xf numFmtId="169" fontId="44" fillId="6" borderId="32" xfId="22" applyNumberFormat="1" applyFont="1" applyFill="1" applyBorder="1" applyAlignment="1">
      <alignment horizontal="right" vertical="center" wrapText="1"/>
      <protection/>
    </xf>
    <xf numFmtId="49" fontId="1" fillId="6" borderId="0" xfId="22" applyNumberFormat="1" applyFill="1" applyAlignment="1">
      <alignment horizontal="center" vertical="center"/>
      <protection/>
    </xf>
    <xf numFmtId="49" fontId="1" fillId="6" borderId="26" xfId="22" applyNumberFormat="1" applyFill="1" applyBorder="1" applyAlignment="1">
      <alignment horizontal="center" vertical="center"/>
      <protection/>
    </xf>
    <xf numFmtId="49" fontId="1" fillId="6" borderId="0" xfId="22" applyNumberFormat="1" applyFill="1" applyAlignment="1">
      <alignment horizontal="center" vertical="center" wrapText="1"/>
      <protection/>
    </xf>
  </cellXfs>
  <cellStyles count="12">
    <cellStyle name="Normal" xfId="0"/>
    <cellStyle name="Percent" xfId="15"/>
    <cellStyle name="Currency" xfId="16"/>
    <cellStyle name="Currency [0]" xfId="17"/>
    <cellStyle name="Comma" xfId="18"/>
    <cellStyle name="Comma [0]" xfId="19"/>
    <cellStyle name="Hypertextový odkaz" xfId="20"/>
    <cellStyle name="Normální 2" xfId="21"/>
    <cellStyle name="Normální 3" xfId="22"/>
    <cellStyle name="Normální 4" xfId="23"/>
    <cellStyle name="normální_EFACC000" xfId="24"/>
    <cellStyle name="normální_VZT091126_oceněná specifikace" xfId="25"/>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05"/>
  <sheetViews>
    <sheetView showGridLines="0" workbookViewId="0" topLeftCell="A1">
      <selection activeCell="AI17" sqref="AI17"/>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1</v>
      </c>
      <c r="BT1" s="16" t="s">
        <v>3</v>
      </c>
      <c r="BU1" s="16" t="s">
        <v>3</v>
      </c>
      <c r="BV1" s="16" t="s">
        <v>4</v>
      </c>
    </row>
    <row r="2" spans="44:72" s="1" customFormat="1" ht="36.9" customHeight="1">
      <c r="AR2" s="447" t="s">
        <v>5</v>
      </c>
      <c r="AS2" s="448"/>
      <c r="AT2" s="448"/>
      <c r="AU2" s="448"/>
      <c r="AV2" s="448"/>
      <c r="AW2" s="448"/>
      <c r="AX2" s="448"/>
      <c r="AY2" s="448"/>
      <c r="AZ2" s="448"/>
      <c r="BA2" s="448"/>
      <c r="BB2" s="448"/>
      <c r="BC2" s="448"/>
      <c r="BD2" s="448"/>
      <c r="BE2" s="448"/>
      <c r="BS2" s="17" t="s">
        <v>6</v>
      </c>
      <c r="BT2" s="17" t="s">
        <v>7</v>
      </c>
    </row>
    <row r="3" spans="2:72" s="1" customFormat="1" ht="6.9"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 customHeight="1">
      <c r="B4" s="20"/>
      <c r="D4" s="21" t="s">
        <v>9</v>
      </c>
      <c r="AR4" s="20"/>
      <c r="AS4" s="22" t="s">
        <v>10</v>
      </c>
      <c r="BE4" s="23" t="s">
        <v>11</v>
      </c>
      <c r="BS4" s="17" t="s">
        <v>12</v>
      </c>
    </row>
    <row r="5" spans="2:71" s="1" customFormat="1" ht="12" customHeight="1">
      <c r="B5" s="20"/>
      <c r="D5" s="24" t="s">
        <v>13</v>
      </c>
      <c r="K5" s="456" t="s">
        <v>14</v>
      </c>
      <c r="L5" s="448"/>
      <c r="M5" s="448"/>
      <c r="N5" s="448"/>
      <c r="O5" s="448"/>
      <c r="P5" s="448"/>
      <c r="Q5" s="448"/>
      <c r="R5" s="448"/>
      <c r="S5" s="448"/>
      <c r="T5" s="448"/>
      <c r="U5" s="448"/>
      <c r="V5" s="448"/>
      <c r="W5" s="448"/>
      <c r="X5" s="448"/>
      <c r="Y5" s="448"/>
      <c r="Z5" s="448"/>
      <c r="AA5" s="448"/>
      <c r="AB5" s="448"/>
      <c r="AC5" s="448"/>
      <c r="AD5" s="448"/>
      <c r="AE5" s="448"/>
      <c r="AF5" s="448"/>
      <c r="AG5" s="448"/>
      <c r="AH5" s="448"/>
      <c r="AI5" s="448"/>
      <c r="AJ5" s="448"/>
      <c r="AK5" s="448"/>
      <c r="AL5" s="448"/>
      <c r="AM5" s="448"/>
      <c r="AN5" s="448"/>
      <c r="AO5" s="448"/>
      <c r="AR5" s="20"/>
      <c r="BE5" s="453" t="s">
        <v>15</v>
      </c>
      <c r="BS5" s="17" t="s">
        <v>6</v>
      </c>
    </row>
    <row r="6" spans="2:71" s="1" customFormat="1" ht="36.9" customHeight="1">
      <c r="B6" s="20"/>
      <c r="D6" s="26" t="s">
        <v>16</v>
      </c>
      <c r="K6" s="457" t="s">
        <v>1089</v>
      </c>
      <c r="L6" s="448"/>
      <c r="M6" s="448"/>
      <c r="N6" s="448"/>
      <c r="O6" s="448"/>
      <c r="P6" s="448"/>
      <c r="Q6" s="448"/>
      <c r="R6" s="448"/>
      <c r="S6" s="448"/>
      <c r="T6" s="448"/>
      <c r="U6" s="448"/>
      <c r="V6" s="448"/>
      <c r="W6" s="448"/>
      <c r="X6" s="448"/>
      <c r="Y6" s="448"/>
      <c r="Z6" s="448"/>
      <c r="AA6" s="448"/>
      <c r="AB6" s="448"/>
      <c r="AC6" s="448"/>
      <c r="AD6" s="448"/>
      <c r="AE6" s="448"/>
      <c r="AF6" s="448"/>
      <c r="AG6" s="448"/>
      <c r="AH6" s="448"/>
      <c r="AI6" s="448"/>
      <c r="AJ6" s="448"/>
      <c r="AK6" s="448"/>
      <c r="AL6" s="448"/>
      <c r="AM6" s="448"/>
      <c r="AN6" s="448"/>
      <c r="AO6" s="448"/>
      <c r="AR6" s="20"/>
      <c r="BE6" s="454"/>
      <c r="BS6" s="17" t="s">
        <v>6</v>
      </c>
    </row>
    <row r="7" spans="2:71" s="1" customFormat="1" ht="12" customHeight="1">
      <c r="B7" s="20"/>
      <c r="D7" s="27" t="s">
        <v>17</v>
      </c>
      <c r="K7" s="25" t="s">
        <v>1</v>
      </c>
      <c r="AK7" s="27" t="s">
        <v>18</v>
      </c>
      <c r="AN7" s="25" t="s">
        <v>1</v>
      </c>
      <c r="AR7" s="20"/>
      <c r="BE7" s="454"/>
      <c r="BS7" s="17" t="s">
        <v>6</v>
      </c>
    </row>
    <row r="8" spans="2:71" s="1" customFormat="1" ht="12" customHeight="1">
      <c r="B8" s="20"/>
      <c r="D8" s="27" t="s">
        <v>19</v>
      </c>
      <c r="K8" s="25" t="s">
        <v>20</v>
      </c>
      <c r="AK8" s="27" t="s">
        <v>21</v>
      </c>
      <c r="AN8" s="417"/>
      <c r="AR8" s="20"/>
      <c r="BE8" s="454"/>
      <c r="BS8" s="17" t="s">
        <v>6</v>
      </c>
    </row>
    <row r="9" spans="2:71" s="1" customFormat="1" ht="14.4" customHeight="1">
      <c r="B9" s="20"/>
      <c r="AR9" s="20"/>
      <c r="BE9" s="454"/>
      <c r="BS9" s="17" t="s">
        <v>6</v>
      </c>
    </row>
    <row r="10" spans="2:71" s="1" customFormat="1" ht="12" customHeight="1">
      <c r="B10" s="20"/>
      <c r="D10" s="27" t="s">
        <v>22</v>
      </c>
      <c r="AK10" s="27" t="s">
        <v>23</v>
      </c>
      <c r="AN10" s="25" t="s">
        <v>24</v>
      </c>
      <c r="AR10" s="20"/>
      <c r="BE10" s="454"/>
      <c r="BS10" s="17" t="s">
        <v>6</v>
      </c>
    </row>
    <row r="11" spans="2:71" s="1" customFormat="1" ht="18.45" customHeight="1">
      <c r="B11" s="20"/>
      <c r="E11" s="25" t="s">
        <v>25</v>
      </c>
      <c r="AK11" s="27" t="s">
        <v>26</v>
      </c>
      <c r="AN11" s="25" t="s">
        <v>27</v>
      </c>
      <c r="AR11" s="20"/>
      <c r="BE11" s="454"/>
      <c r="BS11" s="17" t="s">
        <v>6</v>
      </c>
    </row>
    <row r="12" spans="2:71" s="1" customFormat="1" ht="6.9" customHeight="1">
      <c r="B12" s="20"/>
      <c r="AR12" s="20"/>
      <c r="BE12" s="454"/>
      <c r="BS12" s="17" t="s">
        <v>6</v>
      </c>
    </row>
    <row r="13" spans="2:71" s="1" customFormat="1" ht="12" customHeight="1">
      <c r="B13" s="20"/>
      <c r="D13" s="27" t="s">
        <v>28</v>
      </c>
      <c r="AK13" s="27" t="s">
        <v>23</v>
      </c>
      <c r="AN13" s="29" t="s">
        <v>29</v>
      </c>
      <c r="AR13" s="20"/>
      <c r="BE13" s="454"/>
      <c r="BS13" s="17" t="s">
        <v>6</v>
      </c>
    </row>
    <row r="14" spans="2:71" ht="13.2">
      <c r="B14" s="20"/>
      <c r="E14" s="458" t="s">
        <v>29</v>
      </c>
      <c r="F14" s="459"/>
      <c r="G14" s="459"/>
      <c r="H14" s="459"/>
      <c r="I14" s="459"/>
      <c r="J14" s="459"/>
      <c r="K14" s="459"/>
      <c r="L14" s="459"/>
      <c r="M14" s="459"/>
      <c r="N14" s="459"/>
      <c r="O14" s="459"/>
      <c r="P14" s="459"/>
      <c r="Q14" s="459"/>
      <c r="R14" s="459"/>
      <c r="S14" s="459"/>
      <c r="T14" s="459"/>
      <c r="U14" s="459"/>
      <c r="V14" s="459"/>
      <c r="W14" s="459"/>
      <c r="X14" s="459"/>
      <c r="Y14" s="459"/>
      <c r="Z14" s="459"/>
      <c r="AA14" s="459"/>
      <c r="AB14" s="459"/>
      <c r="AC14" s="459"/>
      <c r="AD14" s="459"/>
      <c r="AE14" s="459"/>
      <c r="AF14" s="459"/>
      <c r="AG14" s="459"/>
      <c r="AH14" s="459"/>
      <c r="AI14" s="459"/>
      <c r="AJ14" s="459"/>
      <c r="AK14" s="27" t="s">
        <v>26</v>
      </c>
      <c r="AN14" s="29" t="s">
        <v>29</v>
      </c>
      <c r="AR14" s="20"/>
      <c r="BE14" s="454"/>
      <c r="BS14" s="17" t="s">
        <v>6</v>
      </c>
    </row>
    <row r="15" spans="2:71" s="1" customFormat="1" ht="6.9" customHeight="1">
      <c r="B15" s="20"/>
      <c r="AR15" s="20"/>
      <c r="BE15" s="454"/>
      <c r="BS15" s="17" t="s">
        <v>3</v>
      </c>
    </row>
    <row r="16" spans="2:71" s="1" customFormat="1" ht="12" customHeight="1">
      <c r="B16" s="20"/>
      <c r="D16" s="27" t="s">
        <v>30</v>
      </c>
      <c r="AK16" s="27" t="s">
        <v>23</v>
      </c>
      <c r="AN16" s="25" t="s">
        <v>1</v>
      </c>
      <c r="AR16" s="20"/>
      <c r="BE16" s="454"/>
      <c r="BS16" s="17" t="s">
        <v>3</v>
      </c>
    </row>
    <row r="17" spans="2:71" s="1" customFormat="1" ht="18.45" customHeight="1">
      <c r="B17" s="20"/>
      <c r="E17" s="25" t="s">
        <v>31</v>
      </c>
      <c r="AK17" s="27" t="s">
        <v>26</v>
      </c>
      <c r="AN17" s="25" t="s">
        <v>1</v>
      </c>
      <c r="AR17" s="20"/>
      <c r="BE17" s="454"/>
      <c r="BS17" s="17" t="s">
        <v>32</v>
      </c>
    </row>
    <row r="18" spans="2:71" s="1" customFormat="1" ht="6.9" customHeight="1">
      <c r="B18" s="20"/>
      <c r="AR18" s="20"/>
      <c r="BE18" s="454"/>
      <c r="BS18" s="17" t="s">
        <v>6</v>
      </c>
    </row>
    <row r="19" spans="2:71" s="1" customFormat="1" ht="12" customHeight="1">
      <c r="B19" s="20"/>
      <c r="D19" s="27" t="s">
        <v>33</v>
      </c>
      <c r="AK19" s="27" t="s">
        <v>23</v>
      </c>
      <c r="AN19" s="25" t="s">
        <v>1</v>
      </c>
      <c r="AR19" s="20"/>
      <c r="BE19" s="454"/>
      <c r="BS19" s="17" t="s">
        <v>6</v>
      </c>
    </row>
    <row r="20" spans="2:71" s="1" customFormat="1" ht="18.45" customHeight="1">
      <c r="B20" s="20"/>
      <c r="E20" s="25" t="s">
        <v>34</v>
      </c>
      <c r="AK20" s="27" t="s">
        <v>26</v>
      </c>
      <c r="AN20" s="25" t="s">
        <v>1</v>
      </c>
      <c r="AR20" s="20"/>
      <c r="BE20" s="454"/>
      <c r="BS20" s="17" t="s">
        <v>3</v>
      </c>
    </row>
    <row r="21" spans="2:57" s="1" customFormat="1" ht="6.9" customHeight="1">
      <c r="B21" s="20"/>
      <c r="AR21" s="20"/>
      <c r="BE21" s="454"/>
    </row>
    <row r="22" spans="2:57" s="1" customFormat="1" ht="12" customHeight="1">
      <c r="B22" s="20"/>
      <c r="D22" s="27" t="s">
        <v>35</v>
      </c>
      <c r="AR22" s="20"/>
      <c r="BE22" s="454"/>
    </row>
    <row r="23" spans="2:57" s="1" customFormat="1" ht="59.25" customHeight="1">
      <c r="B23" s="20"/>
      <c r="E23" s="460" t="s">
        <v>36</v>
      </c>
      <c r="F23" s="460"/>
      <c r="G23" s="460"/>
      <c r="H23" s="460"/>
      <c r="I23" s="460"/>
      <c r="J23" s="460"/>
      <c r="K23" s="460"/>
      <c r="L23" s="460"/>
      <c r="M23" s="460"/>
      <c r="N23" s="460"/>
      <c r="O23" s="460"/>
      <c r="P23" s="460"/>
      <c r="Q23" s="460"/>
      <c r="R23" s="460"/>
      <c r="S23" s="460"/>
      <c r="T23" s="460"/>
      <c r="U23" s="460"/>
      <c r="V23" s="460"/>
      <c r="W23" s="460"/>
      <c r="X23" s="460"/>
      <c r="Y23" s="460"/>
      <c r="Z23" s="460"/>
      <c r="AA23" s="460"/>
      <c r="AB23" s="460"/>
      <c r="AC23" s="460"/>
      <c r="AD23" s="460"/>
      <c r="AE23" s="460"/>
      <c r="AF23" s="460"/>
      <c r="AG23" s="460"/>
      <c r="AH23" s="460"/>
      <c r="AI23" s="460"/>
      <c r="AJ23" s="460"/>
      <c r="AK23" s="460"/>
      <c r="AL23" s="460"/>
      <c r="AM23" s="460"/>
      <c r="AN23" s="460"/>
      <c r="AR23" s="20"/>
      <c r="BE23" s="454"/>
    </row>
    <row r="24" spans="2:57" s="1" customFormat="1" ht="6.9" customHeight="1">
      <c r="B24" s="20"/>
      <c r="AR24" s="20"/>
      <c r="BE24" s="454"/>
    </row>
    <row r="25" spans="2:57" s="1" customFormat="1" ht="6.9" customHeight="1">
      <c r="B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R25" s="20"/>
      <c r="BE25" s="454"/>
    </row>
    <row r="26" spans="1:57" s="2" customFormat="1" ht="25.95" customHeight="1">
      <c r="A26" s="32"/>
      <c r="B26" s="33"/>
      <c r="C26" s="32"/>
      <c r="D26" s="34" t="s">
        <v>37</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444">
        <f>ROUND(AG94,2)</f>
        <v>0</v>
      </c>
      <c r="AL26" s="445"/>
      <c r="AM26" s="445"/>
      <c r="AN26" s="445"/>
      <c r="AO26" s="445"/>
      <c r="AP26" s="32"/>
      <c r="AQ26" s="32"/>
      <c r="AR26" s="33"/>
      <c r="BE26" s="454"/>
    </row>
    <row r="27" spans="1:57" s="2" customFormat="1" ht="6.9" customHeight="1">
      <c r="A27" s="32"/>
      <c r="B27" s="33"/>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3"/>
      <c r="BE27" s="454"/>
    </row>
    <row r="28" spans="1:57" s="2" customFormat="1" ht="13.2">
      <c r="A28" s="32"/>
      <c r="B28" s="33"/>
      <c r="C28" s="32"/>
      <c r="D28" s="32"/>
      <c r="E28" s="32"/>
      <c r="F28" s="32"/>
      <c r="G28" s="32"/>
      <c r="H28" s="32"/>
      <c r="I28" s="32"/>
      <c r="J28" s="32"/>
      <c r="K28" s="32"/>
      <c r="L28" s="446" t="s">
        <v>38</v>
      </c>
      <c r="M28" s="446"/>
      <c r="N28" s="446"/>
      <c r="O28" s="446"/>
      <c r="P28" s="446"/>
      <c r="Q28" s="32"/>
      <c r="R28" s="32"/>
      <c r="S28" s="32"/>
      <c r="T28" s="32"/>
      <c r="U28" s="32"/>
      <c r="V28" s="32"/>
      <c r="W28" s="446" t="s">
        <v>39</v>
      </c>
      <c r="X28" s="446"/>
      <c r="Y28" s="446"/>
      <c r="Z28" s="446"/>
      <c r="AA28" s="446"/>
      <c r="AB28" s="446"/>
      <c r="AC28" s="446"/>
      <c r="AD28" s="446"/>
      <c r="AE28" s="446"/>
      <c r="AF28" s="32"/>
      <c r="AG28" s="32"/>
      <c r="AH28" s="32"/>
      <c r="AI28" s="32"/>
      <c r="AJ28" s="32"/>
      <c r="AK28" s="446" t="s">
        <v>40</v>
      </c>
      <c r="AL28" s="446"/>
      <c r="AM28" s="446"/>
      <c r="AN28" s="446"/>
      <c r="AO28" s="446"/>
      <c r="AP28" s="32"/>
      <c r="AQ28" s="32"/>
      <c r="AR28" s="33"/>
      <c r="BE28" s="454"/>
    </row>
    <row r="29" spans="2:57" s="3" customFormat="1" ht="14.4" customHeight="1">
      <c r="B29" s="37"/>
      <c r="D29" s="27" t="s">
        <v>41</v>
      </c>
      <c r="F29" s="27" t="s">
        <v>42</v>
      </c>
      <c r="L29" s="439">
        <v>0.21</v>
      </c>
      <c r="M29" s="438"/>
      <c r="N29" s="438"/>
      <c r="O29" s="438"/>
      <c r="P29" s="438"/>
      <c r="W29" s="437">
        <f>AG94</f>
        <v>0</v>
      </c>
      <c r="X29" s="438"/>
      <c r="Y29" s="438"/>
      <c r="Z29" s="438"/>
      <c r="AA29" s="438"/>
      <c r="AB29" s="438"/>
      <c r="AC29" s="438"/>
      <c r="AD29" s="438"/>
      <c r="AE29" s="438"/>
      <c r="AK29" s="437">
        <f>W29*1.21-W29</f>
        <v>0</v>
      </c>
      <c r="AL29" s="438"/>
      <c r="AM29" s="438"/>
      <c r="AN29" s="438"/>
      <c r="AO29" s="438"/>
      <c r="AR29" s="37"/>
      <c r="BE29" s="455"/>
    </row>
    <row r="30" spans="2:57" s="3" customFormat="1" ht="14.4" customHeight="1">
      <c r="B30" s="37"/>
      <c r="F30" s="27" t="s">
        <v>43</v>
      </c>
      <c r="L30" s="439">
        <v>0.15</v>
      </c>
      <c r="M30" s="438"/>
      <c r="N30" s="438"/>
      <c r="O30" s="438"/>
      <c r="P30" s="438"/>
      <c r="W30" s="437">
        <v>0</v>
      </c>
      <c r="X30" s="438"/>
      <c r="Y30" s="438"/>
      <c r="Z30" s="438"/>
      <c r="AA30" s="438"/>
      <c r="AB30" s="438"/>
      <c r="AC30" s="438"/>
      <c r="AD30" s="438"/>
      <c r="AE30" s="438"/>
      <c r="AK30" s="437">
        <v>0</v>
      </c>
      <c r="AL30" s="438"/>
      <c r="AM30" s="438"/>
      <c r="AN30" s="438"/>
      <c r="AO30" s="438"/>
      <c r="AR30" s="37"/>
      <c r="BE30" s="455"/>
    </row>
    <row r="31" spans="2:57" s="3" customFormat="1" ht="14.4" customHeight="1" hidden="1">
      <c r="B31" s="37"/>
      <c r="F31" s="27" t="s">
        <v>44</v>
      </c>
      <c r="L31" s="439">
        <v>0.21</v>
      </c>
      <c r="M31" s="438"/>
      <c r="N31" s="438"/>
      <c r="O31" s="438"/>
      <c r="P31" s="438"/>
      <c r="W31" s="437" t="e">
        <f>ROUND(BB94,2)</f>
        <v>#REF!</v>
      </c>
      <c r="X31" s="438"/>
      <c r="Y31" s="438"/>
      <c r="Z31" s="438"/>
      <c r="AA31" s="438"/>
      <c r="AB31" s="438"/>
      <c r="AC31" s="438"/>
      <c r="AD31" s="438"/>
      <c r="AE31" s="438"/>
      <c r="AK31" s="437">
        <v>0</v>
      </c>
      <c r="AL31" s="438"/>
      <c r="AM31" s="438"/>
      <c r="AN31" s="438"/>
      <c r="AO31" s="438"/>
      <c r="AR31" s="37"/>
      <c r="BE31" s="455"/>
    </row>
    <row r="32" spans="2:57" s="3" customFormat="1" ht="14.4" customHeight="1" hidden="1">
      <c r="B32" s="37"/>
      <c r="F32" s="27" t="s">
        <v>45</v>
      </c>
      <c r="L32" s="439">
        <v>0.15</v>
      </c>
      <c r="M32" s="438"/>
      <c r="N32" s="438"/>
      <c r="O32" s="438"/>
      <c r="P32" s="438"/>
      <c r="W32" s="437" t="e">
        <f>ROUND(BC94,2)</f>
        <v>#REF!</v>
      </c>
      <c r="X32" s="438"/>
      <c r="Y32" s="438"/>
      <c r="Z32" s="438"/>
      <c r="AA32" s="438"/>
      <c r="AB32" s="438"/>
      <c r="AC32" s="438"/>
      <c r="AD32" s="438"/>
      <c r="AE32" s="438"/>
      <c r="AK32" s="437">
        <v>0</v>
      </c>
      <c r="AL32" s="438"/>
      <c r="AM32" s="438"/>
      <c r="AN32" s="438"/>
      <c r="AO32" s="438"/>
      <c r="AR32" s="37"/>
      <c r="BE32" s="455"/>
    </row>
    <row r="33" spans="2:57" s="3" customFormat="1" ht="14.4" customHeight="1" hidden="1">
      <c r="B33" s="37"/>
      <c r="F33" s="27" t="s">
        <v>46</v>
      </c>
      <c r="L33" s="439">
        <v>0</v>
      </c>
      <c r="M33" s="438"/>
      <c r="N33" s="438"/>
      <c r="O33" s="438"/>
      <c r="P33" s="438"/>
      <c r="W33" s="437" t="e">
        <f>ROUND(BD94,2)</f>
        <v>#REF!</v>
      </c>
      <c r="X33" s="438"/>
      <c r="Y33" s="438"/>
      <c r="Z33" s="438"/>
      <c r="AA33" s="438"/>
      <c r="AB33" s="438"/>
      <c r="AC33" s="438"/>
      <c r="AD33" s="438"/>
      <c r="AE33" s="438"/>
      <c r="AK33" s="437">
        <v>0</v>
      </c>
      <c r="AL33" s="438"/>
      <c r="AM33" s="438"/>
      <c r="AN33" s="438"/>
      <c r="AO33" s="438"/>
      <c r="AR33" s="37"/>
      <c r="BE33" s="455"/>
    </row>
    <row r="34" spans="1:57" s="2" customFormat="1" ht="6.9" customHeight="1">
      <c r="A34" s="32"/>
      <c r="B34" s="33"/>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3"/>
      <c r="BE34" s="454"/>
    </row>
    <row r="35" spans="1:57" s="2" customFormat="1" ht="25.95" customHeight="1">
      <c r="A35" s="32"/>
      <c r="B35" s="33"/>
      <c r="C35" s="38"/>
      <c r="D35" s="39" t="s">
        <v>47</v>
      </c>
      <c r="E35" s="40"/>
      <c r="F35" s="40"/>
      <c r="G35" s="40"/>
      <c r="H35" s="40"/>
      <c r="I35" s="40"/>
      <c r="J35" s="40"/>
      <c r="K35" s="40"/>
      <c r="L35" s="40"/>
      <c r="M35" s="40"/>
      <c r="N35" s="40"/>
      <c r="O35" s="40"/>
      <c r="P35" s="40"/>
      <c r="Q35" s="40"/>
      <c r="R35" s="40"/>
      <c r="S35" s="40"/>
      <c r="T35" s="41" t="s">
        <v>48</v>
      </c>
      <c r="U35" s="40"/>
      <c r="V35" s="40"/>
      <c r="W35" s="40"/>
      <c r="X35" s="452" t="s">
        <v>49</v>
      </c>
      <c r="Y35" s="450"/>
      <c r="Z35" s="450"/>
      <c r="AA35" s="450"/>
      <c r="AB35" s="450"/>
      <c r="AC35" s="40"/>
      <c r="AD35" s="40"/>
      <c r="AE35" s="40"/>
      <c r="AF35" s="40"/>
      <c r="AG35" s="40"/>
      <c r="AH35" s="40"/>
      <c r="AI35" s="40"/>
      <c r="AJ35" s="40"/>
      <c r="AK35" s="449">
        <f>SUM(AK26:AK33)</f>
        <v>0</v>
      </c>
      <c r="AL35" s="450"/>
      <c r="AM35" s="450"/>
      <c r="AN35" s="450"/>
      <c r="AO35" s="451"/>
      <c r="AP35" s="38"/>
      <c r="AQ35" s="38"/>
      <c r="AR35" s="33"/>
      <c r="BE35" s="32"/>
    </row>
    <row r="36" spans="1:57" s="2" customFormat="1" ht="6.9" customHeight="1">
      <c r="A36" s="32"/>
      <c r="B36" s="33"/>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3"/>
      <c r="BE36" s="32"/>
    </row>
    <row r="37" spans="1:57" s="2" customFormat="1" ht="14.4" customHeight="1">
      <c r="A37" s="32"/>
      <c r="B37" s="33"/>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3"/>
      <c r="BE37" s="32"/>
    </row>
    <row r="38" spans="2:44" s="1" customFormat="1" ht="14.4" customHeight="1">
      <c r="B38" s="20"/>
      <c r="AR38" s="20"/>
    </row>
    <row r="39" spans="2:44" s="1" customFormat="1" ht="14.4" customHeight="1">
      <c r="B39" s="20"/>
      <c r="AR39" s="20"/>
    </row>
    <row r="40" spans="2:44" s="1" customFormat="1" ht="14.4" customHeight="1">
      <c r="B40" s="20"/>
      <c r="AR40" s="20"/>
    </row>
    <row r="41" spans="2:44" s="1" customFormat="1" ht="14.4" customHeight="1">
      <c r="B41" s="20"/>
      <c r="AR41" s="20"/>
    </row>
    <row r="42" spans="2:44" s="1" customFormat="1" ht="14.4" customHeight="1">
      <c r="B42" s="20"/>
      <c r="AR42" s="20"/>
    </row>
    <row r="43" spans="2:44" s="1" customFormat="1" ht="14.4" customHeight="1">
      <c r="B43" s="20"/>
      <c r="AR43" s="20"/>
    </row>
    <row r="44" spans="2:44" s="1" customFormat="1" ht="14.4" customHeight="1">
      <c r="B44" s="20"/>
      <c r="AR44" s="20"/>
    </row>
    <row r="45" spans="2:44" s="1" customFormat="1" ht="14.4" customHeight="1">
      <c r="B45" s="20"/>
      <c r="AR45" s="20"/>
    </row>
    <row r="46" spans="2:44" s="1" customFormat="1" ht="14.4" customHeight="1">
      <c r="B46" s="20"/>
      <c r="AR46" s="20"/>
    </row>
    <row r="47" spans="2:44" s="1" customFormat="1" ht="14.4" customHeight="1">
      <c r="B47" s="20"/>
      <c r="AR47" s="20"/>
    </row>
    <row r="48" spans="2:44" s="1" customFormat="1" ht="14.4" customHeight="1">
      <c r="B48" s="20"/>
      <c r="AR48" s="20"/>
    </row>
    <row r="49" spans="2:44" s="2" customFormat="1" ht="14.4" customHeight="1">
      <c r="B49" s="42"/>
      <c r="D49" s="43" t="s">
        <v>50</v>
      </c>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3" t="s">
        <v>51</v>
      </c>
      <c r="AI49" s="44"/>
      <c r="AJ49" s="44"/>
      <c r="AK49" s="44"/>
      <c r="AL49" s="44"/>
      <c r="AM49" s="44"/>
      <c r="AN49" s="44"/>
      <c r="AO49" s="44"/>
      <c r="AR49" s="42"/>
    </row>
    <row r="50" spans="2:44" ht="12">
      <c r="B50" s="20"/>
      <c r="AR50" s="20"/>
    </row>
    <row r="51" spans="2:44" ht="12">
      <c r="B51" s="20"/>
      <c r="AR51" s="20"/>
    </row>
    <row r="52" spans="2:44" ht="12">
      <c r="B52" s="20"/>
      <c r="AR52" s="20"/>
    </row>
    <row r="53" spans="2:44" ht="12">
      <c r="B53" s="20"/>
      <c r="AR53" s="20"/>
    </row>
    <row r="54" spans="2:44" ht="12">
      <c r="B54" s="20"/>
      <c r="AR54" s="20"/>
    </row>
    <row r="55" spans="2:44" ht="12">
      <c r="B55" s="20"/>
      <c r="AR55" s="20"/>
    </row>
    <row r="56" spans="2:44" ht="12">
      <c r="B56" s="20"/>
      <c r="AR56" s="20"/>
    </row>
    <row r="57" spans="2:44" ht="12">
      <c r="B57" s="20"/>
      <c r="AR57" s="20"/>
    </row>
    <row r="58" spans="2:44" ht="12">
      <c r="B58" s="20"/>
      <c r="AR58" s="20"/>
    </row>
    <row r="59" spans="2:44" ht="12">
      <c r="B59" s="20"/>
      <c r="AR59" s="20"/>
    </row>
    <row r="60" spans="1:57" s="2" customFormat="1" ht="13.2">
      <c r="A60" s="32"/>
      <c r="B60" s="33"/>
      <c r="C60" s="32"/>
      <c r="D60" s="45" t="s">
        <v>52</v>
      </c>
      <c r="E60" s="35"/>
      <c r="F60" s="35"/>
      <c r="G60" s="35"/>
      <c r="H60" s="35"/>
      <c r="I60" s="35"/>
      <c r="J60" s="35"/>
      <c r="K60" s="35"/>
      <c r="L60" s="35"/>
      <c r="M60" s="35"/>
      <c r="N60" s="35"/>
      <c r="O60" s="35"/>
      <c r="P60" s="35"/>
      <c r="Q60" s="35"/>
      <c r="R60" s="35"/>
      <c r="S60" s="35"/>
      <c r="T60" s="35"/>
      <c r="U60" s="35"/>
      <c r="V60" s="45" t="s">
        <v>53</v>
      </c>
      <c r="W60" s="35"/>
      <c r="X60" s="35"/>
      <c r="Y60" s="35"/>
      <c r="Z60" s="35"/>
      <c r="AA60" s="35"/>
      <c r="AB60" s="35"/>
      <c r="AC60" s="35"/>
      <c r="AD60" s="35"/>
      <c r="AE60" s="35"/>
      <c r="AF60" s="35"/>
      <c r="AG60" s="35"/>
      <c r="AH60" s="45" t="s">
        <v>52</v>
      </c>
      <c r="AI60" s="35"/>
      <c r="AJ60" s="35"/>
      <c r="AK60" s="35"/>
      <c r="AL60" s="35"/>
      <c r="AM60" s="45" t="s">
        <v>53</v>
      </c>
      <c r="AN60" s="35"/>
      <c r="AO60" s="35"/>
      <c r="AP60" s="32"/>
      <c r="AQ60" s="32"/>
      <c r="AR60" s="33"/>
      <c r="BE60" s="32"/>
    </row>
    <row r="61" spans="2:44" ht="12">
      <c r="B61" s="20"/>
      <c r="AR61" s="20"/>
    </row>
    <row r="62" spans="2:44" ht="12">
      <c r="B62" s="20"/>
      <c r="AR62" s="20"/>
    </row>
    <row r="63" spans="2:44" ht="12">
      <c r="B63" s="20"/>
      <c r="AR63" s="20"/>
    </row>
    <row r="64" spans="1:57" s="2" customFormat="1" ht="13.2">
      <c r="A64" s="32"/>
      <c r="B64" s="33"/>
      <c r="C64" s="32"/>
      <c r="D64" s="43" t="s">
        <v>54</v>
      </c>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3" t="s">
        <v>55</v>
      </c>
      <c r="AI64" s="46"/>
      <c r="AJ64" s="46"/>
      <c r="AK64" s="46"/>
      <c r="AL64" s="46"/>
      <c r="AM64" s="46"/>
      <c r="AN64" s="46"/>
      <c r="AO64" s="46"/>
      <c r="AP64" s="32"/>
      <c r="AQ64" s="32"/>
      <c r="AR64" s="33"/>
      <c r="BE64" s="32"/>
    </row>
    <row r="65" spans="2:44" ht="12">
      <c r="B65" s="20"/>
      <c r="AR65" s="20"/>
    </row>
    <row r="66" spans="2:44" ht="12">
      <c r="B66" s="20"/>
      <c r="AR66" s="20"/>
    </row>
    <row r="67" spans="2:44" ht="12">
      <c r="B67" s="20"/>
      <c r="AR67" s="20"/>
    </row>
    <row r="68" spans="2:44" ht="12">
      <c r="B68" s="20"/>
      <c r="AR68" s="20"/>
    </row>
    <row r="69" spans="2:44" ht="12">
      <c r="B69" s="20"/>
      <c r="AR69" s="20"/>
    </row>
    <row r="70" spans="2:44" ht="12">
      <c r="B70" s="20"/>
      <c r="AR70" s="20"/>
    </row>
    <row r="71" spans="2:44" ht="12">
      <c r="B71" s="20"/>
      <c r="AR71" s="20"/>
    </row>
    <row r="72" spans="2:44" ht="12">
      <c r="B72" s="20"/>
      <c r="AR72" s="20"/>
    </row>
    <row r="73" spans="2:44" ht="12">
      <c r="B73" s="20"/>
      <c r="AR73" s="20"/>
    </row>
    <row r="74" spans="2:44" ht="12">
      <c r="B74" s="20"/>
      <c r="AR74" s="20"/>
    </row>
    <row r="75" spans="1:57" s="2" customFormat="1" ht="13.2">
      <c r="A75" s="32"/>
      <c r="B75" s="33"/>
      <c r="C75" s="32"/>
      <c r="D75" s="45" t="s">
        <v>52</v>
      </c>
      <c r="E75" s="35"/>
      <c r="F75" s="35"/>
      <c r="G75" s="35"/>
      <c r="H75" s="35"/>
      <c r="I75" s="35"/>
      <c r="J75" s="35"/>
      <c r="K75" s="35"/>
      <c r="L75" s="35"/>
      <c r="M75" s="35"/>
      <c r="N75" s="35"/>
      <c r="O75" s="35"/>
      <c r="P75" s="35"/>
      <c r="Q75" s="35"/>
      <c r="R75" s="35"/>
      <c r="S75" s="35"/>
      <c r="T75" s="35"/>
      <c r="U75" s="35"/>
      <c r="V75" s="45" t="s">
        <v>53</v>
      </c>
      <c r="W75" s="35"/>
      <c r="X75" s="35"/>
      <c r="Y75" s="35"/>
      <c r="Z75" s="35"/>
      <c r="AA75" s="35"/>
      <c r="AB75" s="35"/>
      <c r="AC75" s="35"/>
      <c r="AD75" s="35"/>
      <c r="AE75" s="35"/>
      <c r="AF75" s="35"/>
      <c r="AG75" s="35"/>
      <c r="AH75" s="45" t="s">
        <v>52</v>
      </c>
      <c r="AI75" s="35"/>
      <c r="AJ75" s="35"/>
      <c r="AK75" s="35"/>
      <c r="AL75" s="35"/>
      <c r="AM75" s="45" t="s">
        <v>53</v>
      </c>
      <c r="AN75" s="35"/>
      <c r="AO75" s="35"/>
      <c r="AP75" s="32"/>
      <c r="AQ75" s="32"/>
      <c r="AR75" s="33"/>
      <c r="BE75" s="32"/>
    </row>
    <row r="76" spans="1:57" s="2" customFormat="1" ht="12">
      <c r="A76" s="32"/>
      <c r="B76" s="33"/>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3"/>
      <c r="BE76" s="32"/>
    </row>
    <row r="77" spans="1:57" s="2" customFormat="1" ht="6.9" customHeight="1">
      <c r="A77" s="32"/>
      <c r="B77" s="47"/>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33"/>
      <c r="BE77" s="32"/>
    </row>
    <row r="81" spans="1:57" s="2" customFormat="1" ht="6.9" customHeight="1">
      <c r="A81" s="32"/>
      <c r="B81" s="49"/>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33"/>
      <c r="BE81" s="32"/>
    </row>
    <row r="82" spans="1:57" s="2" customFormat="1" ht="24.9" customHeight="1">
      <c r="A82" s="32"/>
      <c r="B82" s="33"/>
      <c r="C82" s="21" t="s">
        <v>56</v>
      </c>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3"/>
      <c r="BE82" s="32"/>
    </row>
    <row r="83" spans="1:57" s="2" customFormat="1" ht="6.9" customHeight="1">
      <c r="A83" s="32"/>
      <c r="B83" s="33"/>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3"/>
      <c r="BE83" s="32"/>
    </row>
    <row r="84" spans="2:44" s="4" customFormat="1" ht="12" customHeight="1">
      <c r="B84" s="51"/>
      <c r="C84" s="27" t="s">
        <v>13</v>
      </c>
      <c r="L84" s="4" t="str">
        <f>K5</f>
        <v>20MT103</v>
      </c>
      <c r="AR84" s="51"/>
    </row>
    <row r="85" spans="2:44" s="5" customFormat="1" ht="36.9" customHeight="1">
      <c r="B85" s="52"/>
      <c r="C85" s="53" t="s">
        <v>16</v>
      </c>
      <c r="L85" s="441" t="str">
        <f>K6</f>
        <v>ZŠ a MŠ Praha 5 – Smíchov, Kořenského 10, objekt Nám. 14. října 2994 - Oprava sociálních zařízení a výměna ZTI</v>
      </c>
      <c r="M85" s="442"/>
      <c r="N85" s="442"/>
      <c r="O85" s="442"/>
      <c r="P85" s="442"/>
      <c r="Q85" s="442"/>
      <c r="R85" s="442"/>
      <c r="S85" s="442"/>
      <c r="T85" s="442"/>
      <c r="U85" s="442"/>
      <c r="V85" s="442"/>
      <c r="W85" s="442"/>
      <c r="X85" s="442"/>
      <c r="Y85" s="442"/>
      <c r="Z85" s="442"/>
      <c r="AA85" s="442"/>
      <c r="AB85" s="442"/>
      <c r="AC85" s="442"/>
      <c r="AD85" s="442"/>
      <c r="AE85" s="442"/>
      <c r="AF85" s="442"/>
      <c r="AG85" s="442"/>
      <c r="AH85" s="442"/>
      <c r="AI85" s="442"/>
      <c r="AJ85" s="442"/>
      <c r="AK85" s="442"/>
      <c r="AL85" s="442"/>
      <c r="AM85" s="442"/>
      <c r="AN85" s="442"/>
      <c r="AO85" s="442"/>
      <c r="AR85" s="52"/>
    </row>
    <row r="86" spans="1:57" s="2" customFormat="1" ht="6.9" customHeight="1">
      <c r="A86" s="32"/>
      <c r="B86" s="33"/>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3"/>
      <c r="BE86" s="32"/>
    </row>
    <row r="87" spans="1:57" s="2" customFormat="1" ht="12" customHeight="1">
      <c r="A87" s="32"/>
      <c r="B87" s="33"/>
      <c r="C87" s="27" t="s">
        <v>19</v>
      </c>
      <c r="D87" s="32"/>
      <c r="E87" s="32"/>
      <c r="F87" s="32"/>
      <c r="G87" s="32"/>
      <c r="H87" s="32"/>
      <c r="I87" s="32"/>
      <c r="J87" s="32"/>
      <c r="K87" s="32"/>
      <c r="L87" s="54" t="str">
        <f>IF(K8="","",K8)</f>
        <v>Náměstí 14. října 2994/9, Smíchov</v>
      </c>
      <c r="M87" s="32"/>
      <c r="N87" s="32"/>
      <c r="O87" s="32"/>
      <c r="P87" s="32"/>
      <c r="Q87" s="32"/>
      <c r="R87" s="32"/>
      <c r="S87" s="32"/>
      <c r="T87" s="32"/>
      <c r="U87" s="32"/>
      <c r="V87" s="32"/>
      <c r="W87" s="32"/>
      <c r="X87" s="32"/>
      <c r="Y87" s="32"/>
      <c r="Z87" s="32"/>
      <c r="AA87" s="32"/>
      <c r="AB87" s="32"/>
      <c r="AC87" s="32"/>
      <c r="AD87" s="32"/>
      <c r="AE87" s="32"/>
      <c r="AF87" s="32"/>
      <c r="AG87" s="32"/>
      <c r="AH87" s="32"/>
      <c r="AI87" s="27" t="s">
        <v>21</v>
      </c>
      <c r="AJ87" s="32"/>
      <c r="AK87" s="32"/>
      <c r="AL87" s="32"/>
      <c r="AM87" s="443" t="str">
        <f>IF(AN8="","",AN8)</f>
        <v/>
      </c>
      <c r="AN87" s="443"/>
      <c r="AO87" s="32"/>
      <c r="AP87" s="32"/>
      <c r="AQ87" s="32"/>
      <c r="AR87" s="33"/>
      <c r="BE87" s="32"/>
    </row>
    <row r="88" spans="1:57" s="2" customFormat="1" ht="6.9" customHeight="1">
      <c r="A88" s="32"/>
      <c r="B88" s="33"/>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3"/>
      <c r="BE88" s="32"/>
    </row>
    <row r="89" spans="1:57" s="2" customFormat="1" ht="15.15" customHeight="1">
      <c r="A89" s="32"/>
      <c r="B89" s="33"/>
      <c r="C89" s="27" t="s">
        <v>22</v>
      </c>
      <c r="D89" s="32"/>
      <c r="E89" s="32"/>
      <c r="F89" s="32"/>
      <c r="G89" s="32"/>
      <c r="H89" s="32"/>
      <c r="I89" s="32"/>
      <c r="J89" s="32"/>
      <c r="K89" s="32"/>
      <c r="L89" s="4" t="str">
        <f>IF(E11="","",E11)</f>
        <v>Městská část Praha 5</v>
      </c>
      <c r="M89" s="32"/>
      <c r="N89" s="32"/>
      <c r="O89" s="32"/>
      <c r="P89" s="32"/>
      <c r="Q89" s="32"/>
      <c r="R89" s="32"/>
      <c r="S89" s="32"/>
      <c r="T89" s="32"/>
      <c r="U89" s="32"/>
      <c r="V89" s="32"/>
      <c r="W89" s="32"/>
      <c r="X89" s="32"/>
      <c r="Y89" s="32"/>
      <c r="Z89" s="32"/>
      <c r="AA89" s="32"/>
      <c r="AB89" s="32"/>
      <c r="AC89" s="32"/>
      <c r="AD89" s="32"/>
      <c r="AE89" s="32"/>
      <c r="AF89" s="32"/>
      <c r="AG89" s="32"/>
      <c r="AH89" s="32"/>
      <c r="AI89" s="27" t="s">
        <v>30</v>
      </c>
      <c r="AJ89" s="32"/>
      <c r="AK89" s="32"/>
      <c r="AL89" s="32"/>
      <c r="AM89" s="425" t="str">
        <f>IF(E17="","",E17)</f>
        <v>Ing. Václav Forman</v>
      </c>
      <c r="AN89" s="426"/>
      <c r="AO89" s="426"/>
      <c r="AP89" s="426"/>
      <c r="AQ89" s="32"/>
      <c r="AR89" s="33"/>
      <c r="AS89" s="421" t="s">
        <v>57</v>
      </c>
      <c r="AT89" s="422"/>
      <c r="AU89" s="56"/>
      <c r="AV89" s="56"/>
      <c r="AW89" s="56"/>
      <c r="AX89" s="56"/>
      <c r="AY89" s="56"/>
      <c r="AZ89" s="56"/>
      <c r="BA89" s="56"/>
      <c r="BB89" s="56"/>
      <c r="BC89" s="56"/>
      <c r="BD89" s="57"/>
      <c r="BE89" s="32"/>
    </row>
    <row r="90" spans="1:57" s="2" customFormat="1" ht="15.15" customHeight="1">
      <c r="A90" s="32"/>
      <c r="B90" s="33"/>
      <c r="C90" s="27" t="s">
        <v>28</v>
      </c>
      <c r="D90" s="32"/>
      <c r="E90" s="32"/>
      <c r="F90" s="32"/>
      <c r="G90" s="32"/>
      <c r="H90" s="32"/>
      <c r="I90" s="32"/>
      <c r="J90" s="32"/>
      <c r="K90" s="32"/>
      <c r="L90" s="4" t="str">
        <f>IF(E14="Vyplň údaj","",E14)</f>
        <v/>
      </c>
      <c r="M90" s="32"/>
      <c r="N90" s="32"/>
      <c r="O90" s="32"/>
      <c r="P90" s="32"/>
      <c r="Q90" s="32"/>
      <c r="R90" s="32"/>
      <c r="S90" s="32"/>
      <c r="T90" s="32"/>
      <c r="U90" s="32"/>
      <c r="V90" s="32"/>
      <c r="W90" s="32"/>
      <c r="X90" s="32"/>
      <c r="Y90" s="32"/>
      <c r="Z90" s="32"/>
      <c r="AA90" s="32"/>
      <c r="AB90" s="32"/>
      <c r="AC90" s="32"/>
      <c r="AD90" s="32"/>
      <c r="AE90" s="32"/>
      <c r="AF90" s="32"/>
      <c r="AG90" s="32"/>
      <c r="AH90" s="32"/>
      <c r="AI90" s="27" t="s">
        <v>33</v>
      </c>
      <c r="AJ90" s="32"/>
      <c r="AK90" s="32"/>
      <c r="AL90" s="32"/>
      <c r="AM90" s="425" t="str">
        <f>IF(E20="","",E20)</f>
        <v xml:space="preserve"> </v>
      </c>
      <c r="AN90" s="426"/>
      <c r="AO90" s="426"/>
      <c r="AP90" s="426"/>
      <c r="AQ90" s="32"/>
      <c r="AR90" s="33"/>
      <c r="AS90" s="423"/>
      <c r="AT90" s="424"/>
      <c r="AU90" s="58"/>
      <c r="AV90" s="58"/>
      <c r="AW90" s="58"/>
      <c r="AX90" s="58"/>
      <c r="AY90" s="58"/>
      <c r="AZ90" s="58"/>
      <c r="BA90" s="58"/>
      <c r="BB90" s="58"/>
      <c r="BC90" s="58"/>
      <c r="BD90" s="59"/>
      <c r="BE90" s="32"/>
    </row>
    <row r="91" spans="1:57" s="2" customFormat="1" ht="10.95" customHeight="1">
      <c r="A91" s="32"/>
      <c r="B91" s="33"/>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3"/>
      <c r="AS91" s="423"/>
      <c r="AT91" s="424"/>
      <c r="AU91" s="58"/>
      <c r="AV91" s="58"/>
      <c r="AW91" s="58"/>
      <c r="AX91" s="58"/>
      <c r="AY91" s="58"/>
      <c r="AZ91" s="58"/>
      <c r="BA91" s="58"/>
      <c r="BB91" s="58"/>
      <c r="BC91" s="58"/>
      <c r="BD91" s="59"/>
      <c r="BE91" s="32"/>
    </row>
    <row r="92" spans="1:57" s="2" customFormat="1" ht="29.25" customHeight="1">
      <c r="A92" s="32"/>
      <c r="B92" s="33"/>
      <c r="C92" s="427" t="s">
        <v>58</v>
      </c>
      <c r="D92" s="428"/>
      <c r="E92" s="428"/>
      <c r="F92" s="428"/>
      <c r="G92" s="428"/>
      <c r="H92" s="60"/>
      <c r="I92" s="430" t="s">
        <v>59</v>
      </c>
      <c r="J92" s="428"/>
      <c r="K92" s="428"/>
      <c r="L92" s="428"/>
      <c r="M92" s="428"/>
      <c r="N92" s="428"/>
      <c r="O92" s="428"/>
      <c r="P92" s="428"/>
      <c r="Q92" s="428"/>
      <c r="R92" s="428"/>
      <c r="S92" s="428"/>
      <c r="T92" s="428"/>
      <c r="U92" s="428"/>
      <c r="V92" s="428"/>
      <c r="W92" s="428"/>
      <c r="X92" s="428"/>
      <c r="Y92" s="428"/>
      <c r="Z92" s="428"/>
      <c r="AA92" s="428"/>
      <c r="AB92" s="428"/>
      <c r="AC92" s="428"/>
      <c r="AD92" s="428"/>
      <c r="AE92" s="428"/>
      <c r="AF92" s="428"/>
      <c r="AG92" s="429" t="s">
        <v>60</v>
      </c>
      <c r="AH92" s="428"/>
      <c r="AI92" s="428"/>
      <c r="AJ92" s="428"/>
      <c r="AK92" s="428"/>
      <c r="AL92" s="428"/>
      <c r="AM92" s="428"/>
      <c r="AN92" s="430" t="s">
        <v>61</v>
      </c>
      <c r="AO92" s="428"/>
      <c r="AP92" s="431"/>
      <c r="AQ92" s="61" t="s">
        <v>62</v>
      </c>
      <c r="AR92" s="33"/>
      <c r="AS92" s="62" t="s">
        <v>63</v>
      </c>
      <c r="AT92" s="63" t="s">
        <v>64</v>
      </c>
      <c r="AU92" s="63" t="s">
        <v>65</v>
      </c>
      <c r="AV92" s="63" t="s">
        <v>66</v>
      </c>
      <c r="AW92" s="63" t="s">
        <v>67</v>
      </c>
      <c r="AX92" s="63" t="s">
        <v>68</v>
      </c>
      <c r="AY92" s="63" t="s">
        <v>69</v>
      </c>
      <c r="AZ92" s="63" t="s">
        <v>70</v>
      </c>
      <c r="BA92" s="63" t="s">
        <v>71</v>
      </c>
      <c r="BB92" s="63" t="s">
        <v>72</v>
      </c>
      <c r="BC92" s="63" t="s">
        <v>73</v>
      </c>
      <c r="BD92" s="64" t="s">
        <v>74</v>
      </c>
      <c r="BE92" s="32"/>
    </row>
    <row r="93" spans="1:57" s="2" customFormat="1" ht="10.95" customHeight="1">
      <c r="A93" s="32"/>
      <c r="B93" s="33"/>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3"/>
      <c r="AS93" s="65"/>
      <c r="AT93" s="66"/>
      <c r="AU93" s="66"/>
      <c r="AV93" s="66"/>
      <c r="AW93" s="66"/>
      <c r="AX93" s="66"/>
      <c r="AY93" s="66"/>
      <c r="AZ93" s="66"/>
      <c r="BA93" s="66"/>
      <c r="BB93" s="66"/>
      <c r="BC93" s="66"/>
      <c r="BD93" s="67"/>
      <c r="BE93" s="32"/>
    </row>
    <row r="94" spans="2:90" s="6" customFormat="1" ht="32.4" customHeight="1">
      <c r="B94" s="68"/>
      <c r="C94" s="69" t="s">
        <v>75</v>
      </c>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419">
        <f>ROUND(AG95+AG98+AG103,2)</f>
        <v>0</v>
      </c>
      <c r="AH94" s="419"/>
      <c r="AI94" s="419"/>
      <c r="AJ94" s="419"/>
      <c r="AK94" s="419"/>
      <c r="AL94" s="419"/>
      <c r="AM94" s="419"/>
      <c r="AN94" s="420">
        <f>AG94*1.21</f>
        <v>0</v>
      </c>
      <c r="AO94" s="420"/>
      <c r="AP94" s="420"/>
      <c r="AQ94" s="72" t="s">
        <v>1</v>
      </c>
      <c r="AR94" s="68"/>
      <c r="AS94" s="73">
        <f>ROUND(AS95+AS98+AS103,2)</f>
        <v>0</v>
      </c>
      <c r="AT94" s="74" t="e">
        <f aca="true" t="shared" si="0" ref="AT94:AT103">ROUND(SUM(AV94:AW94),2)</f>
        <v>#REF!</v>
      </c>
      <c r="AU94" s="75" t="e">
        <f>ROUND(AU95+AU98+AU103,5)</f>
        <v>#REF!</v>
      </c>
      <c r="AV94" s="74" t="e">
        <f>ROUND(AZ94*L29,2)</f>
        <v>#REF!</v>
      </c>
      <c r="AW94" s="74" t="e">
        <f>ROUND(BA94*L30,2)</f>
        <v>#REF!</v>
      </c>
      <c r="AX94" s="74" t="e">
        <f>ROUND(BB94*L29,2)</f>
        <v>#REF!</v>
      </c>
      <c r="AY94" s="74" t="e">
        <f>ROUND(BC94*L30,2)</f>
        <v>#REF!</v>
      </c>
      <c r="AZ94" s="74" t="e">
        <f>ROUND(AZ95+AZ98+AZ103,2)</f>
        <v>#REF!</v>
      </c>
      <c r="BA94" s="74" t="e">
        <f>ROUND(BA95+BA98+BA103,2)</f>
        <v>#REF!</v>
      </c>
      <c r="BB94" s="74" t="e">
        <f>ROUND(BB95+BB98+BB103,2)</f>
        <v>#REF!</v>
      </c>
      <c r="BC94" s="74" t="e">
        <f>ROUND(BC95+BC98+BC103,2)</f>
        <v>#REF!</v>
      </c>
      <c r="BD94" s="76" t="e">
        <f>ROUND(BD95+BD98+BD103,2)</f>
        <v>#REF!</v>
      </c>
      <c r="BS94" s="77" t="s">
        <v>76</v>
      </c>
      <c r="BT94" s="77" t="s">
        <v>77</v>
      </c>
      <c r="BU94" s="78" t="s">
        <v>78</v>
      </c>
      <c r="BV94" s="77" t="s">
        <v>79</v>
      </c>
      <c r="BW94" s="77" t="s">
        <v>4</v>
      </c>
      <c r="BX94" s="77" t="s">
        <v>80</v>
      </c>
      <c r="CL94" s="77" t="s">
        <v>1</v>
      </c>
    </row>
    <row r="95" spans="2:91" s="7" customFormat="1" ht="16.5" customHeight="1">
      <c r="B95" s="79"/>
      <c r="C95" s="80"/>
      <c r="D95" s="418" t="s">
        <v>81</v>
      </c>
      <c r="E95" s="418"/>
      <c r="F95" s="418"/>
      <c r="G95" s="418"/>
      <c r="H95" s="418"/>
      <c r="I95" s="81"/>
      <c r="J95" s="418" t="s">
        <v>82</v>
      </c>
      <c r="K95" s="418"/>
      <c r="L95" s="418"/>
      <c r="M95" s="418"/>
      <c r="N95" s="418"/>
      <c r="O95" s="418"/>
      <c r="P95" s="418"/>
      <c r="Q95" s="418"/>
      <c r="R95" s="418"/>
      <c r="S95" s="418"/>
      <c r="T95" s="418"/>
      <c r="U95" s="418"/>
      <c r="V95" s="418"/>
      <c r="W95" s="418"/>
      <c r="X95" s="418"/>
      <c r="Y95" s="418"/>
      <c r="Z95" s="418"/>
      <c r="AA95" s="418"/>
      <c r="AB95" s="418"/>
      <c r="AC95" s="418"/>
      <c r="AD95" s="418"/>
      <c r="AE95" s="418"/>
      <c r="AF95" s="418"/>
      <c r="AG95" s="440">
        <f>ROUND(SUM(AG96:AG97),2)</f>
        <v>0</v>
      </c>
      <c r="AH95" s="436"/>
      <c r="AI95" s="436"/>
      <c r="AJ95" s="436"/>
      <c r="AK95" s="436"/>
      <c r="AL95" s="436"/>
      <c r="AM95" s="436"/>
      <c r="AN95" s="435">
        <f aca="true" t="shared" si="1" ref="AN95:AN103">SUM(AG95,AT95)</f>
        <v>0</v>
      </c>
      <c r="AO95" s="436"/>
      <c r="AP95" s="436"/>
      <c r="AQ95" s="82" t="s">
        <v>83</v>
      </c>
      <c r="AR95" s="79"/>
      <c r="AS95" s="83">
        <f>ROUND(SUM(AS96:AS97),2)</f>
        <v>0</v>
      </c>
      <c r="AT95" s="84">
        <f t="shared" si="0"/>
        <v>0</v>
      </c>
      <c r="AU95" s="85">
        <f>ROUND(SUM(AU96:AU97),5)</f>
        <v>0</v>
      </c>
      <c r="AV95" s="84">
        <f>ROUND(AZ95*L29,2)</f>
        <v>0</v>
      </c>
      <c r="AW95" s="84">
        <f>ROUND(BA95*L30,2)</f>
        <v>0</v>
      </c>
      <c r="AX95" s="84">
        <f>ROUND(BB95*L29,2)</f>
        <v>0</v>
      </c>
      <c r="AY95" s="84">
        <f>ROUND(BC95*L30,2)</f>
        <v>0</v>
      </c>
      <c r="AZ95" s="84">
        <f>ROUND(SUM(AZ96:AZ97),2)</f>
        <v>0</v>
      </c>
      <c r="BA95" s="84">
        <f>ROUND(SUM(BA96:BA97),2)</f>
        <v>0</v>
      </c>
      <c r="BB95" s="84">
        <f>ROUND(SUM(BB96:BB97),2)</f>
        <v>0</v>
      </c>
      <c r="BC95" s="84">
        <f>ROUND(SUM(BC96:BC97),2)</f>
        <v>0</v>
      </c>
      <c r="BD95" s="86">
        <f>ROUND(SUM(BD96:BD97),2)</f>
        <v>0</v>
      </c>
      <c r="BS95" s="87" t="s">
        <v>76</v>
      </c>
      <c r="BT95" s="87" t="s">
        <v>84</v>
      </c>
      <c r="BU95" s="87" t="s">
        <v>78</v>
      </c>
      <c r="BV95" s="87" t="s">
        <v>79</v>
      </c>
      <c r="BW95" s="87" t="s">
        <v>85</v>
      </c>
      <c r="BX95" s="87" t="s">
        <v>4</v>
      </c>
      <c r="CL95" s="87" t="s">
        <v>1</v>
      </c>
      <c r="CM95" s="87" t="s">
        <v>86</v>
      </c>
    </row>
    <row r="96" spans="1:90" s="4" customFormat="1" ht="16.5" customHeight="1">
      <c r="A96" s="88" t="s">
        <v>87</v>
      </c>
      <c r="B96" s="51"/>
      <c r="C96" s="10"/>
      <c r="D96" s="10"/>
      <c r="E96" s="432" t="s">
        <v>88</v>
      </c>
      <c r="F96" s="432"/>
      <c r="G96" s="432"/>
      <c r="H96" s="432"/>
      <c r="I96" s="432"/>
      <c r="J96" s="10"/>
      <c r="K96" s="432" t="s">
        <v>89</v>
      </c>
      <c r="L96" s="432"/>
      <c r="M96" s="432"/>
      <c r="N96" s="432"/>
      <c r="O96" s="432"/>
      <c r="P96" s="432"/>
      <c r="Q96" s="432"/>
      <c r="R96" s="432"/>
      <c r="S96" s="432"/>
      <c r="T96" s="432"/>
      <c r="U96" s="432"/>
      <c r="V96" s="432"/>
      <c r="W96" s="432"/>
      <c r="X96" s="432"/>
      <c r="Y96" s="432"/>
      <c r="Z96" s="432"/>
      <c r="AA96" s="432"/>
      <c r="AB96" s="432"/>
      <c r="AC96" s="432"/>
      <c r="AD96" s="432"/>
      <c r="AE96" s="432"/>
      <c r="AF96" s="432"/>
      <c r="AG96" s="433">
        <f>'1.01 - Bourané konstrukce'!J32</f>
        <v>0</v>
      </c>
      <c r="AH96" s="434"/>
      <c r="AI96" s="434"/>
      <c r="AJ96" s="434"/>
      <c r="AK96" s="434"/>
      <c r="AL96" s="434"/>
      <c r="AM96" s="434"/>
      <c r="AN96" s="433">
        <f t="shared" si="1"/>
        <v>0</v>
      </c>
      <c r="AO96" s="434"/>
      <c r="AP96" s="434"/>
      <c r="AQ96" s="89" t="s">
        <v>90</v>
      </c>
      <c r="AR96" s="51"/>
      <c r="AS96" s="90">
        <v>0</v>
      </c>
      <c r="AT96" s="91">
        <f t="shared" si="0"/>
        <v>0</v>
      </c>
      <c r="AU96" s="92">
        <f>'1.01 - Bourané konstrukce'!P131</f>
        <v>0</v>
      </c>
      <c r="AV96" s="91">
        <f>'1.01 - Bourané konstrukce'!J35</f>
        <v>0</v>
      </c>
      <c r="AW96" s="91">
        <f>'1.01 - Bourané konstrukce'!J36</f>
        <v>0</v>
      </c>
      <c r="AX96" s="91">
        <f>'1.01 - Bourané konstrukce'!J37</f>
        <v>0</v>
      </c>
      <c r="AY96" s="91">
        <f>'1.01 - Bourané konstrukce'!J38</f>
        <v>0</v>
      </c>
      <c r="AZ96" s="91">
        <f>'1.01 - Bourané konstrukce'!F35</f>
        <v>0</v>
      </c>
      <c r="BA96" s="91">
        <f>'1.01 - Bourané konstrukce'!F36</f>
        <v>0</v>
      </c>
      <c r="BB96" s="91">
        <f>'1.01 - Bourané konstrukce'!F37</f>
        <v>0</v>
      </c>
      <c r="BC96" s="91">
        <f>'1.01 - Bourané konstrukce'!F38</f>
        <v>0</v>
      </c>
      <c r="BD96" s="93">
        <f>'1.01 - Bourané konstrukce'!F39</f>
        <v>0</v>
      </c>
      <c r="BT96" s="25" t="s">
        <v>86</v>
      </c>
      <c r="BV96" s="25" t="s">
        <v>79</v>
      </c>
      <c r="BW96" s="25" t="s">
        <v>91</v>
      </c>
      <c r="BX96" s="25" t="s">
        <v>85</v>
      </c>
      <c r="CL96" s="25" t="s">
        <v>1</v>
      </c>
    </row>
    <row r="97" spans="1:90" s="4" customFormat="1" ht="16.5" customHeight="1">
      <c r="A97" s="88" t="s">
        <v>87</v>
      </c>
      <c r="B97" s="51"/>
      <c r="C97" s="10"/>
      <c r="D97" s="10"/>
      <c r="E97" s="432" t="s">
        <v>92</v>
      </c>
      <c r="F97" s="432"/>
      <c r="G97" s="432"/>
      <c r="H97" s="432"/>
      <c r="I97" s="432"/>
      <c r="J97" s="10"/>
      <c r="K97" s="432" t="s">
        <v>93</v>
      </c>
      <c r="L97" s="432"/>
      <c r="M97" s="432"/>
      <c r="N97" s="432"/>
      <c r="O97" s="432"/>
      <c r="P97" s="432"/>
      <c r="Q97" s="432"/>
      <c r="R97" s="432"/>
      <c r="S97" s="432"/>
      <c r="T97" s="432"/>
      <c r="U97" s="432"/>
      <c r="V97" s="432"/>
      <c r="W97" s="432"/>
      <c r="X97" s="432"/>
      <c r="Y97" s="432"/>
      <c r="Z97" s="432"/>
      <c r="AA97" s="432"/>
      <c r="AB97" s="432"/>
      <c r="AC97" s="432"/>
      <c r="AD97" s="432"/>
      <c r="AE97" s="432"/>
      <c r="AF97" s="432"/>
      <c r="AG97" s="433">
        <f>'1.02 - Nové konstrukce'!J32</f>
        <v>0</v>
      </c>
      <c r="AH97" s="434"/>
      <c r="AI97" s="434"/>
      <c r="AJ97" s="434"/>
      <c r="AK97" s="434"/>
      <c r="AL97" s="434"/>
      <c r="AM97" s="434"/>
      <c r="AN97" s="433">
        <f t="shared" si="1"/>
        <v>0</v>
      </c>
      <c r="AO97" s="434"/>
      <c r="AP97" s="434"/>
      <c r="AQ97" s="89" t="s">
        <v>90</v>
      </c>
      <c r="AR97" s="51"/>
      <c r="AS97" s="90">
        <v>0</v>
      </c>
      <c r="AT97" s="91">
        <f t="shared" si="0"/>
        <v>0</v>
      </c>
      <c r="AU97" s="92">
        <f>'1.02 - Nové konstrukce'!P135</f>
        <v>0</v>
      </c>
      <c r="AV97" s="91">
        <f>'1.02 - Nové konstrukce'!J35</f>
        <v>0</v>
      </c>
      <c r="AW97" s="91">
        <f>'1.02 - Nové konstrukce'!J36</f>
        <v>0</v>
      </c>
      <c r="AX97" s="91">
        <f>'1.02 - Nové konstrukce'!J37</f>
        <v>0</v>
      </c>
      <c r="AY97" s="91">
        <f>'1.02 - Nové konstrukce'!J38</f>
        <v>0</v>
      </c>
      <c r="AZ97" s="91">
        <f>'1.02 - Nové konstrukce'!F35</f>
        <v>0</v>
      </c>
      <c r="BA97" s="91">
        <f>'1.02 - Nové konstrukce'!F36</f>
        <v>0</v>
      </c>
      <c r="BB97" s="91">
        <f>'1.02 - Nové konstrukce'!F37</f>
        <v>0</v>
      </c>
      <c r="BC97" s="91">
        <f>'1.02 - Nové konstrukce'!F38</f>
        <v>0</v>
      </c>
      <c r="BD97" s="93">
        <f>'1.02 - Nové konstrukce'!F39</f>
        <v>0</v>
      </c>
      <c r="BT97" s="25" t="s">
        <v>86</v>
      </c>
      <c r="BV97" s="25" t="s">
        <v>79</v>
      </c>
      <c r="BW97" s="25" t="s">
        <v>94</v>
      </c>
      <c r="BX97" s="25" t="s">
        <v>85</v>
      </c>
      <c r="CL97" s="25" t="s">
        <v>1</v>
      </c>
    </row>
    <row r="98" spans="2:91" s="7" customFormat="1" ht="16.5" customHeight="1">
      <c r="B98" s="79"/>
      <c r="C98" s="80"/>
      <c r="D98" s="418" t="s">
        <v>95</v>
      </c>
      <c r="E98" s="418"/>
      <c r="F98" s="418"/>
      <c r="G98" s="418"/>
      <c r="H98" s="418"/>
      <c r="I98" s="81"/>
      <c r="J98" s="418" t="s">
        <v>96</v>
      </c>
      <c r="K98" s="418"/>
      <c r="L98" s="418"/>
      <c r="M98" s="418"/>
      <c r="N98" s="418"/>
      <c r="O98" s="418"/>
      <c r="P98" s="418"/>
      <c r="Q98" s="418"/>
      <c r="R98" s="418"/>
      <c r="S98" s="418"/>
      <c r="T98" s="418"/>
      <c r="U98" s="418"/>
      <c r="V98" s="418"/>
      <c r="W98" s="418"/>
      <c r="X98" s="418"/>
      <c r="Y98" s="418"/>
      <c r="Z98" s="418"/>
      <c r="AA98" s="418"/>
      <c r="AB98" s="418"/>
      <c r="AC98" s="418"/>
      <c r="AD98" s="418"/>
      <c r="AE98" s="418"/>
      <c r="AF98" s="418"/>
      <c r="AG98" s="440">
        <f>ROUND(SUM(AG99:AG102),2)</f>
        <v>0</v>
      </c>
      <c r="AH98" s="436"/>
      <c r="AI98" s="436"/>
      <c r="AJ98" s="436"/>
      <c r="AK98" s="436"/>
      <c r="AL98" s="436"/>
      <c r="AM98" s="436"/>
      <c r="AN98" s="435">
        <f>SUM(AN99:AP102)</f>
        <v>0</v>
      </c>
      <c r="AO98" s="436"/>
      <c r="AP98" s="436"/>
      <c r="AQ98" s="82" t="s">
        <v>83</v>
      </c>
      <c r="AR98" s="79"/>
      <c r="AS98" s="83">
        <f>ROUND(SUM(AS99:AS102),2)</f>
        <v>0</v>
      </c>
      <c r="AT98" s="84" t="e">
        <f t="shared" si="0"/>
        <v>#REF!</v>
      </c>
      <c r="AU98" s="85" t="e">
        <f>ROUND(SUM(AU99:AU102),5)</f>
        <v>#REF!</v>
      </c>
      <c r="AV98" s="84" t="e">
        <f>ROUND(AZ98*L29,2)</f>
        <v>#REF!</v>
      </c>
      <c r="AW98" s="84" t="e">
        <f>ROUND(BA98*L30,2)</f>
        <v>#REF!</v>
      </c>
      <c r="AX98" s="84" t="e">
        <f>ROUND(BB98*L29,2)</f>
        <v>#REF!</v>
      </c>
      <c r="AY98" s="84" t="e">
        <f>ROUND(BC98*L30,2)</f>
        <v>#REF!</v>
      </c>
      <c r="AZ98" s="84" t="e">
        <f>ROUND(SUM(AZ99:AZ102),2)</f>
        <v>#REF!</v>
      </c>
      <c r="BA98" s="84" t="e">
        <f>ROUND(SUM(BA99:BA102),2)</f>
        <v>#REF!</v>
      </c>
      <c r="BB98" s="84" t="e">
        <f>ROUND(SUM(BB99:BB102),2)</f>
        <v>#REF!</v>
      </c>
      <c r="BC98" s="84" t="e">
        <f>ROUND(SUM(BC99:BC102),2)</f>
        <v>#REF!</v>
      </c>
      <c r="BD98" s="86" t="e">
        <f>ROUND(SUM(BD99:BD102),2)</f>
        <v>#REF!</v>
      </c>
      <c r="BS98" s="87" t="s">
        <v>76</v>
      </c>
      <c r="BT98" s="87" t="s">
        <v>84</v>
      </c>
      <c r="BU98" s="87" t="s">
        <v>78</v>
      </c>
      <c r="BV98" s="87" t="s">
        <v>79</v>
      </c>
      <c r="BW98" s="87" t="s">
        <v>97</v>
      </c>
      <c r="BX98" s="87" t="s">
        <v>4</v>
      </c>
      <c r="CL98" s="87" t="s">
        <v>1</v>
      </c>
      <c r="CM98" s="87" t="s">
        <v>86</v>
      </c>
    </row>
    <row r="99" spans="1:90" s="4" customFormat="1" ht="16.5" customHeight="1">
      <c r="A99" s="88" t="s">
        <v>87</v>
      </c>
      <c r="B99" s="51"/>
      <c r="C99" s="10"/>
      <c r="D99" s="10"/>
      <c r="E99" s="432" t="s">
        <v>98</v>
      </c>
      <c r="F99" s="432"/>
      <c r="G99" s="432"/>
      <c r="H99" s="432"/>
      <c r="I99" s="432"/>
      <c r="J99" s="10"/>
      <c r="K99" s="432" t="s">
        <v>99</v>
      </c>
      <c r="L99" s="432"/>
      <c r="M99" s="432"/>
      <c r="N99" s="432"/>
      <c r="O99" s="432"/>
      <c r="P99" s="432"/>
      <c r="Q99" s="432"/>
      <c r="R99" s="432"/>
      <c r="S99" s="432"/>
      <c r="T99" s="432"/>
      <c r="U99" s="432"/>
      <c r="V99" s="432"/>
      <c r="W99" s="432"/>
      <c r="X99" s="432"/>
      <c r="Y99" s="432"/>
      <c r="Z99" s="432"/>
      <c r="AA99" s="432"/>
      <c r="AB99" s="432"/>
      <c r="AC99" s="432"/>
      <c r="AD99" s="432"/>
      <c r="AE99" s="432"/>
      <c r="AF99" s="432"/>
      <c r="AG99" s="433">
        <f>'2.01 - Vytápění'!J31</f>
        <v>0</v>
      </c>
      <c r="AH99" s="434"/>
      <c r="AI99" s="434"/>
      <c r="AJ99" s="434"/>
      <c r="AK99" s="434"/>
      <c r="AL99" s="434"/>
      <c r="AM99" s="434"/>
      <c r="AN99" s="433">
        <f>AG99*1.21</f>
        <v>0</v>
      </c>
      <c r="AO99" s="434"/>
      <c r="AP99" s="434"/>
      <c r="AQ99" s="89" t="s">
        <v>90</v>
      </c>
      <c r="AR99" s="51"/>
      <c r="AS99" s="90">
        <v>0</v>
      </c>
      <c r="AT99" s="91" t="e">
        <f t="shared" si="0"/>
        <v>#REF!</v>
      </c>
      <c r="AU99" s="92" t="e">
        <f>#REF!</f>
        <v>#REF!</v>
      </c>
      <c r="AV99" s="91" t="e">
        <f>#REF!</f>
        <v>#REF!</v>
      </c>
      <c r="AW99" s="91" t="e">
        <f>#REF!</f>
        <v>#REF!</v>
      </c>
      <c r="AX99" s="91" t="e">
        <f>#REF!</f>
        <v>#REF!</v>
      </c>
      <c r="AY99" s="91" t="e">
        <f>#REF!</f>
        <v>#REF!</v>
      </c>
      <c r="AZ99" s="91" t="e">
        <f>#REF!</f>
        <v>#REF!</v>
      </c>
      <c r="BA99" s="91" t="e">
        <f>#REF!</f>
        <v>#REF!</v>
      </c>
      <c r="BB99" s="91" t="e">
        <f>#REF!</f>
        <v>#REF!</v>
      </c>
      <c r="BC99" s="91" t="e">
        <f>#REF!</f>
        <v>#REF!</v>
      </c>
      <c r="BD99" s="93" t="e">
        <f>#REF!</f>
        <v>#REF!</v>
      </c>
      <c r="BT99" s="25" t="s">
        <v>86</v>
      </c>
      <c r="BV99" s="25" t="s">
        <v>79</v>
      </c>
      <c r="BW99" s="25" t="s">
        <v>100</v>
      </c>
      <c r="BX99" s="25" t="s">
        <v>97</v>
      </c>
      <c r="CL99" s="25" t="s">
        <v>1</v>
      </c>
    </row>
    <row r="100" spans="1:90" s="4" customFormat="1" ht="16.5" customHeight="1">
      <c r="A100" s="88" t="s">
        <v>87</v>
      </c>
      <c r="B100" s="51"/>
      <c r="C100" s="10"/>
      <c r="D100" s="10"/>
      <c r="E100" s="432" t="s">
        <v>101</v>
      </c>
      <c r="F100" s="432"/>
      <c r="G100" s="432"/>
      <c r="H100" s="432"/>
      <c r="I100" s="432"/>
      <c r="J100" s="10"/>
      <c r="K100" s="432" t="s">
        <v>102</v>
      </c>
      <c r="L100" s="432"/>
      <c r="M100" s="432"/>
      <c r="N100" s="432"/>
      <c r="O100" s="432"/>
      <c r="P100" s="432"/>
      <c r="Q100" s="432"/>
      <c r="R100" s="432"/>
      <c r="S100" s="432"/>
      <c r="T100" s="432"/>
      <c r="U100" s="432"/>
      <c r="V100" s="432"/>
      <c r="W100" s="432"/>
      <c r="X100" s="432"/>
      <c r="Y100" s="432"/>
      <c r="Z100" s="432"/>
      <c r="AA100" s="432"/>
      <c r="AB100" s="432"/>
      <c r="AC100" s="432"/>
      <c r="AD100" s="432"/>
      <c r="AE100" s="432"/>
      <c r="AF100" s="432"/>
      <c r="AG100" s="433">
        <f>'2.02 - Vzduchotechnika'!G16</f>
        <v>0</v>
      </c>
      <c r="AH100" s="434"/>
      <c r="AI100" s="434"/>
      <c r="AJ100" s="434"/>
      <c r="AK100" s="434"/>
      <c r="AL100" s="434"/>
      <c r="AM100" s="434"/>
      <c r="AN100" s="433">
        <f>AG100*1.21</f>
        <v>0</v>
      </c>
      <c r="AO100" s="434"/>
      <c r="AP100" s="434"/>
      <c r="AQ100" s="89" t="s">
        <v>90</v>
      </c>
      <c r="AR100" s="51"/>
      <c r="AS100" s="90">
        <v>0</v>
      </c>
      <c r="AT100" s="91" t="e">
        <f t="shared" si="0"/>
        <v>#REF!</v>
      </c>
      <c r="AU100" s="92" t="e">
        <f>#REF!</f>
        <v>#REF!</v>
      </c>
      <c r="AV100" s="91" t="e">
        <f>#REF!</f>
        <v>#REF!</v>
      </c>
      <c r="AW100" s="91" t="e">
        <f>#REF!</f>
        <v>#REF!</v>
      </c>
      <c r="AX100" s="91" t="e">
        <f>#REF!</f>
        <v>#REF!</v>
      </c>
      <c r="AY100" s="91" t="e">
        <f>#REF!</f>
        <v>#REF!</v>
      </c>
      <c r="AZ100" s="91" t="e">
        <f>#REF!</f>
        <v>#REF!</v>
      </c>
      <c r="BA100" s="91" t="e">
        <f>#REF!</f>
        <v>#REF!</v>
      </c>
      <c r="BB100" s="91" t="e">
        <f>#REF!</f>
        <v>#REF!</v>
      </c>
      <c r="BC100" s="91" t="e">
        <f>#REF!</f>
        <v>#REF!</v>
      </c>
      <c r="BD100" s="93" t="e">
        <f>#REF!</f>
        <v>#REF!</v>
      </c>
      <c r="BT100" s="25" t="s">
        <v>86</v>
      </c>
      <c r="BV100" s="25" t="s">
        <v>79</v>
      </c>
      <c r="BW100" s="25" t="s">
        <v>103</v>
      </c>
      <c r="BX100" s="25" t="s">
        <v>97</v>
      </c>
      <c r="CL100" s="25" t="s">
        <v>1</v>
      </c>
    </row>
    <row r="101" spans="1:90" s="4" customFormat="1" ht="16.5" customHeight="1">
      <c r="A101" s="88" t="s">
        <v>87</v>
      </c>
      <c r="B101" s="51"/>
      <c r="C101" s="10"/>
      <c r="D101" s="10"/>
      <c r="E101" s="432" t="s">
        <v>104</v>
      </c>
      <c r="F101" s="432"/>
      <c r="G101" s="432"/>
      <c r="H101" s="432"/>
      <c r="I101" s="432"/>
      <c r="J101" s="10"/>
      <c r="K101" s="432" t="s">
        <v>105</v>
      </c>
      <c r="L101" s="432"/>
      <c r="M101" s="432"/>
      <c r="N101" s="432"/>
      <c r="O101" s="432"/>
      <c r="P101" s="432"/>
      <c r="Q101" s="432"/>
      <c r="R101" s="432"/>
      <c r="S101" s="432"/>
      <c r="T101" s="432"/>
      <c r="U101" s="432"/>
      <c r="V101" s="432"/>
      <c r="W101" s="432"/>
      <c r="X101" s="432"/>
      <c r="Y101" s="432"/>
      <c r="Z101" s="432"/>
      <c r="AA101" s="432"/>
      <c r="AB101" s="432"/>
      <c r="AC101" s="432"/>
      <c r="AD101" s="432"/>
      <c r="AE101" s="432"/>
      <c r="AF101" s="432"/>
      <c r="AG101" s="433">
        <f>'2.03 - Zdravotechnika'!K67</f>
        <v>0</v>
      </c>
      <c r="AH101" s="434"/>
      <c r="AI101" s="434"/>
      <c r="AJ101" s="434"/>
      <c r="AK101" s="434"/>
      <c r="AL101" s="434"/>
      <c r="AM101" s="434"/>
      <c r="AN101" s="433">
        <f>AG101*1.21</f>
        <v>0</v>
      </c>
      <c r="AO101" s="434"/>
      <c r="AP101" s="434"/>
      <c r="AQ101" s="89" t="s">
        <v>90</v>
      </c>
      <c r="AR101" s="51"/>
      <c r="AS101" s="90">
        <v>0</v>
      </c>
      <c r="AT101" s="91" t="e">
        <f t="shared" si="0"/>
        <v>#REF!</v>
      </c>
      <c r="AU101" s="92" t="e">
        <f>#REF!</f>
        <v>#REF!</v>
      </c>
      <c r="AV101" s="91" t="e">
        <f>#REF!</f>
        <v>#REF!</v>
      </c>
      <c r="AW101" s="91" t="e">
        <f>#REF!</f>
        <v>#REF!</v>
      </c>
      <c r="AX101" s="91" t="e">
        <f>#REF!</f>
        <v>#REF!</v>
      </c>
      <c r="AY101" s="91" t="e">
        <f>#REF!</f>
        <v>#REF!</v>
      </c>
      <c r="AZ101" s="91" t="e">
        <f>#REF!</f>
        <v>#REF!</v>
      </c>
      <c r="BA101" s="91" t="e">
        <f>#REF!</f>
        <v>#REF!</v>
      </c>
      <c r="BB101" s="91" t="e">
        <f>#REF!</f>
        <v>#REF!</v>
      </c>
      <c r="BC101" s="91" t="e">
        <f>#REF!</f>
        <v>#REF!</v>
      </c>
      <c r="BD101" s="93" t="e">
        <f>#REF!</f>
        <v>#REF!</v>
      </c>
      <c r="BT101" s="25" t="s">
        <v>86</v>
      </c>
      <c r="BV101" s="25" t="s">
        <v>79</v>
      </c>
      <c r="BW101" s="25" t="s">
        <v>106</v>
      </c>
      <c r="BX101" s="25" t="s">
        <v>97</v>
      </c>
      <c r="CL101" s="25" t="s">
        <v>1</v>
      </c>
    </row>
    <row r="102" spans="1:90" s="4" customFormat="1" ht="16.5" customHeight="1">
      <c r="A102" s="88" t="s">
        <v>87</v>
      </c>
      <c r="B102" s="51"/>
      <c r="C102" s="10"/>
      <c r="D102" s="10"/>
      <c r="E102" s="432" t="s">
        <v>107</v>
      </c>
      <c r="F102" s="432"/>
      <c r="G102" s="432"/>
      <c r="H102" s="432"/>
      <c r="I102" s="432"/>
      <c r="J102" s="10"/>
      <c r="K102" s="432" t="s">
        <v>108</v>
      </c>
      <c r="L102" s="432"/>
      <c r="M102" s="432"/>
      <c r="N102" s="432"/>
      <c r="O102" s="432"/>
      <c r="P102" s="432"/>
      <c r="Q102" s="432"/>
      <c r="R102" s="432"/>
      <c r="S102" s="432"/>
      <c r="T102" s="432"/>
      <c r="U102" s="432"/>
      <c r="V102" s="432"/>
      <c r="W102" s="432"/>
      <c r="X102" s="432"/>
      <c r="Y102" s="432"/>
      <c r="Z102" s="432"/>
      <c r="AA102" s="432"/>
      <c r="AB102" s="432"/>
      <c r="AC102" s="432"/>
      <c r="AD102" s="432"/>
      <c r="AE102" s="432"/>
      <c r="AF102" s="432"/>
      <c r="AG102" s="433">
        <f>'2.04 - Elektroinstalace'!G40</f>
        <v>0</v>
      </c>
      <c r="AH102" s="434"/>
      <c r="AI102" s="434"/>
      <c r="AJ102" s="434"/>
      <c r="AK102" s="434"/>
      <c r="AL102" s="434"/>
      <c r="AM102" s="434"/>
      <c r="AN102" s="433">
        <f>AG102*1.21</f>
        <v>0</v>
      </c>
      <c r="AO102" s="434"/>
      <c r="AP102" s="434"/>
      <c r="AQ102" s="89" t="s">
        <v>90</v>
      </c>
      <c r="AR102" s="51"/>
      <c r="AS102" s="90">
        <v>0</v>
      </c>
      <c r="AT102" s="91" t="e">
        <f t="shared" si="0"/>
        <v>#REF!</v>
      </c>
      <c r="AU102" s="92" t="e">
        <f>#REF!</f>
        <v>#REF!</v>
      </c>
      <c r="AV102" s="91" t="e">
        <f>#REF!</f>
        <v>#REF!</v>
      </c>
      <c r="AW102" s="91" t="e">
        <f>#REF!</f>
        <v>#REF!</v>
      </c>
      <c r="AX102" s="91" t="e">
        <f>#REF!</f>
        <v>#REF!</v>
      </c>
      <c r="AY102" s="91" t="e">
        <f>#REF!</f>
        <v>#REF!</v>
      </c>
      <c r="AZ102" s="91" t="e">
        <f>#REF!</f>
        <v>#REF!</v>
      </c>
      <c r="BA102" s="91" t="e">
        <f>#REF!</f>
        <v>#REF!</v>
      </c>
      <c r="BB102" s="91" t="e">
        <f>#REF!</f>
        <v>#REF!</v>
      </c>
      <c r="BC102" s="91" t="e">
        <f>#REF!</f>
        <v>#REF!</v>
      </c>
      <c r="BD102" s="93" t="e">
        <f>#REF!</f>
        <v>#REF!</v>
      </c>
      <c r="BT102" s="25" t="s">
        <v>86</v>
      </c>
      <c r="BV102" s="25" t="s">
        <v>79</v>
      </c>
      <c r="BW102" s="25" t="s">
        <v>109</v>
      </c>
      <c r="BX102" s="25" t="s">
        <v>97</v>
      </c>
      <c r="CL102" s="25" t="s">
        <v>1</v>
      </c>
    </row>
    <row r="103" spans="1:91" s="7" customFormat="1" ht="16.5" customHeight="1">
      <c r="A103" s="88" t="s">
        <v>87</v>
      </c>
      <c r="B103" s="79"/>
      <c r="C103" s="80"/>
      <c r="D103" s="418" t="s">
        <v>110</v>
      </c>
      <c r="E103" s="418"/>
      <c r="F103" s="418"/>
      <c r="G103" s="418"/>
      <c r="H103" s="418"/>
      <c r="I103" s="81"/>
      <c r="J103" s="418" t="s">
        <v>111</v>
      </c>
      <c r="K103" s="418"/>
      <c r="L103" s="418"/>
      <c r="M103" s="418"/>
      <c r="N103" s="418"/>
      <c r="O103" s="418"/>
      <c r="P103" s="418"/>
      <c r="Q103" s="418"/>
      <c r="R103" s="418"/>
      <c r="S103" s="418"/>
      <c r="T103" s="418"/>
      <c r="U103" s="418"/>
      <c r="V103" s="418"/>
      <c r="W103" s="418"/>
      <c r="X103" s="418"/>
      <c r="Y103" s="418"/>
      <c r="Z103" s="418"/>
      <c r="AA103" s="418"/>
      <c r="AB103" s="418"/>
      <c r="AC103" s="418"/>
      <c r="AD103" s="418"/>
      <c r="AE103" s="418"/>
      <c r="AF103" s="418"/>
      <c r="AG103" s="435">
        <f>'003 - VRN'!J30</f>
        <v>0</v>
      </c>
      <c r="AH103" s="436"/>
      <c r="AI103" s="436"/>
      <c r="AJ103" s="436"/>
      <c r="AK103" s="436"/>
      <c r="AL103" s="436"/>
      <c r="AM103" s="436"/>
      <c r="AN103" s="435">
        <f t="shared" si="1"/>
        <v>0</v>
      </c>
      <c r="AO103" s="436"/>
      <c r="AP103" s="436"/>
      <c r="AQ103" s="82" t="s">
        <v>83</v>
      </c>
      <c r="AR103" s="79"/>
      <c r="AS103" s="94">
        <v>0</v>
      </c>
      <c r="AT103" s="95">
        <f t="shared" si="0"/>
        <v>0</v>
      </c>
      <c r="AU103" s="96">
        <f>'003 - VRN'!P118</f>
        <v>0</v>
      </c>
      <c r="AV103" s="95">
        <f>'003 - VRN'!J33</f>
        <v>0</v>
      </c>
      <c r="AW103" s="95">
        <f>'003 - VRN'!J34</f>
        <v>0</v>
      </c>
      <c r="AX103" s="95">
        <f>'003 - VRN'!J35</f>
        <v>0</v>
      </c>
      <c r="AY103" s="95">
        <f>'003 - VRN'!J36</f>
        <v>0</v>
      </c>
      <c r="AZ103" s="95">
        <f>'003 - VRN'!F33</f>
        <v>0</v>
      </c>
      <c r="BA103" s="95">
        <f>'003 - VRN'!F34</f>
        <v>0</v>
      </c>
      <c r="BB103" s="95">
        <f>'003 - VRN'!F35</f>
        <v>0</v>
      </c>
      <c r="BC103" s="95">
        <f>'003 - VRN'!F36</f>
        <v>0</v>
      </c>
      <c r="BD103" s="97">
        <f>'003 - VRN'!F37</f>
        <v>0</v>
      </c>
      <c r="BT103" s="87" t="s">
        <v>84</v>
      </c>
      <c r="BV103" s="87" t="s">
        <v>79</v>
      </c>
      <c r="BW103" s="87" t="s">
        <v>112</v>
      </c>
      <c r="BX103" s="87" t="s">
        <v>4</v>
      </c>
      <c r="CL103" s="87" t="s">
        <v>1</v>
      </c>
      <c r="CM103" s="87" t="s">
        <v>86</v>
      </c>
    </row>
    <row r="104" spans="1:57" s="2" customFormat="1" ht="30" customHeight="1">
      <c r="A104" s="32"/>
      <c r="B104" s="33"/>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3"/>
      <c r="AS104" s="32"/>
      <c r="AT104" s="32"/>
      <c r="AU104" s="32"/>
      <c r="AV104" s="32"/>
      <c r="AW104" s="32"/>
      <c r="AX104" s="32"/>
      <c r="AY104" s="32"/>
      <c r="AZ104" s="32"/>
      <c r="BA104" s="32"/>
      <c r="BB104" s="32"/>
      <c r="BC104" s="32"/>
      <c r="BD104" s="32"/>
      <c r="BE104" s="32"/>
    </row>
    <row r="105" spans="1:57" s="2" customFormat="1" ht="6.9" customHeight="1">
      <c r="A105" s="32"/>
      <c r="B105" s="47"/>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33"/>
      <c r="AS105" s="32"/>
      <c r="AT105" s="32"/>
      <c r="AU105" s="32"/>
      <c r="AV105" s="32"/>
      <c r="AW105" s="32"/>
      <c r="AX105" s="32"/>
      <c r="AY105" s="32"/>
      <c r="AZ105" s="32"/>
      <c r="BA105" s="32"/>
      <c r="BB105" s="32"/>
      <c r="BC105" s="32"/>
      <c r="BD105" s="32"/>
      <c r="BE105" s="32"/>
    </row>
  </sheetData>
  <mergeCells count="74">
    <mergeCell ref="AR2:BE2"/>
    <mergeCell ref="L33:P33"/>
    <mergeCell ref="AK33:AO33"/>
    <mergeCell ref="W33:AE33"/>
    <mergeCell ref="AK35:AO35"/>
    <mergeCell ref="X35:AB35"/>
    <mergeCell ref="W31:AE31"/>
    <mergeCell ref="L31:P31"/>
    <mergeCell ref="L32:P32"/>
    <mergeCell ref="W32:AE32"/>
    <mergeCell ref="AK32:AO32"/>
    <mergeCell ref="BE5:BE34"/>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AN102:AP102"/>
    <mergeCell ref="AG102:AM102"/>
    <mergeCell ref="AN100:AP100"/>
    <mergeCell ref="AG100:AM100"/>
    <mergeCell ref="AG98:AM98"/>
    <mergeCell ref="AN98:AP98"/>
    <mergeCell ref="AN96:AP96"/>
    <mergeCell ref="L85:AO85"/>
    <mergeCell ref="AM87:AN87"/>
    <mergeCell ref="AG95:AM95"/>
    <mergeCell ref="AN95:AP95"/>
    <mergeCell ref="J95:AF95"/>
    <mergeCell ref="E102:I102"/>
    <mergeCell ref="K102:AF102"/>
    <mergeCell ref="AN103:AP103"/>
    <mergeCell ref="AG103:AM103"/>
    <mergeCell ref="D103:H103"/>
    <mergeCell ref="J103:AF103"/>
    <mergeCell ref="E100:I100"/>
    <mergeCell ref="K100:AF100"/>
    <mergeCell ref="AN101:AP101"/>
    <mergeCell ref="AG101:AM101"/>
    <mergeCell ref="E101:I101"/>
    <mergeCell ref="K101:AF101"/>
    <mergeCell ref="D98:H98"/>
    <mergeCell ref="J98:AF98"/>
    <mergeCell ref="AN99:AP99"/>
    <mergeCell ref="AG99:AM99"/>
    <mergeCell ref="E99:I99"/>
    <mergeCell ref="K99:AF99"/>
    <mergeCell ref="E96:I96"/>
    <mergeCell ref="K96:AF96"/>
    <mergeCell ref="AG96:AM96"/>
    <mergeCell ref="K97:AF97"/>
    <mergeCell ref="AN97:AP97"/>
    <mergeCell ref="E97:I97"/>
    <mergeCell ref="AG97:AM97"/>
    <mergeCell ref="D95:H95"/>
    <mergeCell ref="AG94:AM94"/>
    <mergeCell ref="AN94:AP94"/>
    <mergeCell ref="AS89:AT91"/>
    <mergeCell ref="AM89:AP89"/>
    <mergeCell ref="AM90:AP90"/>
    <mergeCell ref="C92:G92"/>
    <mergeCell ref="AG92:AM92"/>
    <mergeCell ref="AN92:AP92"/>
    <mergeCell ref="I92:AF92"/>
  </mergeCells>
  <hyperlinks>
    <hyperlink ref="A96" location="'1.01 - Bourané konstrukce'!C2" display="/"/>
    <hyperlink ref="A97" location="'1.02 - Nové konstrukce'!C2" display="/"/>
    <hyperlink ref="A99" location="'2.01 - Vytápění'!C2" display="/"/>
    <hyperlink ref="A100" location="'2.02 - Vzduchotechnika'!C2" display="/"/>
    <hyperlink ref="A101" location="'2.03 - Zdravotechnika'!C2" display="/"/>
    <hyperlink ref="A102" location="'2.04 - Elektroinstalace'!C2" display="/"/>
    <hyperlink ref="A103" location="'003 - VRN'!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54"/>
  <sheetViews>
    <sheetView showGridLines="0" workbookViewId="0" topLeftCell="A67">
      <selection activeCell="E87" sqref="E87:H87"/>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447" t="s">
        <v>5</v>
      </c>
      <c r="M2" s="448"/>
      <c r="N2" s="448"/>
      <c r="O2" s="448"/>
      <c r="P2" s="448"/>
      <c r="Q2" s="448"/>
      <c r="R2" s="448"/>
      <c r="S2" s="448"/>
      <c r="T2" s="448"/>
      <c r="U2" s="448"/>
      <c r="V2" s="448"/>
      <c r="AT2" s="17" t="s">
        <v>91</v>
      </c>
    </row>
    <row r="3" spans="2:46" s="1" customFormat="1" ht="6.9" customHeight="1">
      <c r="B3" s="18"/>
      <c r="C3" s="19"/>
      <c r="D3" s="19"/>
      <c r="E3" s="19"/>
      <c r="F3" s="19"/>
      <c r="G3" s="19"/>
      <c r="H3" s="19"/>
      <c r="I3" s="19"/>
      <c r="J3" s="19"/>
      <c r="K3" s="19"/>
      <c r="L3" s="20"/>
      <c r="AT3" s="17" t="s">
        <v>86</v>
      </c>
    </row>
    <row r="4" spans="2:46" s="1" customFormat="1" ht="24.9" customHeight="1">
      <c r="B4" s="20"/>
      <c r="D4" s="21" t="s">
        <v>113</v>
      </c>
      <c r="L4" s="20"/>
      <c r="M4" s="98" t="s">
        <v>10</v>
      </c>
      <c r="AT4" s="17" t="s">
        <v>3</v>
      </c>
    </row>
    <row r="5" spans="2:12" s="1" customFormat="1" ht="6.9" customHeight="1">
      <c r="B5" s="20"/>
      <c r="L5" s="20"/>
    </row>
    <row r="6" spans="2:12" s="1" customFormat="1" ht="12" customHeight="1">
      <c r="B6" s="20"/>
      <c r="D6" s="27" t="s">
        <v>16</v>
      </c>
      <c r="L6" s="20"/>
    </row>
    <row r="7" spans="2:12" s="1" customFormat="1" ht="24" customHeight="1">
      <c r="B7" s="20"/>
      <c r="E7" s="462" t="str">
        <f>'Rekapitulace stavby'!K6</f>
        <v>ZŠ a MŠ Praha 5 – Smíchov, Kořenského 10, objekt Nám. 14. října 2994 - Oprava sociálních zařízení a výměna ZTI</v>
      </c>
      <c r="F7" s="463"/>
      <c r="G7" s="463"/>
      <c r="H7" s="463"/>
      <c r="L7" s="20"/>
    </row>
    <row r="8" spans="2:12" s="1" customFormat="1" ht="12" customHeight="1">
      <c r="B8" s="20"/>
      <c r="D8" s="27" t="s">
        <v>114</v>
      </c>
      <c r="L8" s="20"/>
    </row>
    <row r="9" spans="1:31" s="2" customFormat="1" ht="16.5" customHeight="1">
      <c r="A9" s="32"/>
      <c r="B9" s="33"/>
      <c r="C9" s="32"/>
      <c r="D9" s="32"/>
      <c r="E9" s="462" t="s">
        <v>115</v>
      </c>
      <c r="F9" s="461"/>
      <c r="G9" s="461"/>
      <c r="H9" s="461"/>
      <c r="I9" s="32"/>
      <c r="J9" s="32"/>
      <c r="K9" s="32"/>
      <c r="L9" s="42"/>
      <c r="S9" s="32"/>
      <c r="T9" s="32"/>
      <c r="U9" s="32"/>
      <c r="V9" s="32"/>
      <c r="W9" s="32"/>
      <c r="X9" s="32"/>
      <c r="Y9" s="32"/>
      <c r="Z9" s="32"/>
      <c r="AA9" s="32"/>
      <c r="AB9" s="32"/>
      <c r="AC9" s="32"/>
      <c r="AD9" s="32"/>
      <c r="AE9" s="32"/>
    </row>
    <row r="10" spans="1:31" s="2" customFormat="1" ht="12" customHeight="1">
      <c r="A10" s="32"/>
      <c r="B10" s="33"/>
      <c r="C10" s="32"/>
      <c r="D10" s="27" t="s">
        <v>116</v>
      </c>
      <c r="E10" s="32"/>
      <c r="F10" s="32"/>
      <c r="G10" s="32"/>
      <c r="H10" s="32"/>
      <c r="I10" s="32"/>
      <c r="J10" s="32"/>
      <c r="K10" s="32"/>
      <c r="L10" s="42"/>
      <c r="S10" s="32"/>
      <c r="T10" s="32"/>
      <c r="U10" s="32"/>
      <c r="V10" s="32"/>
      <c r="W10" s="32"/>
      <c r="X10" s="32"/>
      <c r="Y10" s="32"/>
      <c r="Z10" s="32"/>
      <c r="AA10" s="32"/>
      <c r="AB10" s="32"/>
      <c r="AC10" s="32"/>
      <c r="AD10" s="32"/>
      <c r="AE10" s="32"/>
    </row>
    <row r="11" spans="1:31" s="2" customFormat="1" ht="16.5" customHeight="1">
      <c r="A11" s="32"/>
      <c r="B11" s="33"/>
      <c r="C11" s="32"/>
      <c r="D11" s="32"/>
      <c r="E11" s="441" t="s">
        <v>117</v>
      </c>
      <c r="F11" s="461"/>
      <c r="G11" s="461"/>
      <c r="H11" s="461"/>
      <c r="I11" s="32"/>
      <c r="J11" s="32"/>
      <c r="K11" s="32"/>
      <c r="L11" s="42"/>
      <c r="S11" s="32"/>
      <c r="T11" s="32"/>
      <c r="U11" s="32"/>
      <c r="V11" s="32"/>
      <c r="W11" s="32"/>
      <c r="X11" s="32"/>
      <c r="Y11" s="32"/>
      <c r="Z11" s="32"/>
      <c r="AA11" s="32"/>
      <c r="AB11" s="32"/>
      <c r="AC11" s="32"/>
      <c r="AD11" s="32"/>
      <c r="AE11" s="32"/>
    </row>
    <row r="12" spans="1:31" s="2" customFormat="1" ht="12">
      <c r="A12" s="32"/>
      <c r="B12" s="33"/>
      <c r="C12" s="32"/>
      <c r="D12" s="32"/>
      <c r="E12" s="32"/>
      <c r="F12" s="32"/>
      <c r="G12" s="32"/>
      <c r="H12" s="32"/>
      <c r="I12" s="32"/>
      <c r="J12" s="32"/>
      <c r="K12" s="32"/>
      <c r="L12" s="42"/>
      <c r="S12" s="32"/>
      <c r="T12" s="32"/>
      <c r="U12" s="32"/>
      <c r="V12" s="32"/>
      <c r="W12" s="32"/>
      <c r="X12" s="32"/>
      <c r="Y12" s="32"/>
      <c r="Z12" s="32"/>
      <c r="AA12" s="32"/>
      <c r="AB12" s="32"/>
      <c r="AC12" s="32"/>
      <c r="AD12" s="32"/>
      <c r="AE12" s="32"/>
    </row>
    <row r="13" spans="1:31" s="2" customFormat="1" ht="12" customHeight="1">
      <c r="A13" s="32"/>
      <c r="B13" s="33"/>
      <c r="C13" s="32"/>
      <c r="D13" s="27" t="s">
        <v>17</v>
      </c>
      <c r="E13" s="32"/>
      <c r="F13" s="25" t="s">
        <v>1</v>
      </c>
      <c r="G13" s="32"/>
      <c r="H13" s="32"/>
      <c r="I13" s="27" t="s">
        <v>18</v>
      </c>
      <c r="J13" s="25" t="s">
        <v>1</v>
      </c>
      <c r="K13" s="32"/>
      <c r="L13" s="42"/>
      <c r="S13" s="32"/>
      <c r="T13" s="32"/>
      <c r="U13" s="32"/>
      <c r="V13" s="32"/>
      <c r="W13" s="32"/>
      <c r="X13" s="32"/>
      <c r="Y13" s="32"/>
      <c r="Z13" s="32"/>
      <c r="AA13" s="32"/>
      <c r="AB13" s="32"/>
      <c r="AC13" s="32"/>
      <c r="AD13" s="32"/>
      <c r="AE13" s="32"/>
    </row>
    <row r="14" spans="1:31" s="2" customFormat="1" ht="12" customHeight="1">
      <c r="A14" s="32"/>
      <c r="B14" s="33"/>
      <c r="C14" s="32"/>
      <c r="D14" s="27" t="s">
        <v>19</v>
      </c>
      <c r="E14" s="32"/>
      <c r="F14" s="25" t="s">
        <v>20</v>
      </c>
      <c r="G14" s="32"/>
      <c r="H14" s="32"/>
      <c r="I14" s="27" t="s">
        <v>21</v>
      </c>
      <c r="J14" s="55">
        <f>'Rekapitulace stavby'!AN8</f>
        <v>0</v>
      </c>
      <c r="K14" s="32"/>
      <c r="L14" s="42"/>
      <c r="S14" s="32"/>
      <c r="T14" s="32"/>
      <c r="U14" s="32"/>
      <c r="V14" s="32"/>
      <c r="W14" s="32"/>
      <c r="X14" s="32"/>
      <c r="Y14" s="32"/>
      <c r="Z14" s="32"/>
      <c r="AA14" s="32"/>
      <c r="AB14" s="32"/>
      <c r="AC14" s="32"/>
      <c r="AD14" s="32"/>
      <c r="AE14" s="32"/>
    </row>
    <row r="15" spans="1:31" s="2" customFormat="1" ht="10.95" customHeight="1">
      <c r="A15" s="32"/>
      <c r="B15" s="33"/>
      <c r="C15" s="32"/>
      <c r="D15" s="32"/>
      <c r="E15" s="32"/>
      <c r="F15" s="32"/>
      <c r="G15" s="32"/>
      <c r="H15" s="32"/>
      <c r="I15" s="32"/>
      <c r="J15" s="32"/>
      <c r="K15" s="32"/>
      <c r="L15" s="42"/>
      <c r="S15" s="32"/>
      <c r="T15" s="32"/>
      <c r="U15" s="32"/>
      <c r="V15" s="32"/>
      <c r="W15" s="32"/>
      <c r="X15" s="32"/>
      <c r="Y15" s="32"/>
      <c r="Z15" s="32"/>
      <c r="AA15" s="32"/>
      <c r="AB15" s="32"/>
      <c r="AC15" s="32"/>
      <c r="AD15" s="32"/>
      <c r="AE15" s="32"/>
    </row>
    <row r="16" spans="1:31" s="2" customFormat="1" ht="12" customHeight="1">
      <c r="A16" s="32"/>
      <c r="B16" s="33"/>
      <c r="C16" s="32"/>
      <c r="D16" s="27" t="s">
        <v>22</v>
      </c>
      <c r="E16" s="32"/>
      <c r="F16" s="32"/>
      <c r="G16" s="32"/>
      <c r="H16" s="32"/>
      <c r="I16" s="27" t="s">
        <v>23</v>
      </c>
      <c r="J16" s="25" t="s">
        <v>24</v>
      </c>
      <c r="K16" s="32"/>
      <c r="L16" s="42"/>
      <c r="S16" s="32"/>
      <c r="T16" s="32"/>
      <c r="U16" s="32"/>
      <c r="V16" s="32"/>
      <c r="W16" s="32"/>
      <c r="X16" s="32"/>
      <c r="Y16" s="32"/>
      <c r="Z16" s="32"/>
      <c r="AA16" s="32"/>
      <c r="AB16" s="32"/>
      <c r="AC16" s="32"/>
      <c r="AD16" s="32"/>
      <c r="AE16" s="32"/>
    </row>
    <row r="17" spans="1:31" s="2" customFormat="1" ht="18" customHeight="1">
      <c r="A17" s="32"/>
      <c r="B17" s="33"/>
      <c r="C17" s="32"/>
      <c r="D17" s="32"/>
      <c r="E17" s="25" t="s">
        <v>25</v>
      </c>
      <c r="F17" s="32"/>
      <c r="G17" s="32"/>
      <c r="H17" s="32"/>
      <c r="I17" s="27" t="s">
        <v>26</v>
      </c>
      <c r="J17" s="25" t="s">
        <v>27</v>
      </c>
      <c r="K17" s="32"/>
      <c r="L17" s="42"/>
      <c r="S17" s="32"/>
      <c r="T17" s="32"/>
      <c r="U17" s="32"/>
      <c r="V17" s="32"/>
      <c r="W17" s="32"/>
      <c r="X17" s="32"/>
      <c r="Y17" s="32"/>
      <c r="Z17" s="32"/>
      <c r="AA17" s="32"/>
      <c r="AB17" s="32"/>
      <c r="AC17" s="32"/>
      <c r="AD17" s="32"/>
      <c r="AE17" s="32"/>
    </row>
    <row r="18" spans="1:31" s="2" customFormat="1" ht="6.9" customHeight="1">
      <c r="A18" s="32"/>
      <c r="B18" s="33"/>
      <c r="C18" s="32"/>
      <c r="D18" s="32"/>
      <c r="E18" s="32"/>
      <c r="F18" s="32"/>
      <c r="G18" s="32"/>
      <c r="H18" s="32"/>
      <c r="I18" s="32"/>
      <c r="J18" s="32"/>
      <c r="K18" s="32"/>
      <c r="L18" s="42"/>
      <c r="S18" s="32"/>
      <c r="T18" s="32"/>
      <c r="U18" s="32"/>
      <c r="V18" s="32"/>
      <c r="W18" s="32"/>
      <c r="X18" s="32"/>
      <c r="Y18" s="32"/>
      <c r="Z18" s="32"/>
      <c r="AA18" s="32"/>
      <c r="AB18" s="32"/>
      <c r="AC18" s="32"/>
      <c r="AD18" s="32"/>
      <c r="AE18" s="32"/>
    </row>
    <row r="19" spans="1:31" s="2" customFormat="1" ht="12" customHeight="1">
      <c r="A19" s="32"/>
      <c r="B19" s="33"/>
      <c r="C19" s="32"/>
      <c r="D19" s="27" t="s">
        <v>28</v>
      </c>
      <c r="E19" s="32"/>
      <c r="F19" s="32"/>
      <c r="G19" s="32"/>
      <c r="H19" s="32"/>
      <c r="I19" s="27" t="s">
        <v>23</v>
      </c>
      <c r="J19" s="28" t="str">
        <f>'Rekapitulace stavby'!AN13</f>
        <v>Vyplň údaj</v>
      </c>
      <c r="K19" s="32"/>
      <c r="L19" s="42"/>
      <c r="S19" s="32"/>
      <c r="T19" s="32"/>
      <c r="U19" s="32"/>
      <c r="V19" s="32"/>
      <c r="W19" s="32"/>
      <c r="X19" s="32"/>
      <c r="Y19" s="32"/>
      <c r="Z19" s="32"/>
      <c r="AA19" s="32"/>
      <c r="AB19" s="32"/>
      <c r="AC19" s="32"/>
      <c r="AD19" s="32"/>
      <c r="AE19" s="32"/>
    </row>
    <row r="20" spans="1:31" s="2" customFormat="1" ht="18" customHeight="1">
      <c r="A20" s="32"/>
      <c r="B20" s="33"/>
      <c r="C20" s="32"/>
      <c r="D20" s="32"/>
      <c r="E20" s="464" t="str">
        <f>'Rekapitulace stavby'!E14</f>
        <v>Vyplň údaj</v>
      </c>
      <c r="F20" s="456"/>
      <c r="G20" s="456"/>
      <c r="H20" s="456"/>
      <c r="I20" s="27" t="s">
        <v>26</v>
      </c>
      <c r="J20" s="28" t="str">
        <f>'Rekapitulace stavby'!AN14</f>
        <v>Vyplň údaj</v>
      </c>
      <c r="K20" s="32"/>
      <c r="L20" s="42"/>
      <c r="S20" s="32"/>
      <c r="T20" s="32"/>
      <c r="U20" s="32"/>
      <c r="V20" s="32"/>
      <c r="W20" s="32"/>
      <c r="X20" s="32"/>
      <c r="Y20" s="32"/>
      <c r="Z20" s="32"/>
      <c r="AA20" s="32"/>
      <c r="AB20" s="32"/>
      <c r="AC20" s="32"/>
      <c r="AD20" s="32"/>
      <c r="AE20" s="32"/>
    </row>
    <row r="21" spans="1:31" s="2" customFormat="1" ht="6.9" customHeight="1">
      <c r="A21" s="32"/>
      <c r="B21" s="33"/>
      <c r="C21" s="32"/>
      <c r="D21" s="32"/>
      <c r="E21" s="32"/>
      <c r="F21" s="32"/>
      <c r="G21" s="32"/>
      <c r="H21" s="32"/>
      <c r="I21" s="32"/>
      <c r="J21" s="32"/>
      <c r="K21" s="32"/>
      <c r="L21" s="42"/>
      <c r="S21" s="32"/>
      <c r="T21" s="32"/>
      <c r="U21" s="32"/>
      <c r="V21" s="32"/>
      <c r="W21" s="32"/>
      <c r="X21" s="32"/>
      <c r="Y21" s="32"/>
      <c r="Z21" s="32"/>
      <c r="AA21" s="32"/>
      <c r="AB21" s="32"/>
      <c r="AC21" s="32"/>
      <c r="AD21" s="32"/>
      <c r="AE21" s="32"/>
    </row>
    <row r="22" spans="1:31" s="2" customFormat="1" ht="12" customHeight="1">
      <c r="A22" s="32"/>
      <c r="B22" s="33"/>
      <c r="C22" s="32"/>
      <c r="D22" s="27" t="s">
        <v>30</v>
      </c>
      <c r="E22" s="32"/>
      <c r="F22" s="32"/>
      <c r="G22" s="32"/>
      <c r="H22" s="32"/>
      <c r="I22" s="27" t="s">
        <v>23</v>
      </c>
      <c r="J22" s="25" t="s">
        <v>1</v>
      </c>
      <c r="K22" s="32"/>
      <c r="L22" s="42"/>
      <c r="S22" s="32"/>
      <c r="T22" s="32"/>
      <c r="U22" s="32"/>
      <c r="V22" s="32"/>
      <c r="W22" s="32"/>
      <c r="X22" s="32"/>
      <c r="Y22" s="32"/>
      <c r="Z22" s="32"/>
      <c r="AA22" s="32"/>
      <c r="AB22" s="32"/>
      <c r="AC22" s="32"/>
      <c r="AD22" s="32"/>
      <c r="AE22" s="32"/>
    </row>
    <row r="23" spans="1:31" s="2" customFormat="1" ht="18" customHeight="1">
      <c r="A23" s="32"/>
      <c r="B23" s="33"/>
      <c r="C23" s="32"/>
      <c r="D23" s="32"/>
      <c r="E23" s="25" t="s">
        <v>31</v>
      </c>
      <c r="F23" s="32"/>
      <c r="G23" s="32"/>
      <c r="H23" s="32"/>
      <c r="I23" s="27" t="s">
        <v>26</v>
      </c>
      <c r="J23" s="25" t="s">
        <v>1</v>
      </c>
      <c r="K23" s="32"/>
      <c r="L23" s="42"/>
      <c r="S23" s="32"/>
      <c r="T23" s="32"/>
      <c r="U23" s="32"/>
      <c r="V23" s="32"/>
      <c r="W23" s="32"/>
      <c r="X23" s="32"/>
      <c r="Y23" s="32"/>
      <c r="Z23" s="32"/>
      <c r="AA23" s="32"/>
      <c r="AB23" s="32"/>
      <c r="AC23" s="32"/>
      <c r="AD23" s="32"/>
      <c r="AE23" s="32"/>
    </row>
    <row r="24" spans="1:31" s="2" customFormat="1" ht="6.9" customHeight="1">
      <c r="A24" s="32"/>
      <c r="B24" s="33"/>
      <c r="C24" s="32"/>
      <c r="D24" s="32"/>
      <c r="E24" s="32"/>
      <c r="F24" s="32"/>
      <c r="G24" s="32"/>
      <c r="H24" s="32"/>
      <c r="I24" s="32"/>
      <c r="J24" s="32"/>
      <c r="K24" s="32"/>
      <c r="L24" s="42"/>
      <c r="S24" s="32"/>
      <c r="T24" s="32"/>
      <c r="U24" s="32"/>
      <c r="V24" s="32"/>
      <c r="W24" s="32"/>
      <c r="X24" s="32"/>
      <c r="Y24" s="32"/>
      <c r="Z24" s="32"/>
      <c r="AA24" s="32"/>
      <c r="AB24" s="32"/>
      <c r="AC24" s="32"/>
      <c r="AD24" s="32"/>
      <c r="AE24" s="32"/>
    </row>
    <row r="25" spans="1:31" s="2" customFormat="1" ht="12" customHeight="1">
      <c r="A25" s="32"/>
      <c r="B25" s="33"/>
      <c r="C25" s="32"/>
      <c r="D25" s="27" t="s">
        <v>33</v>
      </c>
      <c r="E25" s="32"/>
      <c r="F25" s="32"/>
      <c r="G25" s="32"/>
      <c r="H25" s="32"/>
      <c r="I25" s="27" t="s">
        <v>23</v>
      </c>
      <c r="J25" s="25" t="str">
        <f>IF('Rekapitulace stavby'!AN19="","",'Rekapitulace stavby'!AN19)</f>
        <v/>
      </c>
      <c r="K25" s="32"/>
      <c r="L25" s="42"/>
      <c r="S25" s="32"/>
      <c r="T25" s="32"/>
      <c r="U25" s="32"/>
      <c r="V25" s="32"/>
      <c r="W25" s="32"/>
      <c r="X25" s="32"/>
      <c r="Y25" s="32"/>
      <c r="Z25" s="32"/>
      <c r="AA25" s="32"/>
      <c r="AB25" s="32"/>
      <c r="AC25" s="32"/>
      <c r="AD25" s="32"/>
      <c r="AE25" s="32"/>
    </row>
    <row r="26" spans="1:31" s="2" customFormat="1" ht="18" customHeight="1">
      <c r="A26" s="32"/>
      <c r="B26" s="33"/>
      <c r="C26" s="32"/>
      <c r="D26" s="32"/>
      <c r="E26" s="25" t="str">
        <f>IF('Rekapitulace stavby'!E20="","",'Rekapitulace stavby'!E20)</f>
        <v xml:space="preserve"> </v>
      </c>
      <c r="F26" s="32"/>
      <c r="G26" s="32"/>
      <c r="H26" s="32"/>
      <c r="I26" s="27" t="s">
        <v>26</v>
      </c>
      <c r="J26" s="25" t="str">
        <f>IF('Rekapitulace stavby'!AN20="","",'Rekapitulace stavby'!AN20)</f>
        <v/>
      </c>
      <c r="K26" s="32"/>
      <c r="L26" s="42"/>
      <c r="S26" s="32"/>
      <c r="T26" s="32"/>
      <c r="U26" s="32"/>
      <c r="V26" s="32"/>
      <c r="W26" s="32"/>
      <c r="X26" s="32"/>
      <c r="Y26" s="32"/>
      <c r="Z26" s="32"/>
      <c r="AA26" s="32"/>
      <c r="AB26" s="32"/>
      <c r="AC26" s="32"/>
      <c r="AD26" s="32"/>
      <c r="AE26" s="32"/>
    </row>
    <row r="27" spans="1:31" s="2" customFormat="1" ht="6.9" customHeight="1">
      <c r="A27" s="32"/>
      <c r="B27" s="33"/>
      <c r="C27" s="32"/>
      <c r="D27" s="32"/>
      <c r="E27" s="32"/>
      <c r="F27" s="32"/>
      <c r="G27" s="32"/>
      <c r="H27" s="32"/>
      <c r="I27" s="32"/>
      <c r="J27" s="32"/>
      <c r="K27" s="32"/>
      <c r="L27" s="42"/>
      <c r="S27" s="32"/>
      <c r="T27" s="32"/>
      <c r="U27" s="32"/>
      <c r="V27" s="32"/>
      <c r="W27" s="32"/>
      <c r="X27" s="32"/>
      <c r="Y27" s="32"/>
      <c r="Z27" s="32"/>
      <c r="AA27" s="32"/>
      <c r="AB27" s="32"/>
      <c r="AC27" s="32"/>
      <c r="AD27" s="32"/>
      <c r="AE27" s="32"/>
    </row>
    <row r="28" spans="1:31" s="2" customFormat="1" ht="12" customHeight="1">
      <c r="A28" s="32"/>
      <c r="B28" s="33"/>
      <c r="C28" s="32"/>
      <c r="D28" s="27" t="s">
        <v>35</v>
      </c>
      <c r="E28" s="32"/>
      <c r="F28" s="32"/>
      <c r="G28" s="32"/>
      <c r="H28" s="32"/>
      <c r="I28" s="32"/>
      <c r="J28" s="32"/>
      <c r="K28" s="32"/>
      <c r="L28" s="42"/>
      <c r="S28" s="32"/>
      <c r="T28" s="32"/>
      <c r="U28" s="32"/>
      <c r="V28" s="32"/>
      <c r="W28" s="32"/>
      <c r="X28" s="32"/>
      <c r="Y28" s="32"/>
      <c r="Z28" s="32"/>
      <c r="AA28" s="32"/>
      <c r="AB28" s="32"/>
      <c r="AC28" s="32"/>
      <c r="AD28" s="32"/>
      <c r="AE28" s="32"/>
    </row>
    <row r="29" spans="1:31" s="8" customFormat="1" ht="95.25" customHeight="1">
      <c r="A29" s="99"/>
      <c r="B29" s="100"/>
      <c r="C29" s="99"/>
      <c r="D29" s="99"/>
      <c r="E29" s="460" t="s">
        <v>36</v>
      </c>
      <c r="F29" s="460"/>
      <c r="G29" s="460"/>
      <c r="H29" s="460"/>
      <c r="I29" s="99"/>
      <c r="J29" s="99"/>
      <c r="K29" s="99"/>
      <c r="L29" s="101"/>
      <c r="S29" s="99"/>
      <c r="T29" s="99"/>
      <c r="U29" s="99"/>
      <c r="V29" s="99"/>
      <c r="W29" s="99"/>
      <c r="X29" s="99"/>
      <c r="Y29" s="99"/>
      <c r="Z29" s="99"/>
      <c r="AA29" s="99"/>
      <c r="AB29" s="99"/>
      <c r="AC29" s="99"/>
      <c r="AD29" s="99"/>
      <c r="AE29" s="99"/>
    </row>
    <row r="30" spans="1:31" s="2" customFormat="1" ht="6.9" customHeight="1">
      <c r="A30" s="32"/>
      <c r="B30" s="33"/>
      <c r="C30" s="32"/>
      <c r="D30" s="32"/>
      <c r="E30" s="32"/>
      <c r="F30" s="32"/>
      <c r="G30" s="32"/>
      <c r="H30" s="32"/>
      <c r="I30" s="32"/>
      <c r="J30" s="32"/>
      <c r="K30" s="32"/>
      <c r="L30" s="42"/>
      <c r="S30" s="32"/>
      <c r="T30" s="32"/>
      <c r="U30" s="32"/>
      <c r="V30" s="32"/>
      <c r="W30" s="32"/>
      <c r="X30" s="32"/>
      <c r="Y30" s="32"/>
      <c r="Z30" s="32"/>
      <c r="AA30" s="32"/>
      <c r="AB30" s="32"/>
      <c r="AC30" s="32"/>
      <c r="AD30" s="32"/>
      <c r="AE30" s="32"/>
    </row>
    <row r="31" spans="1:31" s="2" customFormat="1" ht="6.9"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25.35" customHeight="1">
      <c r="A32" s="32"/>
      <c r="B32" s="33"/>
      <c r="C32" s="32"/>
      <c r="D32" s="102" t="s">
        <v>37</v>
      </c>
      <c r="E32" s="32"/>
      <c r="F32" s="32"/>
      <c r="G32" s="32"/>
      <c r="H32" s="32"/>
      <c r="I32" s="32"/>
      <c r="J32" s="71">
        <f>ROUND(J131,2)</f>
        <v>0</v>
      </c>
      <c r="K32" s="32"/>
      <c r="L32" s="42"/>
      <c r="S32" s="32"/>
      <c r="T32" s="32"/>
      <c r="U32" s="32"/>
      <c r="V32" s="32"/>
      <c r="W32" s="32"/>
      <c r="X32" s="32"/>
      <c r="Y32" s="32"/>
      <c r="Z32" s="32"/>
      <c r="AA32" s="32"/>
      <c r="AB32" s="32"/>
      <c r="AC32" s="32"/>
      <c r="AD32" s="32"/>
      <c r="AE32" s="32"/>
    </row>
    <row r="33" spans="1:31" s="2" customFormat="1" ht="6.9" customHeight="1">
      <c r="A33" s="32"/>
      <c r="B33" s="33"/>
      <c r="C33" s="32"/>
      <c r="D33" s="66"/>
      <c r="E33" s="66"/>
      <c r="F33" s="66"/>
      <c r="G33" s="66"/>
      <c r="H33" s="66"/>
      <c r="I33" s="66"/>
      <c r="J33" s="66"/>
      <c r="K33" s="66"/>
      <c r="L33" s="42"/>
      <c r="S33" s="32"/>
      <c r="T33" s="32"/>
      <c r="U33" s="32"/>
      <c r="V33" s="32"/>
      <c r="W33" s="32"/>
      <c r="X33" s="32"/>
      <c r="Y33" s="32"/>
      <c r="Z33" s="32"/>
      <c r="AA33" s="32"/>
      <c r="AB33" s="32"/>
      <c r="AC33" s="32"/>
      <c r="AD33" s="32"/>
      <c r="AE33" s="32"/>
    </row>
    <row r="34" spans="1:31" s="2" customFormat="1" ht="14.4" customHeight="1">
      <c r="A34" s="32"/>
      <c r="B34" s="33"/>
      <c r="C34" s="32"/>
      <c r="D34" s="32"/>
      <c r="E34" s="32"/>
      <c r="F34" s="36" t="s">
        <v>39</v>
      </c>
      <c r="G34" s="32"/>
      <c r="H34" s="32"/>
      <c r="I34" s="36" t="s">
        <v>38</v>
      </c>
      <c r="J34" s="36" t="s">
        <v>40</v>
      </c>
      <c r="K34" s="32"/>
      <c r="L34" s="42"/>
      <c r="S34" s="32"/>
      <c r="T34" s="32"/>
      <c r="U34" s="32"/>
      <c r="V34" s="32"/>
      <c r="W34" s="32"/>
      <c r="X34" s="32"/>
      <c r="Y34" s="32"/>
      <c r="Z34" s="32"/>
      <c r="AA34" s="32"/>
      <c r="AB34" s="32"/>
      <c r="AC34" s="32"/>
      <c r="AD34" s="32"/>
      <c r="AE34" s="32"/>
    </row>
    <row r="35" spans="1:31" s="2" customFormat="1" ht="14.4" customHeight="1">
      <c r="A35" s="32"/>
      <c r="B35" s="33"/>
      <c r="C35" s="32"/>
      <c r="D35" s="103" t="s">
        <v>41</v>
      </c>
      <c r="E35" s="27" t="s">
        <v>42</v>
      </c>
      <c r="F35" s="104">
        <f>ROUND((ROUND((SUM(BE131:BE247)),2)+SUM(BE249:BE253)),2)</f>
        <v>0</v>
      </c>
      <c r="G35" s="32"/>
      <c r="H35" s="32"/>
      <c r="I35" s="105">
        <v>0.21</v>
      </c>
      <c r="J35" s="104">
        <f>ROUND((ROUND(((SUM(BE131:BE247))*I35),2)+(SUM(BE249:BE253)*I35)),2)</f>
        <v>0</v>
      </c>
      <c r="K35" s="32"/>
      <c r="L35" s="42"/>
      <c r="S35" s="32"/>
      <c r="T35" s="32"/>
      <c r="U35" s="32"/>
      <c r="V35" s="32"/>
      <c r="W35" s="32"/>
      <c r="X35" s="32"/>
      <c r="Y35" s="32"/>
      <c r="Z35" s="32"/>
      <c r="AA35" s="32"/>
      <c r="AB35" s="32"/>
      <c r="AC35" s="32"/>
      <c r="AD35" s="32"/>
      <c r="AE35" s="32"/>
    </row>
    <row r="36" spans="1:31" s="2" customFormat="1" ht="14.4" customHeight="1">
      <c r="A36" s="32"/>
      <c r="B36" s="33"/>
      <c r="C36" s="32"/>
      <c r="D36" s="32"/>
      <c r="E36" s="27" t="s">
        <v>43</v>
      </c>
      <c r="F36" s="104">
        <f>ROUND((ROUND((SUM(BF131:BF247)),2)+SUM(BF249:BF253)),2)</f>
        <v>0</v>
      </c>
      <c r="G36" s="32"/>
      <c r="H36" s="32"/>
      <c r="I36" s="105">
        <v>0.15</v>
      </c>
      <c r="J36" s="104">
        <f>ROUND((ROUND(((SUM(BF131:BF247))*I36),2)+(SUM(BF249:BF253)*I36)),2)</f>
        <v>0</v>
      </c>
      <c r="K36" s="32"/>
      <c r="L36" s="42"/>
      <c r="S36" s="32"/>
      <c r="T36" s="32"/>
      <c r="U36" s="32"/>
      <c r="V36" s="32"/>
      <c r="W36" s="32"/>
      <c r="X36" s="32"/>
      <c r="Y36" s="32"/>
      <c r="Z36" s="32"/>
      <c r="AA36" s="32"/>
      <c r="AB36" s="32"/>
      <c r="AC36" s="32"/>
      <c r="AD36" s="32"/>
      <c r="AE36" s="32"/>
    </row>
    <row r="37" spans="1:31" s="2" customFormat="1" ht="14.4" customHeight="1" hidden="1">
      <c r="A37" s="32"/>
      <c r="B37" s="33"/>
      <c r="C37" s="32"/>
      <c r="D37" s="32"/>
      <c r="E37" s="27" t="s">
        <v>44</v>
      </c>
      <c r="F37" s="104">
        <f>ROUND((ROUND((SUM(BG131:BG247)),2)+SUM(BG249:BG253)),2)</f>
        <v>0</v>
      </c>
      <c r="G37" s="32"/>
      <c r="H37" s="32"/>
      <c r="I37" s="105">
        <v>0.21</v>
      </c>
      <c r="J37" s="104">
        <f>0</f>
        <v>0</v>
      </c>
      <c r="K37" s="32"/>
      <c r="L37" s="42"/>
      <c r="S37" s="32"/>
      <c r="T37" s="32"/>
      <c r="U37" s="32"/>
      <c r="V37" s="32"/>
      <c r="W37" s="32"/>
      <c r="X37" s="32"/>
      <c r="Y37" s="32"/>
      <c r="Z37" s="32"/>
      <c r="AA37" s="32"/>
      <c r="AB37" s="32"/>
      <c r="AC37" s="32"/>
      <c r="AD37" s="32"/>
      <c r="AE37" s="32"/>
    </row>
    <row r="38" spans="1:31" s="2" customFormat="1" ht="14.4" customHeight="1" hidden="1">
      <c r="A38" s="32"/>
      <c r="B38" s="33"/>
      <c r="C38" s="32"/>
      <c r="D38" s="32"/>
      <c r="E38" s="27" t="s">
        <v>45</v>
      </c>
      <c r="F38" s="104">
        <f>ROUND((ROUND((SUM(BH131:BH247)),2)+SUM(BH249:BH253)),2)</f>
        <v>0</v>
      </c>
      <c r="G38" s="32"/>
      <c r="H38" s="32"/>
      <c r="I38" s="105">
        <v>0.15</v>
      </c>
      <c r="J38" s="104">
        <f>0</f>
        <v>0</v>
      </c>
      <c r="K38" s="32"/>
      <c r="L38" s="42"/>
      <c r="S38" s="32"/>
      <c r="T38" s="32"/>
      <c r="U38" s="32"/>
      <c r="V38" s="32"/>
      <c r="W38" s="32"/>
      <c r="X38" s="32"/>
      <c r="Y38" s="32"/>
      <c r="Z38" s="32"/>
      <c r="AA38" s="32"/>
      <c r="AB38" s="32"/>
      <c r="AC38" s="32"/>
      <c r="AD38" s="32"/>
      <c r="AE38" s="32"/>
    </row>
    <row r="39" spans="1:31" s="2" customFormat="1" ht="14.4" customHeight="1" hidden="1">
      <c r="A39" s="32"/>
      <c r="B39" s="33"/>
      <c r="C39" s="32"/>
      <c r="D39" s="32"/>
      <c r="E39" s="27" t="s">
        <v>46</v>
      </c>
      <c r="F39" s="104">
        <f>ROUND((ROUND((SUM(BI131:BI247)),2)+SUM(BI249:BI253)),2)</f>
        <v>0</v>
      </c>
      <c r="G39" s="32"/>
      <c r="H39" s="32"/>
      <c r="I39" s="105">
        <v>0</v>
      </c>
      <c r="J39" s="104">
        <f>0</f>
        <v>0</v>
      </c>
      <c r="K39" s="32"/>
      <c r="L39" s="42"/>
      <c r="S39" s="32"/>
      <c r="T39" s="32"/>
      <c r="U39" s="32"/>
      <c r="V39" s="32"/>
      <c r="W39" s="32"/>
      <c r="X39" s="32"/>
      <c r="Y39" s="32"/>
      <c r="Z39" s="32"/>
      <c r="AA39" s="32"/>
      <c r="AB39" s="32"/>
      <c r="AC39" s="32"/>
      <c r="AD39" s="32"/>
      <c r="AE39" s="32"/>
    </row>
    <row r="40" spans="1:31" s="2" customFormat="1" ht="6.9"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1:31" s="2" customFormat="1" ht="25.35" customHeight="1">
      <c r="A41" s="32"/>
      <c r="B41" s="33"/>
      <c r="C41" s="106"/>
      <c r="D41" s="107" t="s">
        <v>47</v>
      </c>
      <c r="E41" s="60"/>
      <c r="F41" s="60"/>
      <c r="G41" s="108" t="s">
        <v>48</v>
      </c>
      <c r="H41" s="109" t="s">
        <v>49</v>
      </c>
      <c r="I41" s="60"/>
      <c r="J41" s="110">
        <f>SUM(J32:J39)</f>
        <v>0</v>
      </c>
      <c r="K41" s="111"/>
      <c r="L41" s="42"/>
      <c r="S41" s="32"/>
      <c r="T41" s="32"/>
      <c r="U41" s="32"/>
      <c r="V41" s="32"/>
      <c r="W41" s="32"/>
      <c r="X41" s="32"/>
      <c r="Y41" s="32"/>
      <c r="Z41" s="32"/>
      <c r="AA41" s="32"/>
      <c r="AB41" s="32"/>
      <c r="AC41" s="32"/>
      <c r="AD41" s="32"/>
      <c r="AE41" s="32"/>
    </row>
    <row r="42" spans="1:31" s="2" customFormat="1" ht="14.4" customHeight="1">
      <c r="A42" s="32"/>
      <c r="B42" s="33"/>
      <c r="C42" s="32"/>
      <c r="D42" s="32"/>
      <c r="E42" s="32"/>
      <c r="F42" s="32"/>
      <c r="G42" s="32"/>
      <c r="H42" s="32"/>
      <c r="I42" s="32"/>
      <c r="J42" s="32"/>
      <c r="K42" s="32"/>
      <c r="L42" s="42"/>
      <c r="S42" s="32"/>
      <c r="T42" s="32"/>
      <c r="U42" s="32"/>
      <c r="V42" s="32"/>
      <c r="W42" s="32"/>
      <c r="X42" s="32"/>
      <c r="Y42" s="32"/>
      <c r="Z42" s="32"/>
      <c r="AA42" s="32"/>
      <c r="AB42" s="32"/>
      <c r="AC42" s="32"/>
      <c r="AD42" s="32"/>
      <c r="AE42" s="32"/>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42"/>
      <c r="D50" s="43" t="s">
        <v>50</v>
      </c>
      <c r="E50" s="44"/>
      <c r="F50" s="44"/>
      <c r="G50" s="43" t="s">
        <v>51</v>
      </c>
      <c r="H50" s="44"/>
      <c r="I50" s="44"/>
      <c r="J50" s="44"/>
      <c r="K50" s="44"/>
      <c r="L50" s="4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3.2">
      <c r="A61" s="32"/>
      <c r="B61" s="33"/>
      <c r="C61" s="32"/>
      <c r="D61" s="45" t="s">
        <v>52</v>
      </c>
      <c r="E61" s="35"/>
      <c r="F61" s="112" t="s">
        <v>53</v>
      </c>
      <c r="G61" s="45" t="s">
        <v>52</v>
      </c>
      <c r="H61" s="35"/>
      <c r="I61" s="35"/>
      <c r="J61" s="113" t="s">
        <v>53</v>
      </c>
      <c r="K61" s="35"/>
      <c r="L61" s="42"/>
      <c r="S61" s="32"/>
      <c r="T61" s="32"/>
      <c r="U61" s="32"/>
      <c r="V61" s="32"/>
      <c r="W61" s="32"/>
      <c r="X61" s="32"/>
      <c r="Y61" s="32"/>
      <c r="Z61" s="32"/>
      <c r="AA61" s="32"/>
      <c r="AB61" s="32"/>
      <c r="AC61" s="32"/>
      <c r="AD61" s="32"/>
      <c r="AE61" s="32"/>
    </row>
    <row r="62" spans="2:12" ht="12">
      <c r="B62" s="20"/>
      <c r="L62" s="20"/>
    </row>
    <row r="63" spans="2:12" ht="12">
      <c r="B63" s="20"/>
      <c r="L63" s="20"/>
    </row>
    <row r="64" spans="2:12" ht="12">
      <c r="B64" s="20"/>
      <c r="L64" s="20"/>
    </row>
    <row r="65" spans="1:31" s="2" customFormat="1" ht="13.2">
      <c r="A65" s="32"/>
      <c r="B65" s="33"/>
      <c r="C65" s="32"/>
      <c r="D65" s="43" t="s">
        <v>54</v>
      </c>
      <c r="E65" s="46"/>
      <c r="F65" s="46"/>
      <c r="G65" s="43" t="s">
        <v>55</v>
      </c>
      <c r="H65" s="46"/>
      <c r="I65" s="46"/>
      <c r="J65" s="46"/>
      <c r="K65" s="46"/>
      <c r="L65" s="42"/>
      <c r="S65" s="32"/>
      <c r="T65" s="32"/>
      <c r="U65" s="32"/>
      <c r="V65" s="32"/>
      <c r="W65" s="32"/>
      <c r="X65" s="32"/>
      <c r="Y65" s="32"/>
      <c r="Z65" s="32"/>
      <c r="AA65" s="32"/>
      <c r="AB65" s="32"/>
      <c r="AC65" s="32"/>
      <c r="AD65" s="32"/>
      <c r="AE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3.2">
      <c r="A76" s="32"/>
      <c r="B76" s="33"/>
      <c r="C76" s="32"/>
      <c r="D76" s="45" t="s">
        <v>52</v>
      </c>
      <c r="E76" s="35"/>
      <c r="F76" s="112" t="s">
        <v>53</v>
      </c>
      <c r="G76" s="45" t="s">
        <v>52</v>
      </c>
      <c r="H76" s="35"/>
      <c r="I76" s="35"/>
      <c r="J76" s="113" t="s">
        <v>53</v>
      </c>
      <c r="K76" s="35"/>
      <c r="L76" s="42"/>
      <c r="S76" s="32"/>
      <c r="T76" s="32"/>
      <c r="U76" s="32"/>
      <c r="V76" s="32"/>
      <c r="W76" s="32"/>
      <c r="X76" s="32"/>
      <c r="Y76" s="32"/>
      <c r="Z76" s="32"/>
      <c r="AA76" s="32"/>
      <c r="AB76" s="32"/>
      <c r="AC76" s="32"/>
      <c r="AD76" s="32"/>
      <c r="AE76" s="32"/>
    </row>
    <row r="77" spans="1:31" s="2" customFormat="1" ht="14.4"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 customHeight="1">
      <c r="A82" s="32"/>
      <c r="B82" s="33"/>
      <c r="C82" s="21" t="s">
        <v>118</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22.2" customHeight="1">
      <c r="A85" s="32"/>
      <c r="B85" s="33"/>
      <c r="C85" s="32"/>
      <c r="D85" s="32"/>
      <c r="E85" s="462" t="str">
        <f>E7</f>
        <v>ZŠ a MŠ Praha 5 – Smíchov, Kořenského 10, objekt Nám. 14. října 2994 - Oprava sociálních zařízení a výměna ZTI</v>
      </c>
      <c r="F85" s="463"/>
      <c r="G85" s="463"/>
      <c r="H85" s="463"/>
      <c r="I85" s="32"/>
      <c r="J85" s="32"/>
      <c r="K85" s="32"/>
      <c r="L85" s="42"/>
      <c r="S85" s="32"/>
      <c r="T85" s="32"/>
      <c r="U85" s="32"/>
      <c r="V85" s="32"/>
      <c r="W85" s="32"/>
      <c r="X85" s="32"/>
      <c r="Y85" s="32"/>
      <c r="Z85" s="32"/>
      <c r="AA85" s="32"/>
      <c r="AB85" s="32"/>
      <c r="AC85" s="32"/>
      <c r="AD85" s="32"/>
      <c r="AE85" s="32"/>
    </row>
    <row r="86" spans="2:12" s="1" customFormat="1" ht="12" customHeight="1">
      <c r="B86" s="20"/>
      <c r="C86" s="27" t="s">
        <v>114</v>
      </c>
      <c r="L86" s="20"/>
    </row>
    <row r="87" spans="1:31" s="2" customFormat="1" ht="16.5" customHeight="1">
      <c r="A87" s="32"/>
      <c r="B87" s="33"/>
      <c r="C87" s="32"/>
      <c r="D87" s="32"/>
      <c r="E87" s="462" t="s">
        <v>115</v>
      </c>
      <c r="F87" s="461"/>
      <c r="G87" s="461"/>
      <c r="H87" s="461"/>
      <c r="I87" s="32"/>
      <c r="J87" s="32"/>
      <c r="K87" s="32"/>
      <c r="L87" s="42"/>
      <c r="S87" s="32"/>
      <c r="T87" s="32"/>
      <c r="U87" s="32"/>
      <c r="V87" s="32"/>
      <c r="W87" s="32"/>
      <c r="X87" s="32"/>
      <c r="Y87" s="32"/>
      <c r="Z87" s="32"/>
      <c r="AA87" s="32"/>
      <c r="AB87" s="32"/>
      <c r="AC87" s="32"/>
      <c r="AD87" s="32"/>
      <c r="AE87" s="32"/>
    </row>
    <row r="88" spans="1:31" s="2" customFormat="1" ht="12" customHeight="1">
      <c r="A88" s="32"/>
      <c r="B88" s="33"/>
      <c r="C88" s="27" t="s">
        <v>116</v>
      </c>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6.5" customHeight="1">
      <c r="A89" s="32"/>
      <c r="B89" s="33"/>
      <c r="C89" s="32"/>
      <c r="D89" s="32"/>
      <c r="E89" s="441" t="str">
        <f>E11</f>
        <v>1.01 - Bourané konstrukce</v>
      </c>
      <c r="F89" s="461"/>
      <c r="G89" s="461"/>
      <c r="H89" s="461"/>
      <c r="I89" s="32"/>
      <c r="J89" s="32"/>
      <c r="K89" s="32"/>
      <c r="L89" s="42"/>
      <c r="S89" s="32"/>
      <c r="T89" s="32"/>
      <c r="U89" s="32"/>
      <c r="V89" s="32"/>
      <c r="W89" s="32"/>
      <c r="X89" s="32"/>
      <c r="Y89" s="32"/>
      <c r="Z89" s="32"/>
      <c r="AA89" s="32"/>
      <c r="AB89" s="32"/>
      <c r="AC89" s="32"/>
      <c r="AD89" s="32"/>
      <c r="AE89" s="32"/>
    </row>
    <row r="90" spans="1:31" s="2" customFormat="1" ht="6.9"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2" customHeight="1">
      <c r="A91" s="32"/>
      <c r="B91" s="33"/>
      <c r="C91" s="27" t="s">
        <v>19</v>
      </c>
      <c r="D91" s="32"/>
      <c r="E91" s="32"/>
      <c r="F91" s="25" t="str">
        <f>F14</f>
        <v>Náměstí 14. října 2994/9, Smíchov</v>
      </c>
      <c r="G91" s="32"/>
      <c r="H91" s="32"/>
      <c r="I91" s="27" t="s">
        <v>21</v>
      </c>
      <c r="J91" s="55">
        <f>IF(J14="","",J14)</f>
        <v>0</v>
      </c>
      <c r="K91" s="32"/>
      <c r="L91" s="42"/>
      <c r="S91" s="32"/>
      <c r="T91" s="32"/>
      <c r="U91" s="32"/>
      <c r="V91" s="32"/>
      <c r="W91" s="32"/>
      <c r="X91" s="32"/>
      <c r="Y91" s="32"/>
      <c r="Z91" s="32"/>
      <c r="AA91" s="32"/>
      <c r="AB91" s="32"/>
      <c r="AC91" s="32"/>
      <c r="AD91" s="32"/>
      <c r="AE91" s="32"/>
    </row>
    <row r="92" spans="1:31" s="2" customFormat="1" ht="6.9" customHeight="1">
      <c r="A92" s="32"/>
      <c r="B92" s="33"/>
      <c r="C92" s="32"/>
      <c r="D92" s="32"/>
      <c r="E92" s="32"/>
      <c r="F92" s="32"/>
      <c r="G92" s="32"/>
      <c r="H92" s="32"/>
      <c r="I92" s="32"/>
      <c r="J92" s="32"/>
      <c r="K92" s="32"/>
      <c r="L92" s="42"/>
      <c r="S92" s="32"/>
      <c r="T92" s="32"/>
      <c r="U92" s="32"/>
      <c r="V92" s="32"/>
      <c r="W92" s="32"/>
      <c r="X92" s="32"/>
      <c r="Y92" s="32"/>
      <c r="Z92" s="32"/>
      <c r="AA92" s="32"/>
      <c r="AB92" s="32"/>
      <c r="AC92" s="32"/>
      <c r="AD92" s="32"/>
      <c r="AE92" s="32"/>
    </row>
    <row r="93" spans="1:31" s="2" customFormat="1" ht="15.15" customHeight="1">
      <c r="A93" s="32"/>
      <c r="B93" s="33"/>
      <c r="C93" s="27" t="s">
        <v>22</v>
      </c>
      <c r="D93" s="32"/>
      <c r="E93" s="32"/>
      <c r="F93" s="25" t="str">
        <f>E17</f>
        <v>Městská část Praha 5</v>
      </c>
      <c r="G93" s="32"/>
      <c r="H93" s="32"/>
      <c r="I93" s="27" t="s">
        <v>30</v>
      </c>
      <c r="J93" s="30" t="str">
        <f>E23</f>
        <v>Ing. Václav Forman</v>
      </c>
      <c r="K93" s="32"/>
      <c r="L93" s="42"/>
      <c r="S93" s="32"/>
      <c r="T93" s="32"/>
      <c r="U93" s="32"/>
      <c r="V93" s="32"/>
      <c r="W93" s="32"/>
      <c r="X93" s="32"/>
      <c r="Y93" s="32"/>
      <c r="Z93" s="32"/>
      <c r="AA93" s="32"/>
      <c r="AB93" s="32"/>
      <c r="AC93" s="32"/>
      <c r="AD93" s="32"/>
      <c r="AE93" s="32"/>
    </row>
    <row r="94" spans="1:31" s="2" customFormat="1" ht="15.15" customHeight="1">
      <c r="A94" s="32"/>
      <c r="B94" s="33"/>
      <c r="C94" s="27" t="s">
        <v>28</v>
      </c>
      <c r="D94" s="32"/>
      <c r="E94" s="32"/>
      <c r="F94" s="25" t="str">
        <f>IF(E20="","",E20)</f>
        <v>Vyplň údaj</v>
      </c>
      <c r="G94" s="32"/>
      <c r="H94" s="32"/>
      <c r="I94" s="27" t="s">
        <v>33</v>
      </c>
      <c r="J94" s="30" t="str">
        <f>E26</f>
        <v xml:space="preserve"> </v>
      </c>
      <c r="K94" s="32"/>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31" s="2" customFormat="1" ht="29.25" customHeight="1">
      <c r="A96" s="32"/>
      <c r="B96" s="33"/>
      <c r="C96" s="114" t="s">
        <v>119</v>
      </c>
      <c r="D96" s="106"/>
      <c r="E96" s="106"/>
      <c r="F96" s="106"/>
      <c r="G96" s="106"/>
      <c r="H96" s="106"/>
      <c r="I96" s="106"/>
      <c r="J96" s="115" t="s">
        <v>120</v>
      </c>
      <c r="K96" s="106"/>
      <c r="L96" s="42"/>
      <c r="S96" s="32"/>
      <c r="T96" s="32"/>
      <c r="U96" s="32"/>
      <c r="V96" s="32"/>
      <c r="W96" s="32"/>
      <c r="X96" s="32"/>
      <c r="Y96" s="32"/>
      <c r="Z96" s="32"/>
      <c r="AA96" s="32"/>
      <c r="AB96" s="32"/>
      <c r="AC96" s="32"/>
      <c r="AD96" s="32"/>
      <c r="AE96" s="32"/>
    </row>
    <row r="97" spans="1:31" s="2" customFormat="1" ht="10.35" customHeight="1">
      <c r="A97" s="32"/>
      <c r="B97" s="33"/>
      <c r="C97" s="32"/>
      <c r="D97" s="32"/>
      <c r="E97" s="32"/>
      <c r="F97" s="32"/>
      <c r="G97" s="32"/>
      <c r="H97" s="32"/>
      <c r="I97" s="32"/>
      <c r="J97" s="32"/>
      <c r="K97" s="32"/>
      <c r="L97" s="42"/>
      <c r="S97" s="32"/>
      <c r="T97" s="32"/>
      <c r="U97" s="32"/>
      <c r="V97" s="32"/>
      <c r="W97" s="32"/>
      <c r="X97" s="32"/>
      <c r="Y97" s="32"/>
      <c r="Z97" s="32"/>
      <c r="AA97" s="32"/>
      <c r="AB97" s="32"/>
      <c r="AC97" s="32"/>
      <c r="AD97" s="32"/>
      <c r="AE97" s="32"/>
    </row>
    <row r="98" spans="1:47" s="2" customFormat="1" ht="22.95" customHeight="1">
      <c r="A98" s="32"/>
      <c r="B98" s="33"/>
      <c r="C98" s="116" t="s">
        <v>121</v>
      </c>
      <c r="D98" s="32"/>
      <c r="E98" s="32"/>
      <c r="F98" s="32"/>
      <c r="G98" s="32"/>
      <c r="H98" s="32"/>
      <c r="I98" s="32"/>
      <c r="J98" s="71">
        <f>J131</f>
        <v>0</v>
      </c>
      <c r="K98" s="32"/>
      <c r="L98" s="42"/>
      <c r="S98" s="32"/>
      <c r="T98" s="32"/>
      <c r="U98" s="32"/>
      <c r="V98" s="32"/>
      <c r="W98" s="32"/>
      <c r="X98" s="32"/>
      <c r="Y98" s="32"/>
      <c r="Z98" s="32"/>
      <c r="AA98" s="32"/>
      <c r="AB98" s="32"/>
      <c r="AC98" s="32"/>
      <c r="AD98" s="32"/>
      <c r="AE98" s="32"/>
      <c r="AU98" s="17" t="s">
        <v>122</v>
      </c>
    </row>
    <row r="99" spans="2:12" s="9" customFormat="1" ht="24.9" customHeight="1">
      <c r="B99" s="117"/>
      <c r="D99" s="118" t="s">
        <v>123</v>
      </c>
      <c r="E99" s="119"/>
      <c r="F99" s="119"/>
      <c r="G99" s="119"/>
      <c r="H99" s="119"/>
      <c r="I99" s="119"/>
      <c r="J99" s="120">
        <f>J132</f>
        <v>0</v>
      </c>
      <c r="L99" s="117"/>
    </row>
    <row r="100" spans="2:12" s="10" customFormat="1" ht="19.95" customHeight="1">
      <c r="B100" s="121"/>
      <c r="D100" s="122" t="s">
        <v>124</v>
      </c>
      <c r="E100" s="123"/>
      <c r="F100" s="123"/>
      <c r="G100" s="123"/>
      <c r="H100" s="123"/>
      <c r="I100" s="123"/>
      <c r="J100" s="124">
        <f>J133</f>
        <v>0</v>
      </c>
      <c r="L100" s="121"/>
    </row>
    <row r="101" spans="2:12" s="10" customFormat="1" ht="19.95" customHeight="1">
      <c r="B101" s="121"/>
      <c r="D101" s="122" t="s">
        <v>125</v>
      </c>
      <c r="E101" s="123"/>
      <c r="F101" s="123"/>
      <c r="G101" s="123"/>
      <c r="H101" s="123"/>
      <c r="I101" s="123"/>
      <c r="J101" s="124">
        <f>J157</f>
        <v>0</v>
      </c>
      <c r="L101" s="121"/>
    </row>
    <row r="102" spans="2:12" s="9" customFormat="1" ht="24.9" customHeight="1">
      <c r="B102" s="117"/>
      <c r="D102" s="118" t="s">
        <v>126</v>
      </c>
      <c r="E102" s="119"/>
      <c r="F102" s="119"/>
      <c r="G102" s="119"/>
      <c r="H102" s="119"/>
      <c r="I102" s="119"/>
      <c r="J102" s="120">
        <f>J165</f>
        <v>0</v>
      </c>
      <c r="L102" s="117"/>
    </row>
    <row r="103" spans="2:12" s="10" customFormat="1" ht="19.95" customHeight="1">
      <c r="B103" s="121"/>
      <c r="D103" s="122" t="s">
        <v>127</v>
      </c>
      <c r="E103" s="123"/>
      <c r="F103" s="123"/>
      <c r="G103" s="123"/>
      <c r="H103" s="123"/>
      <c r="I103" s="123"/>
      <c r="J103" s="124">
        <f>J166</f>
        <v>0</v>
      </c>
      <c r="L103" s="121"/>
    </row>
    <row r="104" spans="2:12" s="10" customFormat="1" ht="19.95" customHeight="1">
      <c r="B104" s="121"/>
      <c r="D104" s="122" t="s">
        <v>128</v>
      </c>
      <c r="E104" s="123"/>
      <c r="F104" s="123"/>
      <c r="G104" s="123"/>
      <c r="H104" s="123"/>
      <c r="I104" s="123"/>
      <c r="J104" s="124">
        <f>J181</f>
        <v>0</v>
      </c>
      <c r="L104" s="121"/>
    </row>
    <row r="105" spans="2:12" s="10" customFormat="1" ht="19.95" customHeight="1">
      <c r="B105" s="121"/>
      <c r="D105" s="122" t="s">
        <v>129</v>
      </c>
      <c r="E105" s="123"/>
      <c r="F105" s="123"/>
      <c r="G105" s="123"/>
      <c r="H105" s="123"/>
      <c r="I105" s="123"/>
      <c r="J105" s="124">
        <f>J196</f>
        <v>0</v>
      </c>
      <c r="L105" s="121"/>
    </row>
    <row r="106" spans="2:12" s="10" customFormat="1" ht="19.95" customHeight="1">
      <c r="B106" s="121"/>
      <c r="D106" s="122" t="s">
        <v>130</v>
      </c>
      <c r="E106" s="123"/>
      <c r="F106" s="123"/>
      <c r="G106" s="123"/>
      <c r="H106" s="123"/>
      <c r="I106" s="123"/>
      <c r="J106" s="124">
        <f>J211</f>
        <v>0</v>
      </c>
      <c r="L106" s="121"/>
    </row>
    <row r="107" spans="2:12" s="10" customFormat="1" ht="19.95" customHeight="1">
      <c r="B107" s="121"/>
      <c r="D107" s="122" t="s">
        <v>131</v>
      </c>
      <c r="E107" s="123"/>
      <c r="F107" s="123"/>
      <c r="G107" s="123"/>
      <c r="H107" s="123"/>
      <c r="I107" s="123"/>
      <c r="J107" s="124">
        <f>J221</f>
        <v>0</v>
      </c>
      <c r="L107" s="121"/>
    </row>
    <row r="108" spans="2:12" s="10" customFormat="1" ht="19.95" customHeight="1">
      <c r="B108" s="121"/>
      <c r="D108" s="122" t="s">
        <v>132</v>
      </c>
      <c r="E108" s="123"/>
      <c r="F108" s="123"/>
      <c r="G108" s="123"/>
      <c r="H108" s="123"/>
      <c r="I108" s="123"/>
      <c r="J108" s="124">
        <f>J230</f>
        <v>0</v>
      </c>
      <c r="L108" s="121"/>
    </row>
    <row r="109" spans="2:12" s="9" customFormat="1" ht="21.75" customHeight="1">
      <c r="B109" s="117"/>
      <c r="D109" s="125" t="s">
        <v>133</v>
      </c>
      <c r="J109" s="126">
        <f>J248</f>
        <v>0</v>
      </c>
      <c r="L109" s="117"/>
    </row>
    <row r="110" spans="1:31" s="2" customFormat="1" ht="21.75" customHeight="1">
      <c r="A110" s="32"/>
      <c r="B110" s="33"/>
      <c r="C110" s="32"/>
      <c r="D110" s="32"/>
      <c r="E110" s="32"/>
      <c r="F110" s="32"/>
      <c r="G110" s="32"/>
      <c r="H110" s="32"/>
      <c r="I110" s="32"/>
      <c r="J110" s="32"/>
      <c r="K110" s="32"/>
      <c r="L110" s="42"/>
      <c r="S110" s="32"/>
      <c r="T110" s="32"/>
      <c r="U110" s="32"/>
      <c r="V110" s="32"/>
      <c r="W110" s="32"/>
      <c r="X110" s="32"/>
      <c r="Y110" s="32"/>
      <c r="Z110" s="32"/>
      <c r="AA110" s="32"/>
      <c r="AB110" s="32"/>
      <c r="AC110" s="32"/>
      <c r="AD110" s="32"/>
      <c r="AE110" s="32"/>
    </row>
    <row r="111" spans="1:31" s="2" customFormat="1" ht="6.9" customHeight="1">
      <c r="A111" s="32"/>
      <c r="B111" s="47"/>
      <c r="C111" s="48"/>
      <c r="D111" s="48"/>
      <c r="E111" s="48"/>
      <c r="F111" s="48"/>
      <c r="G111" s="48"/>
      <c r="H111" s="48"/>
      <c r="I111" s="48"/>
      <c r="J111" s="48"/>
      <c r="K111" s="48"/>
      <c r="L111" s="42"/>
      <c r="S111" s="32"/>
      <c r="T111" s="32"/>
      <c r="U111" s="32"/>
      <c r="V111" s="32"/>
      <c r="W111" s="32"/>
      <c r="X111" s="32"/>
      <c r="Y111" s="32"/>
      <c r="Z111" s="32"/>
      <c r="AA111" s="32"/>
      <c r="AB111" s="32"/>
      <c r="AC111" s="32"/>
      <c r="AD111" s="32"/>
      <c r="AE111" s="32"/>
    </row>
    <row r="115" spans="1:31" s="2" customFormat="1" ht="6.9" customHeight="1">
      <c r="A115" s="32"/>
      <c r="B115" s="49"/>
      <c r="C115" s="50"/>
      <c r="D115" s="50"/>
      <c r="E115" s="50"/>
      <c r="F115" s="50"/>
      <c r="G115" s="50"/>
      <c r="H115" s="50"/>
      <c r="I115" s="50"/>
      <c r="J115" s="50"/>
      <c r="K115" s="50"/>
      <c r="L115" s="42"/>
      <c r="S115" s="32"/>
      <c r="T115" s="32"/>
      <c r="U115" s="32"/>
      <c r="V115" s="32"/>
      <c r="W115" s="32"/>
      <c r="X115" s="32"/>
      <c r="Y115" s="32"/>
      <c r="Z115" s="32"/>
      <c r="AA115" s="32"/>
      <c r="AB115" s="32"/>
      <c r="AC115" s="32"/>
      <c r="AD115" s="32"/>
      <c r="AE115" s="32"/>
    </row>
    <row r="116" spans="1:31" s="2" customFormat="1" ht="24.9" customHeight="1">
      <c r="A116" s="32"/>
      <c r="B116" s="33"/>
      <c r="C116" s="21" t="s">
        <v>134</v>
      </c>
      <c r="D116" s="32"/>
      <c r="E116" s="32"/>
      <c r="F116" s="32"/>
      <c r="G116" s="32"/>
      <c r="H116" s="32"/>
      <c r="I116" s="32"/>
      <c r="J116" s="32"/>
      <c r="K116" s="32"/>
      <c r="L116" s="42"/>
      <c r="S116" s="32"/>
      <c r="T116" s="32"/>
      <c r="U116" s="32"/>
      <c r="V116" s="32"/>
      <c r="W116" s="32"/>
      <c r="X116" s="32"/>
      <c r="Y116" s="32"/>
      <c r="Z116" s="32"/>
      <c r="AA116" s="32"/>
      <c r="AB116" s="32"/>
      <c r="AC116" s="32"/>
      <c r="AD116" s="32"/>
      <c r="AE116" s="32"/>
    </row>
    <row r="117" spans="1:31" s="2" customFormat="1" ht="6.9" customHeight="1">
      <c r="A117" s="32"/>
      <c r="B117" s="33"/>
      <c r="C117" s="32"/>
      <c r="D117" s="32"/>
      <c r="E117" s="32"/>
      <c r="F117" s="32"/>
      <c r="G117" s="32"/>
      <c r="H117" s="32"/>
      <c r="I117" s="32"/>
      <c r="J117" s="32"/>
      <c r="K117" s="32"/>
      <c r="L117" s="42"/>
      <c r="S117" s="32"/>
      <c r="T117" s="32"/>
      <c r="U117" s="32"/>
      <c r="V117" s="32"/>
      <c r="W117" s="32"/>
      <c r="X117" s="32"/>
      <c r="Y117" s="32"/>
      <c r="Z117" s="32"/>
      <c r="AA117" s="32"/>
      <c r="AB117" s="32"/>
      <c r="AC117" s="32"/>
      <c r="AD117" s="32"/>
      <c r="AE117" s="32"/>
    </row>
    <row r="118" spans="1:31" s="2" customFormat="1" ht="12" customHeight="1">
      <c r="A118" s="32"/>
      <c r="B118" s="33"/>
      <c r="C118" s="27" t="s">
        <v>16</v>
      </c>
      <c r="D118" s="32"/>
      <c r="E118" s="32"/>
      <c r="F118" s="32"/>
      <c r="G118" s="32"/>
      <c r="H118" s="32"/>
      <c r="I118" s="32"/>
      <c r="J118" s="32"/>
      <c r="K118" s="32"/>
      <c r="L118" s="42"/>
      <c r="S118" s="32"/>
      <c r="T118" s="32"/>
      <c r="U118" s="32"/>
      <c r="V118" s="32"/>
      <c r="W118" s="32"/>
      <c r="X118" s="32"/>
      <c r="Y118" s="32"/>
      <c r="Z118" s="32"/>
      <c r="AA118" s="32"/>
      <c r="AB118" s="32"/>
      <c r="AC118" s="32"/>
      <c r="AD118" s="32"/>
      <c r="AE118" s="32"/>
    </row>
    <row r="119" spans="1:31" s="2" customFormat="1" ht="21.6" customHeight="1">
      <c r="A119" s="32"/>
      <c r="B119" s="33"/>
      <c r="C119" s="32"/>
      <c r="D119" s="32"/>
      <c r="E119" s="462" t="str">
        <f>E7</f>
        <v>ZŠ a MŠ Praha 5 – Smíchov, Kořenského 10, objekt Nám. 14. října 2994 - Oprava sociálních zařízení a výměna ZTI</v>
      </c>
      <c r="F119" s="463"/>
      <c r="G119" s="463"/>
      <c r="H119" s="463"/>
      <c r="I119" s="32"/>
      <c r="J119" s="32"/>
      <c r="K119" s="32"/>
      <c r="L119" s="42"/>
      <c r="S119" s="32"/>
      <c r="T119" s="32"/>
      <c r="U119" s="32"/>
      <c r="V119" s="32"/>
      <c r="W119" s="32"/>
      <c r="X119" s="32"/>
      <c r="Y119" s="32"/>
      <c r="Z119" s="32"/>
      <c r="AA119" s="32"/>
      <c r="AB119" s="32"/>
      <c r="AC119" s="32"/>
      <c r="AD119" s="32"/>
      <c r="AE119" s="32"/>
    </row>
    <row r="120" spans="2:12" s="1" customFormat="1" ht="12" customHeight="1">
      <c r="B120" s="20"/>
      <c r="C120" s="27" t="s">
        <v>114</v>
      </c>
      <c r="L120" s="20"/>
    </row>
    <row r="121" spans="1:31" s="2" customFormat="1" ht="16.5" customHeight="1">
      <c r="A121" s="32"/>
      <c r="B121" s="33"/>
      <c r="C121" s="32"/>
      <c r="D121" s="32"/>
      <c r="E121" s="462" t="s">
        <v>115</v>
      </c>
      <c r="F121" s="461"/>
      <c r="G121" s="461"/>
      <c r="H121" s="461"/>
      <c r="I121" s="32"/>
      <c r="J121" s="32"/>
      <c r="K121" s="32"/>
      <c r="L121" s="42"/>
      <c r="S121" s="32"/>
      <c r="T121" s="32"/>
      <c r="U121" s="32"/>
      <c r="V121" s="32"/>
      <c r="W121" s="32"/>
      <c r="X121" s="32"/>
      <c r="Y121" s="32"/>
      <c r="Z121" s="32"/>
      <c r="AA121" s="32"/>
      <c r="AB121" s="32"/>
      <c r="AC121" s="32"/>
      <c r="AD121" s="32"/>
      <c r="AE121" s="32"/>
    </row>
    <row r="122" spans="1:31" s="2" customFormat="1" ht="12" customHeight="1">
      <c r="A122" s="32"/>
      <c r="B122" s="33"/>
      <c r="C122" s="27" t="s">
        <v>116</v>
      </c>
      <c r="D122" s="32"/>
      <c r="E122" s="32"/>
      <c r="F122" s="32"/>
      <c r="G122" s="32"/>
      <c r="H122" s="32"/>
      <c r="I122" s="32"/>
      <c r="J122" s="32"/>
      <c r="K122" s="32"/>
      <c r="L122" s="42"/>
      <c r="S122" s="32"/>
      <c r="T122" s="32"/>
      <c r="U122" s="32"/>
      <c r="V122" s="32"/>
      <c r="W122" s="32"/>
      <c r="X122" s="32"/>
      <c r="Y122" s="32"/>
      <c r="Z122" s="32"/>
      <c r="AA122" s="32"/>
      <c r="AB122" s="32"/>
      <c r="AC122" s="32"/>
      <c r="AD122" s="32"/>
      <c r="AE122" s="32"/>
    </row>
    <row r="123" spans="1:31" s="2" customFormat="1" ht="16.5" customHeight="1">
      <c r="A123" s="32"/>
      <c r="B123" s="33"/>
      <c r="C123" s="32"/>
      <c r="D123" s="32"/>
      <c r="E123" s="441" t="str">
        <f>E11</f>
        <v>1.01 - Bourané konstrukce</v>
      </c>
      <c r="F123" s="461"/>
      <c r="G123" s="461"/>
      <c r="H123" s="461"/>
      <c r="I123" s="32"/>
      <c r="J123" s="32"/>
      <c r="K123" s="32"/>
      <c r="L123" s="42"/>
      <c r="S123" s="32"/>
      <c r="T123" s="32"/>
      <c r="U123" s="32"/>
      <c r="V123" s="32"/>
      <c r="W123" s="32"/>
      <c r="X123" s="32"/>
      <c r="Y123" s="32"/>
      <c r="Z123" s="32"/>
      <c r="AA123" s="32"/>
      <c r="AB123" s="32"/>
      <c r="AC123" s="32"/>
      <c r="AD123" s="32"/>
      <c r="AE123" s="32"/>
    </row>
    <row r="124" spans="1:31" s="2" customFormat="1" ht="6.9" customHeight="1">
      <c r="A124" s="32"/>
      <c r="B124" s="33"/>
      <c r="C124" s="32"/>
      <c r="D124" s="32"/>
      <c r="E124" s="32"/>
      <c r="F124" s="32"/>
      <c r="G124" s="32"/>
      <c r="H124" s="32"/>
      <c r="I124" s="32"/>
      <c r="J124" s="32"/>
      <c r="K124" s="32"/>
      <c r="L124" s="42"/>
      <c r="S124" s="32"/>
      <c r="T124" s="32"/>
      <c r="U124" s="32"/>
      <c r="V124" s="32"/>
      <c r="W124" s="32"/>
      <c r="X124" s="32"/>
      <c r="Y124" s="32"/>
      <c r="Z124" s="32"/>
      <c r="AA124" s="32"/>
      <c r="AB124" s="32"/>
      <c r="AC124" s="32"/>
      <c r="AD124" s="32"/>
      <c r="AE124" s="32"/>
    </row>
    <row r="125" spans="1:31" s="2" customFormat="1" ht="12" customHeight="1">
      <c r="A125" s="32"/>
      <c r="B125" s="33"/>
      <c r="C125" s="27" t="s">
        <v>19</v>
      </c>
      <c r="D125" s="32"/>
      <c r="E125" s="32"/>
      <c r="F125" s="25" t="str">
        <f>F14</f>
        <v>Náměstí 14. října 2994/9, Smíchov</v>
      </c>
      <c r="G125" s="32"/>
      <c r="H125" s="32"/>
      <c r="I125" s="27" t="s">
        <v>21</v>
      </c>
      <c r="J125" s="55">
        <f>IF(J14="","",J14)</f>
        <v>0</v>
      </c>
      <c r="K125" s="32"/>
      <c r="L125" s="42"/>
      <c r="S125" s="32"/>
      <c r="T125" s="32"/>
      <c r="U125" s="32"/>
      <c r="V125" s="32"/>
      <c r="W125" s="32"/>
      <c r="X125" s="32"/>
      <c r="Y125" s="32"/>
      <c r="Z125" s="32"/>
      <c r="AA125" s="32"/>
      <c r="AB125" s="32"/>
      <c r="AC125" s="32"/>
      <c r="AD125" s="32"/>
      <c r="AE125" s="32"/>
    </row>
    <row r="126" spans="1:31" s="2" customFormat="1" ht="6.9" customHeight="1">
      <c r="A126" s="32"/>
      <c r="B126" s="33"/>
      <c r="C126" s="32"/>
      <c r="D126" s="32"/>
      <c r="E126" s="32"/>
      <c r="F126" s="32"/>
      <c r="G126" s="32"/>
      <c r="H126" s="32"/>
      <c r="I126" s="32"/>
      <c r="J126" s="32"/>
      <c r="K126" s="32"/>
      <c r="L126" s="42"/>
      <c r="S126" s="32"/>
      <c r="T126" s="32"/>
      <c r="U126" s="32"/>
      <c r="V126" s="32"/>
      <c r="W126" s="32"/>
      <c r="X126" s="32"/>
      <c r="Y126" s="32"/>
      <c r="Z126" s="32"/>
      <c r="AA126" s="32"/>
      <c r="AB126" s="32"/>
      <c r="AC126" s="32"/>
      <c r="AD126" s="32"/>
      <c r="AE126" s="32"/>
    </row>
    <row r="127" spans="1:31" s="2" customFormat="1" ht="15.15" customHeight="1">
      <c r="A127" s="32"/>
      <c r="B127" s="33"/>
      <c r="C127" s="27" t="s">
        <v>22</v>
      </c>
      <c r="D127" s="32"/>
      <c r="E127" s="32"/>
      <c r="F127" s="25" t="str">
        <f>E17</f>
        <v>Městská část Praha 5</v>
      </c>
      <c r="G127" s="32"/>
      <c r="H127" s="32"/>
      <c r="I127" s="27" t="s">
        <v>30</v>
      </c>
      <c r="J127" s="30" t="str">
        <f>E23</f>
        <v>Ing. Václav Forman</v>
      </c>
      <c r="K127" s="32"/>
      <c r="L127" s="42"/>
      <c r="S127" s="32"/>
      <c r="T127" s="32"/>
      <c r="U127" s="32"/>
      <c r="V127" s="32"/>
      <c r="W127" s="32"/>
      <c r="X127" s="32"/>
      <c r="Y127" s="32"/>
      <c r="Z127" s="32"/>
      <c r="AA127" s="32"/>
      <c r="AB127" s="32"/>
      <c r="AC127" s="32"/>
      <c r="AD127" s="32"/>
      <c r="AE127" s="32"/>
    </row>
    <row r="128" spans="1:31" s="2" customFormat="1" ht="15.15" customHeight="1">
      <c r="A128" s="32"/>
      <c r="B128" s="33"/>
      <c r="C128" s="27" t="s">
        <v>28</v>
      </c>
      <c r="D128" s="32"/>
      <c r="E128" s="32"/>
      <c r="F128" s="25" t="str">
        <f>IF(E20="","",E20)</f>
        <v>Vyplň údaj</v>
      </c>
      <c r="G128" s="32"/>
      <c r="H128" s="32"/>
      <c r="I128" s="27" t="s">
        <v>33</v>
      </c>
      <c r="J128" s="30" t="str">
        <f>E26</f>
        <v xml:space="preserve"> </v>
      </c>
      <c r="K128" s="32"/>
      <c r="L128" s="42"/>
      <c r="S128" s="32"/>
      <c r="T128" s="32"/>
      <c r="U128" s="32"/>
      <c r="V128" s="32"/>
      <c r="W128" s="32"/>
      <c r="X128" s="32"/>
      <c r="Y128" s="32"/>
      <c r="Z128" s="32"/>
      <c r="AA128" s="32"/>
      <c r="AB128" s="32"/>
      <c r="AC128" s="32"/>
      <c r="AD128" s="32"/>
      <c r="AE128" s="32"/>
    </row>
    <row r="129" spans="1:31" s="2" customFormat="1" ht="10.35" customHeight="1">
      <c r="A129" s="32"/>
      <c r="B129" s="33"/>
      <c r="C129" s="32"/>
      <c r="D129" s="32"/>
      <c r="E129" s="32"/>
      <c r="F129" s="32"/>
      <c r="G129" s="32"/>
      <c r="H129" s="32"/>
      <c r="I129" s="32"/>
      <c r="J129" s="32"/>
      <c r="K129" s="32"/>
      <c r="L129" s="42"/>
      <c r="S129" s="32"/>
      <c r="T129" s="32"/>
      <c r="U129" s="32"/>
      <c r="V129" s="32"/>
      <c r="W129" s="32"/>
      <c r="X129" s="32"/>
      <c r="Y129" s="32"/>
      <c r="Z129" s="32"/>
      <c r="AA129" s="32"/>
      <c r="AB129" s="32"/>
      <c r="AC129" s="32"/>
      <c r="AD129" s="32"/>
      <c r="AE129" s="32"/>
    </row>
    <row r="130" spans="1:31" s="11" customFormat="1" ht="29.25" customHeight="1">
      <c r="A130" s="127"/>
      <c r="B130" s="128"/>
      <c r="C130" s="129" t="s">
        <v>135</v>
      </c>
      <c r="D130" s="130" t="s">
        <v>62</v>
      </c>
      <c r="E130" s="130" t="s">
        <v>58</v>
      </c>
      <c r="F130" s="130" t="s">
        <v>59</v>
      </c>
      <c r="G130" s="130" t="s">
        <v>136</v>
      </c>
      <c r="H130" s="130" t="s">
        <v>137</v>
      </c>
      <c r="I130" s="130" t="s">
        <v>138</v>
      </c>
      <c r="J130" s="130" t="s">
        <v>120</v>
      </c>
      <c r="K130" s="131" t="s">
        <v>139</v>
      </c>
      <c r="L130" s="132"/>
      <c r="M130" s="62" t="s">
        <v>1</v>
      </c>
      <c r="N130" s="63" t="s">
        <v>41</v>
      </c>
      <c r="O130" s="63" t="s">
        <v>140</v>
      </c>
      <c r="P130" s="63" t="s">
        <v>141</v>
      </c>
      <c r="Q130" s="63" t="s">
        <v>142</v>
      </c>
      <c r="R130" s="63" t="s">
        <v>143</v>
      </c>
      <c r="S130" s="63" t="s">
        <v>144</v>
      </c>
      <c r="T130" s="64" t="s">
        <v>145</v>
      </c>
      <c r="U130" s="127"/>
      <c r="V130" s="127"/>
      <c r="W130" s="127"/>
      <c r="X130" s="127"/>
      <c r="Y130" s="127"/>
      <c r="Z130" s="127"/>
      <c r="AA130" s="127"/>
      <c r="AB130" s="127"/>
      <c r="AC130" s="127"/>
      <c r="AD130" s="127"/>
      <c r="AE130" s="127"/>
    </row>
    <row r="131" spans="1:63" s="2" customFormat="1" ht="22.95" customHeight="1">
      <c r="A131" s="32"/>
      <c r="B131" s="33"/>
      <c r="C131" s="69" t="s">
        <v>146</v>
      </c>
      <c r="D131" s="32"/>
      <c r="E131" s="32"/>
      <c r="F131" s="32"/>
      <c r="G131" s="32"/>
      <c r="H131" s="32"/>
      <c r="I131" s="32"/>
      <c r="J131" s="133">
        <f>BK131</f>
        <v>0</v>
      </c>
      <c r="K131" s="32"/>
      <c r="L131" s="33"/>
      <c r="M131" s="65"/>
      <c r="N131" s="56"/>
      <c r="O131" s="66"/>
      <c r="P131" s="134">
        <f>P132+P165+P248</f>
        <v>0</v>
      </c>
      <c r="Q131" s="66"/>
      <c r="R131" s="134">
        <f>R132+R165+R248</f>
        <v>0.126228</v>
      </c>
      <c r="S131" s="66"/>
      <c r="T131" s="135">
        <f>T132+T165+T248</f>
        <v>25.89231328</v>
      </c>
      <c r="U131" s="32"/>
      <c r="V131" s="32"/>
      <c r="W131" s="32"/>
      <c r="X131" s="32"/>
      <c r="Y131" s="32"/>
      <c r="Z131" s="32"/>
      <c r="AA131" s="32"/>
      <c r="AB131" s="32"/>
      <c r="AC131" s="32"/>
      <c r="AD131" s="32"/>
      <c r="AE131" s="32"/>
      <c r="AT131" s="17" t="s">
        <v>76</v>
      </c>
      <c r="AU131" s="17" t="s">
        <v>122</v>
      </c>
      <c r="BK131" s="136">
        <f>BK132+BK165+BK248</f>
        <v>0</v>
      </c>
    </row>
    <row r="132" spans="2:63" s="12" customFormat="1" ht="25.95" customHeight="1">
      <c r="B132" s="137"/>
      <c r="D132" s="138" t="s">
        <v>76</v>
      </c>
      <c r="E132" s="139" t="s">
        <v>147</v>
      </c>
      <c r="F132" s="139" t="s">
        <v>148</v>
      </c>
      <c r="I132" s="140"/>
      <c r="J132" s="126">
        <f>BK132</f>
        <v>0</v>
      </c>
      <c r="L132" s="137"/>
      <c r="M132" s="141"/>
      <c r="N132" s="142"/>
      <c r="O132" s="142"/>
      <c r="P132" s="143">
        <f>P133+P157</f>
        <v>0</v>
      </c>
      <c r="Q132" s="142"/>
      <c r="R132" s="143">
        <f>R133+R157</f>
        <v>0</v>
      </c>
      <c r="S132" s="142"/>
      <c r="T132" s="144">
        <f>T133+T157</f>
        <v>11.5714</v>
      </c>
      <c r="AR132" s="138" t="s">
        <v>84</v>
      </c>
      <c r="AT132" s="145" t="s">
        <v>76</v>
      </c>
      <c r="AU132" s="145" t="s">
        <v>77</v>
      </c>
      <c r="AY132" s="138" t="s">
        <v>149</v>
      </c>
      <c r="BK132" s="146">
        <f>BK133+BK157</f>
        <v>0</v>
      </c>
    </row>
    <row r="133" spans="2:63" s="12" customFormat="1" ht="22.95" customHeight="1">
      <c r="B133" s="137"/>
      <c r="D133" s="138" t="s">
        <v>76</v>
      </c>
      <c r="E133" s="147" t="s">
        <v>150</v>
      </c>
      <c r="F133" s="147" t="s">
        <v>151</v>
      </c>
      <c r="I133" s="140"/>
      <c r="J133" s="148">
        <f>BK133</f>
        <v>0</v>
      </c>
      <c r="L133" s="137"/>
      <c r="M133" s="141"/>
      <c r="N133" s="142"/>
      <c r="O133" s="142"/>
      <c r="P133" s="143">
        <f>SUM(P134:P156)</f>
        <v>0</v>
      </c>
      <c r="Q133" s="142"/>
      <c r="R133" s="143">
        <f>SUM(R134:R156)</f>
        <v>0</v>
      </c>
      <c r="S133" s="142"/>
      <c r="T133" s="144">
        <f>SUM(T134:T156)</f>
        <v>11.5714</v>
      </c>
      <c r="AR133" s="138" t="s">
        <v>84</v>
      </c>
      <c r="AT133" s="145" t="s">
        <v>76</v>
      </c>
      <c r="AU133" s="145" t="s">
        <v>84</v>
      </c>
      <c r="AY133" s="138" t="s">
        <v>149</v>
      </c>
      <c r="BK133" s="146">
        <f>SUM(BK134:BK156)</f>
        <v>0</v>
      </c>
    </row>
    <row r="134" spans="1:65" s="2" customFormat="1" ht="37.95" customHeight="1">
      <c r="A134" s="32"/>
      <c r="B134" s="149"/>
      <c r="C134" s="150" t="s">
        <v>84</v>
      </c>
      <c r="D134" s="150" t="s">
        <v>152</v>
      </c>
      <c r="E134" s="151" t="s">
        <v>153</v>
      </c>
      <c r="F134" s="152" t="s">
        <v>154</v>
      </c>
      <c r="G134" s="153" t="s">
        <v>155</v>
      </c>
      <c r="H134" s="154">
        <v>12</v>
      </c>
      <c r="I134" s="155"/>
      <c r="J134" s="156">
        <f>ROUND(I134*H134,2)</f>
        <v>0</v>
      </c>
      <c r="K134" s="152" t="s">
        <v>156</v>
      </c>
      <c r="L134" s="33"/>
      <c r="M134" s="157" t="s">
        <v>1</v>
      </c>
      <c r="N134" s="158" t="s">
        <v>42</v>
      </c>
      <c r="O134" s="58"/>
      <c r="P134" s="159">
        <f>O134*H134</f>
        <v>0</v>
      </c>
      <c r="Q134" s="159">
        <v>0</v>
      </c>
      <c r="R134" s="159">
        <f>Q134*H134</f>
        <v>0</v>
      </c>
      <c r="S134" s="159">
        <v>0.018</v>
      </c>
      <c r="T134" s="160">
        <f>S134*H134</f>
        <v>0.21599999999999997</v>
      </c>
      <c r="U134" s="32"/>
      <c r="V134" s="32"/>
      <c r="W134" s="32"/>
      <c r="X134" s="32"/>
      <c r="Y134" s="32"/>
      <c r="Z134" s="32"/>
      <c r="AA134" s="32"/>
      <c r="AB134" s="32"/>
      <c r="AC134" s="32"/>
      <c r="AD134" s="32"/>
      <c r="AE134" s="32"/>
      <c r="AR134" s="161" t="s">
        <v>157</v>
      </c>
      <c r="AT134" s="161" t="s">
        <v>152</v>
      </c>
      <c r="AU134" s="161" t="s">
        <v>86</v>
      </c>
      <c r="AY134" s="17" t="s">
        <v>149</v>
      </c>
      <c r="BE134" s="162">
        <f>IF(N134="základní",J134,0)</f>
        <v>0</v>
      </c>
      <c r="BF134" s="162">
        <f>IF(N134="snížená",J134,0)</f>
        <v>0</v>
      </c>
      <c r="BG134" s="162">
        <f>IF(N134="zákl. přenesená",J134,0)</f>
        <v>0</v>
      </c>
      <c r="BH134" s="162">
        <f>IF(N134="sníž. přenesená",J134,0)</f>
        <v>0</v>
      </c>
      <c r="BI134" s="162">
        <f>IF(N134="nulová",J134,0)</f>
        <v>0</v>
      </c>
      <c r="BJ134" s="17" t="s">
        <v>84</v>
      </c>
      <c r="BK134" s="162">
        <f>ROUND(I134*H134,2)</f>
        <v>0</v>
      </c>
      <c r="BL134" s="17" t="s">
        <v>157</v>
      </c>
      <c r="BM134" s="161" t="s">
        <v>158</v>
      </c>
    </row>
    <row r="135" spans="1:65" s="2" customFormat="1" ht="37.95" customHeight="1">
      <c r="A135" s="32"/>
      <c r="B135" s="149"/>
      <c r="C135" s="150" t="s">
        <v>86</v>
      </c>
      <c r="D135" s="150" t="s">
        <v>152</v>
      </c>
      <c r="E135" s="151" t="s">
        <v>159</v>
      </c>
      <c r="F135" s="152" t="s">
        <v>160</v>
      </c>
      <c r="G135" s="153" t="s">
        <v>155</v>
      </c>
      <c r="H135" s="154">
        <v>36</v>
      </c>
      <c r="I135" s="155"/>
      <c r="J135" s="156">
        <f>ROUND(I135*H135,2)</f>
        <v>0</v>
      </c>
      <c r="K135" s="152" t="s">
        <v>156</v>
      </c>
      <c r="L135" s="33"/>
      <c r="M135" s="157" t="s">
        <v>1</v>
      </c>
      <c r="N135" s="158" t="s">
        <v>42</v>
      </c>
      <c r="O135" s="58"/>
      <c r="P135" s="159">
        <f>O135*H135</f>
        <v>0</v>
      </c>
      <c r="Q135" s="159">
        <v>0</v>
      </c>
      <c r="R135" s="159">
        <f>Q135*H135</f>
        <v>0</v>
      </c>
      <c r="S135" s="159">
        <v>0.101</v>
      </c>
      <c r="T135" s="160">
        <f>S135*H135</f>
        <v>3.636</v>
      </c>
      <c r="U135" s="32"/>
      <c r="V135" s="32"/>
      <c r="W135" s="32"/>
      <c r="X135" s="32"/>
      <c r="Y135" s="32"/>
      <c r="Z135" s="32"/>
      <c r="AA135" s="32"/>
      <c r="AB135" s="32"/>
      <c r="AC135" s="32"/>
      <c r="AD135" s="32"/>
      <c r="AE135" s="32"/>
      <c r="AR135" s="161" t="s">
        <v>157</v>
      </c>
      <c r="AT135" s="161" t="s">
        <v>152</v>
      </c>
      <c r="AU135" s="161" t="s">
        <v>86</v>
      </c>
      <c r="AY135" s="17" t="s">
        <v>149</v>
      </c>
      <c r="BE135" s="162">
        <f>IF(N135="základní",J135,0)</f>
        <v>0</v>
      </c>
      <c r="BF135" s="162">
        <f>IF(N135="snížená",J135,0)</f>
        <v>0</v>
      </c>
      <c r="BG135" s="162">
        <f>IF(N135="zákl. přenesená",J135,0)</f>
        <v>0</v>
      </c>
      <c r="BH135" s="162">
        <f>IF(N135="sníž. přenesená",J135,0)</f>
        <v>0</v>
      </c>
      <c r="BI135" s="162">
        <f>IF(N135="nulová",J135,0)</f>
        <v>0</v>
      </c>
      <c r="BJ135" s="17" t="s">
        <v>84</v>
      </c>
      <c r="BK135" s="162">
        <f>ROUND(I135*H135,2)</f>
        <v>0</v>
      </c>
      <c r="BL135" s="17" t="s">
        <v>157</v>
      </c>
      <c r="BM135" s="161" t="s">
        <v>161</v>
      </c>
    </row>
    <row r="136" spans="1:65" s="2" customFormat="1" ht="37.95" customHeight="1">
      <c r="A136" s="32"/>
      <c r="B136" s="149"/>
      <c r="C136" s="150" t="s">
        <v>162</v>
      </c>
      <c r="D136" s="150" t="s">
        <v>152</v>
      </c>
      <c r="E136" s="151" t="s">
        <v>163</v>
      </c>
      <c r="F136" s="152" t="s">
        <v>164</v>
      </c>
      <c r="G136" s="153" t="s">
        <v>155</v>
      </c>
      <c r="H136" s="154">
        <v>16</v>
      </c>
      <c r="I136" s="155"/>
      <c r="J136" s="156">
        <f>ROUND(I136*H136,2)</f>
        <v>0</v>
      </c>
      <c r="K136" s="152" t="s">
        <v>156</v>
      </c>
      <c r="L136" s="33"/>
      <c r="M136" s="157" t="s">
        <v>1</v>
      </c>
      <c r="N136" s="158" t="s">
        <v>42</v>
      </c>
      <c r="O136" s="58"/>
      <c r="P136" s="159">
        <f>O136*H136</f>
        <v>0</v>
      </c>
      <c r="Q136" s="159">
        <v>0</v>
      </c>
      <c r="R136" s="159">
        <f>Q136*H136</f>
        <v>0</v>
      </c>
      <c r="S136" s="159">
        <v>0.088</v>
      </c>
      <c r="T136" s="160">
        <f>S136*H136</f>
        <v>1.408</v>
      </c>
      <c r="U136" s="32"/>
      <c r="V136" s="32"/>
      <c r="W136" s="32"/>
      <c r="X136" s="32"/>
      <c r="Y136" s="32"/>
      <c r="Z136" s="32"/>
      <c r="AA136" s="32"/>
      <c r="AB136" s="32"/>
      <c r="AC136" s="32"/>
      <c r="AD136" s="32"/>
      <c r="AE136" s="32"/>
      <c r="AR136" s="161" t="s">
        <v>157</v>
      </c>
      <c r="AT136" s="161" t="s">
        <v>152</v>
      </c>
      <c r="AU136" s="161" t="s">
        <v>86</v>
      </c>
      <c r="AY136" s="17" t="s">
        <v>149</v>
      </c>
      <c r="BE136" s="162">
        <f>IF(N136="základní",J136,0)</f>
        <v>0</v>
      </c>
      <c r="BF136" s="162">
        <f>IF(N136="snížená",J136,0)</f>
        <v>0</v>
      </c>
      <c r="BG136" s="162">
        <f>IF(N136="zákl. přenesená",J136,0)</f>
        <v>0</v>
      </c>
      <c r="BH136" s="162">
        <f>IF(N136="sníž. přenesená",J136,0)</f>
        <v>0</v>
      </c>
      <c r="BI136" s="162">
        <f>IF(N136="nulová",J136,0)</f>
        <v>0</v>
      </c>
      <c r="BJ136" s="17" t="s">
        <v>84</v>
      </c>
      <c r="BK136" s="162">
        <f>ROUND(I136*H136,2)</f>
        <v>0</v>
      </c>
      <c r="BL136" s="17" t="s">
        <v>157</v>
      </c>
      <c r="BM136" s="161" t="s">
        <v>165</v>
      </c>
    </row>
    <row r="137" spans="1:65" s="2" customFormat="1" ht="24.15" customHeight="1">
      <c r="A137" s="32"/>
      <c r="B137" s="149"/>
      <c r="C137" s="150" t="s">
        <v>157</v>
      </c>
      <c r="D137" s="150" t="s">
        <v>152</v>
      </c>
      <c r="E137" s="151" t="s">
        <v>166</v>
      </c>
      <c r="F137" s="152" t="s">
        <v>167</v>
      </c>
      <c r="G137" s="153" t="s">
        <v>168</v>
      </c>
      <c r="H137" s="154">
        <v>68.78</v>
      </c>
      <c r="I137" s="155"/>
      <c r="J137" s="156">
        <f>ROUND(I137*H137,2)</f>
        <v>0</v>
      </c>
      <c r="K137" s="152" t="s">
        <v>156</v>
      </c>
      <c r="L137" s="33"/>
      <c r="M137" s="157" t="s">
        <v>1</v>
      </c>
      <c r="N137" s="158" t="s">
        <v>42</v>
      </c>
      <c r="O137" s="58"/>
      <c r="P137" s="159">
        <f>O137*H137</f>
        <v>0</v>
      </c>
      <c r="Q137" s="159">
        <v>0</v>
      </c>
      <c r="R137" s="159">
        <f>Q137*H137</f>
        <v>0</v>
      </c>
      <c r="S137" s="159">
        <v>0.02</v>
      </c>
      <c r="T137" s="160">
        <f>S137*H137</f>
        <v>1.3756000000000002</v>
      </c>
      <c r="U137" s="32"/>
      <c r="V137" s="32"/>
      <c r="W137" s="32"/>
      <c r="X137" s="32"/>
      <c r="Y137" s="32"/>
      <c r="Z137" s="32"/>
      <c r="AA137" s="32"/>
      <c r="AB137" s="32"/>
      <c r="AC137" s="32"/>
      <c r="AD137" s="32"/>
      <c r="AE137" s="32"/>
      <c r="AR137" s="161" t="s">
        <v>157</v>
      </c>
      <c r="AT137" s="161" t="s">
        <v>152</v>
      </c>
      <c r="AU137" s="161" t="s">
        <v>86</v>
      </c>
      <c r="AY137" s="17" t="s">
        <v>149</v>
      </c>
      <c r="BE137" s="162">
        <f>IF(N137="základní",J137,0)</f>
        <v>0</v>
      </c>
      <c r="BF137" s="162">
        <f>IF(N137="snížená",J137,0)</f>
        <v>0</v>
      </c>
      <c r="BG137" s="162">
        <f>IF(N137="zákl. přenesená",J137,0)</f>
        <v>0</v>
      </c>
      <c r="BH137" s="162">
        <f>IF(N137="sníž. přenesená",J137,0)</f>
        <v>0</v>
      </c>
      <c r="BI137" s="162">
        <f>IF(N137="nulová",J137,0)</f>
        <v>0</v>
      </c>
      <c r="BJ137" s="17" t="s">
        <v>84</v>
      </c>
      <c r="BK137" s="162">
        <f>ROUND(I137*H137,2)</f>
        <v>0</v>
      </c>
      <c r="BL137" s="17" t="s">
        <v>157</v>
      </c>
      <c r="BM137" s="161" t="s">
        <v>169</v>
      </c>
    </row>
    <row r="138" spans="2:51" s="13" customFormat="1" ht="12">
      <c r="B138" s="163"/>
      <c r="D138" s="164" t="s">
        <v>170</v>
      </c>
      <c r="E138" s="165" t="s">
        <v>1</v>
      </c>
      <c r="F138" s="166" t="s">
        <v>171</v>
      </c>
      <c r="H138" s="165" t="s">
        <v>1</v>
      </c>
      <c r="I138" s="167"/>
      <c r="L138" s="163"/>
      <c r="M138" s="168"/>
      <c r="N138" s="169"/>
      <c r="O138" s="169"/>
      <c r="P138" s="169"/>
      <c r="Q138" s="169"/>
      <c r="R138" s="169"/>
      <c r="S138" s="169"/>
      <c r="T138" s="170"/>
      <c r="AT138" s="165" t="s">
        <v>170</v>
      </c>
      <c r="AU138" s="165" t="s">
        <v>86</v>
      </c>
      <c r="AV138" s="13" t="s">
        <v>84</v>
      </c>
      <c r="AW138" s="13" t="s">
        <v>32</v>
      </c>
      <c r="AX138" s="13" t="s">
        <v>77</v>
      </c>
      <c r="AY138" s="165" t="s">
        <v>149</v>
      </c>
    </row>
    <row r="139" spans="2:51" s="13" customFormat="1" ht="12">
      <c r="B139" s="163"/>
      <c r="D139" s="164" t="s">
        <v>170</v>
      </c>
      <c r="E139" s="165" t="s">
        <v>1</v>
      </c>
      <c r="F139" s="166" t="s">
        <v>172</v>
      </c>
      <c r="H139" s="165" t="s">
        <v>1</v>
      </c>
      <c r="I139" s="167"/>
      <c r="L139" s="163"/>
      <c r="M139" s="168"/>
      <c r="N139" s="169"/>
      <c r="O139" s="169"/>
      <c r="P139" s="169"/>
      <c r="Q139" s="169"/>
      <c r="R139" s="169"/>
      <c r="S139" s="169"/>
      <c r="T139" s="170"/>
      <c r="AT139" s="165" t="s">
        <v>170</v>
      </c>
      <c r="AU139" s="165" t="s">
        <v>86</v>
      </c>
      <c r="AV139" s="13" t="s">
        <v>84</v>
      </c>
      <c r="AW139" s="13" t="s">
        <v>32</v>
      </c>
      <c r="AX139" s="13" t="s">
        <v>77</v>
      </c>
      <c r="AY139" s="165" t="s">
        <v>149</v>
      </c>
    </row>
    <row r="140" spans="2:51" s="13" customFormat="1" ht="12">
      <c r="B140" s="163"/>
      <c r="D140" s="164" t="s">
        <v>170</v>
      </c>
      <c r="E140" s="165" t="s">
        <v>1</v>
      </c>
      <c r="F140" s="166" t="s">
        <v>173</v>
      </c>
      <c r="H140" s="165" t="s">
        <v>1</v>
      </c>
      <c r="I140" s="167"/>
      <c r="L140" s="163"/>
      <c r="M140" s="168"/>
      <c r="N140" s="169"/>
      <c r="O140" s="169"/>
      <c r="P140" s="169"/>
      <c r="Q140" s="169"/>
      <c r="R140" s="169"/>
      <c r="S140" s="169"/>
      <c r="T140" s="170"/>
      <c r="AT140" s="165" t="s">
        <v>170</v>
      </c>
      <c r="AU140" s="165" t="s">
        <v>86</v>
      </c>
      <c r="AV140" s="13" t="s">
        <v>84</v>
      </c>
      <c r="AW140" s="13" t="s">
        <v>32</v>
      </c>
      <c r="AX140" s="13" t="s">
        <v>77</v>
      </c>
      <c r="AY140" s="165" t="s">
        <v>149</v>
      </c>
    </row>
    <row r="141" spans="2:51" s="13" customFormat="1" ht="12">
      <c r="B141" s="163"/>
      <c r="D141" s="164" t="s">
        <v>170</v>
      </c>
      <c r="E141" s="165" t="s">
        <v>1</v>
      </c>
      <c r="F141" s="166" t="s">
        <v>174</v>
      </c>
      <c r="H141" s="165" t="s">
        <v>1</v>
      </c>
      <c r="I141" s="167"/>
      <c r="L141" s="163"/>
      <c r="M141" s="168"/>
      <c r="N141" s="169"/>
      <c r="O141" s="169"/>
      <c r="P141" s="169"/>
      <c r="Q141" s="169"/>
      <c r="R141" s="169"/>
      <c r="S141" s="169"/>
      <c r="T141" s="170"/>
      <c r="AT141" s="165" t="s">
        <v>170</v>
      </c>
      <c r="AU141" s="165" t="s">
        <v>86</v>
      </c>
      <c r="AV141" s="13" t="s">
        <v>84</v>
      </c>
      <c r="AW141" s="13" t="s">
        <v>32</v>
      </c>
      <c r="AX141" s="13" t="s">
        <v>77</v>
      </c>
      <c r="AY141" s="165" t="s">
        <v>149</v>
      </c>
    </row>
    <row r="142" spans="2:51" s="14" customFormat="1" ht="12">
      <c r="B142" s="171"/>
      <c r="D142" s="164" t="s">
        <v>170</v>
      </c>
      <c r="E142" s="172" t="s">
        <v>1</v>
      </c>
      <c r="F142" s="173" t="s">
        <v>175</v>
      </c>
      <c r="H142" s="174">
        <v>34.39</v>
      </c>
      <c r="I142" s="175"/>
      <c r="L142" s="171"/>
      <c r="M142" s="176"/>
      <c r="N142" s="177"/>
      <c r="O142" s="177"/>
      <c r="P142" s="177"/>
      <c r="Q142" s="177"/>
      <c r="R142" s="177"/>
      <c r="S142" s="177"/>
      <c r="T142" s="178"/>
      <c r="AT142" s="172" t="s">
        <v>170</v>
      </c>
      <c r="AU142" s="172" t="s">
        <v>86</v>
      </c>
      <c r="AV142" s="14" t="s">
        <v>86</v>
      </c>
      <c r="AW142" s="14" t="s">
        <v>32</v>
      </c>
      <c r="AX142" s="14" t="s">
        <v>77</v>
      </c>
      <c r="AY142" s="172" t="s">
        <v>149</v>
      </c>
    </row>
    <row r="143" spans="2:51" s="13" customFormat="1" ht="12">
      <c r="B143" s="163"/>
      <c r="D143" s="164" t="s">
        <v>170</v>
      </c>
      <c r="E143" s="165" t="s">
        <v>1</v>
      </c>
      <c r="F143" s="166" t="s">
        <v>176</v>
      </c>
      <c r="H143" s="165" t="s">
        <v>1</v>
      </c>
      <c r="I143" s="167"/>
      <c r="L143" s="163"/>
      <c r="M143" s="168"/>
      <c r="N143" s="169"/>
      <c r="O143" s="169"/>
      <c r="P143" s="169"/>
      <c r="Q143" s="169"/>
      <c r="R143" s="169"/>
      <c r="S143" s="169"/>
      <c r="T143" s="170"/>
      <c r="AT143" s="165" t="s">
        <v>170</v>
      </c>
      <c r="AU143" s="165" t="s">
        <v>86</v>
      </c>
      <c r="AV143" s="13" t="s">
        <v>84</v>
      </c>
      <c r="AW143" s="13" t="s">
        <v>32</v>
      </c>
      <c r="AX143" s="13" t="s">
        <v>77</v>
      </c>
      <c r="AY143" s="165" t="s">
        <v>149</v>
      </c>
    </row>
    <row r="144" spans="2:51" s="14" customFormat="1" ht="12">
      <c r="B144" s="171"/>
      <c r="D144" s="164" t="s">
        <v>170</v>
      </c>
      <c r="E144" s="172" t="s">
        <v>1</v>
      </c>
      <c r="F144" s="173" t="s">
        <v>175</v>
      </c>
      <c r="H144" s="174">
        <v>34.39</v>
      </c>
      <c r="I144" s="175"/>
      <c r="L144" s="171"/>
      <c r="M144" s="176"/>
      <c r="N144" s="177"/>
      <c r="O144" s="177"/>
      <c r="P144" s="177"/>
      <c r="Q144" s="177"/>
      <c r="R144" s="177"/>
      <c r="S144" s="177"/>
      <c r="T144" s="178"/>
      <c r="AT144" s="172" t="s">
        <v>170</v>
      </c>
      <c r="AU144" s="172" t="s">
        <v>86</v>
      </c>
      <c r="AV144" s="14" t="s">
        <v>86</v>
      </c>
      <c r="AW144" s="14" t="s">
        <v>32</v>
      </c>
      <c r="AX144" s="14" t="s">
        <v>77</v>
      </c>
      <c r="AY144" s="172" t="s">
        <v>149</v>
      </c>
    </row>
    <row r="145" spans="2:51" s="15" customFormat="1" ht="12">
      <c r="B145" s="179"/>
      <c r="D145" s="164" t="s">
        <v>170</v>
      </c>
      <c r="E145" s="180" t="s">
        <v>1</v>
      </c>
      <c r="F145" s="181" t="s">
        <v>177</v>
      </c>
      <c r="H145" s="182">
        <v>68.78</v>
      </c>
      <c r="I145" s="183"/>
      <c r="L145" s="179"/>
      <c r="M145" s="184"/>
      <c r="N145" s="185"/>
      <c r="O145" s="185"/>
      <c r="P145" s="185"/>
      <c r="Q145" s="185"/>
      <c r="R145" s="185"/>
      <c r="S145" s="185"/>
      <c r="T145" s="186"/>
      <c r="AT145" s="180" t="s">
        <v>170</v>
      </c>
      <c r="AU145" s="180" t="s">
        <v>86</v>
      </c>
      <c r="AV145" s="15" t="s">
        <v>157</v>
      </c>
      <c r="AW145" s="15" t="s">
        <v>32</v>
      </c>
      <c r="AX145" s="15" t="s">
        <v>84</v>
      </c>
      <c r="AY145" s="180" t="s">
        <v>149</v>
      </c>
    </row>
    <row r="146" spans="1:65" s="2" customFormat="1" ht="37.95" customHeight="1">
      <c r="A146" s="32"/>
      <c r="B146" s="149"/>
      <c r="C146" s="150" t="s">
        <v>178</v>
      </c>
      <c r="D146" s="150" t="s">
        <v>152</v>
      </c>
      <c r="E146" s="151" t="s">
        <v>179</v>
      </c>
      <c r="F146" s="152" t="s">
        <v>180</v>
      </c>
      <c r="G146" s="153" t="s">
        <v>168</v>
      </c>
      <c r="H146" s="154">
        <v>246.79</v>
      </c>
      <c r="I146" s="155"/>
      <c r="J146" s="156">
        <f>ROUND(I146*H146,2)</f>
        <v>0</v>
      </c>
      <c r="K146" s="152" t="s">
        <v>156</v>
      </c>
      <c r="L146" s="33"/>
      <c r="M146" s="157" t="s">
        <v>1</v>
      </c>
      <c r="N146" s="158" t="s">
        <v>42</v>
      </c>
      <c r="O146" s="58"/>
      <c r="P146" s="159">
        <f>O146*H146</f>
        <v>0</v>
      </c>
      <c r="Q146" s="159">
        <v>0</v>
      </c>
      <c r="R146" s="159">
        <f>Q146*H146</f>
        <v>0</v>
      </c>
      <c r="S146" s="159">
        <v>0.02</v>
      </c>
      <c r="T146" s="160">
        <f>S146*H146</f>
        <v>4.9357999999999995</v>
      </c>
      <c r="U146" s="32"/>
      <c r="V146" s="32"/>
      <c r="W146" s="32"/>
      <c r="X146" s="32"/>
      <c r="Y146" s="32"/>
      <c r="Z146" s="32"/>
      <c r="AA146" s="32"/>
      <c r="AB146" s="32"/>
      <c r="AC146" s="32"/>
      <c r="AD146" s="32"/>
      <c r="AE146" s="32"/>
      <c r="AR146" s="161" t="s">
        <v>157</v>
      </c>
      <c r="AT146" s="161" t="s">
        <v>152</v>
      </c>
      <c r="AU146" s="161" t="s">
        <v>86</v>
      </c>
      <c r="AY146" s="17" t="s">
        <v>149</v>
      </c>
      <c r="BE146" s="162">
        <f>IF(N146="základní",J146,0)</f>
        <v>0</v>
      </c>
      <c r="BF146" s="162">
        <f>IF(N146="snížená",J146,0)</f>
        <v>0</v>
      </c>
      <c r="BG146" s="162">
        <f>IF(N146="zákl. přenesená",J146,0)</f>
        <v>0</v>
      </c>
      <c r="BH146" s="162">
        <f>IF(N146="sníž. přenesená",J146,0)</f>
        <v>0</v>
      </c>
      <c r="BI146" s="162">
        <f>IF(N146="nulová",J146,0)</f>
        <v>0</v>
      </c>
      <c r="BJ146" s="17" t="s">
        <v>84</v>
      </c>
      <c r="BK146" s="162">
        <f>ROUND(I146*H146,2)</f>
        <v>0</v>
      </c>
      <c r="BL146" s="17" t="s">
        <v>157</v>
      </c>
      <c r="BM146" s="161" t="s">
        <v>181</v>
      </c>
    </row>
    <row r="147" spans="2:51" s="13" customFormat="1" ht="12">
      <c r="B147" s="163"/>
      <c r="D147" s="164" t="s">
        <v>170</v>
      </c>
      <c r="E147" s="165" t="s">
        <v>1</v>
      </c>
      <c r="F147" s="166" t="s">
        <v>171</v>
      </c>
      <c r="H147" s="165" t="s">
        <v>1</v>
      </c>
      <c r="I147" s="167"/>
      <c r="L147" s="163"/>
      <c r="M147" s="168"/>
      <c r="N147" s="169"/>
      <c r="O147" s="169"/>
      <c r="P147" s="169"/>
      <c r="Q147" s="169"/>
      <c r="R147" s="169"/>
      <c r="S147" s="169"/>
      <c r="T147" s="170"/>
      <c r="AT147" s="165" t="s">
        <v>170</v>
      </c>
      <c r="AU147" s="165" t="s">
        <v>86</v>
      </c>
      <c r="AV147" s="13" t="s">
        <v>84</v>
      </c>
      <c r="AW147" s="13" t="s">
        <v>32</v>
      </c>
      <c r="AX147" s="13" t="s">
        <v>77</v>
      </c>
      <c r="AY147" s="165" t="s">
        <v>149</v>
      </c>
    </row>
    <row r="148" spans="2:51" s="13" customFormat="1" ht="12">
      <c r="B148" s="163"/>
      <c r="D148" s="164" t="s">
        <v>170</v>
      </c>
      <c r="E148" s="165" t="s">
        <v>1</v>
      </c>
      <c r="F148" s="166" t="s">
        <v>182</v>
      </c>
      <c r="H148" s="165" t="s">
        <v>1</v>
      </c>
      <c r="I148" s="167"/>
      <c r="L148" s="163"/>
      <c r="M148" s="168"/>
      <c r="N148" s="169"/>
      <c r="O148" s="169"/>
      <c r="P148" s="169"/>
      <c r="Q148" s="169"/>
      <c r="R148" s="169"/>
      <c r="S148" s="169"/>
      <c r="T148" s="170"/>
      <c r="AT148" s="165" t="s">
        <v>170</v>
      </c>
      <c r="AU148" s="165" t="s">
        <v>86</v>
      </c>
      <c r="AV148" s="13" t="s">
        <v>84</v>
      </c>
      <c r="AW148" s="13" t="s">
        <v>32</v>
      </c>
      <c r="AX148" s="13" t="s">
        <v>77</v>
      </c>
      <c r="AY148" s="165" t="s">
        <v>149</v>
      </c>
    </row>
    <row r="149" spans="2:51" s="13" customFormat="1" ht="12">
      <c r="B149" s="163"/>
      <c r="D149" s="164" t="s">
        <v>170</v>
      </c>
      <c r="E149" s="165" t="s">
        <v>1</v>
      </c>
      <c r="F149" s="166" t="s">
        <v>183</v>
      </c>
      <c r="H149" s="165" t="s">
        <v>1</v>
      </c>
      <c r="I149" s="167"/>
      <c r="L149" s="163"/>
      <c r="M149" s="168"/>
      <c r="N149" s="169"/>
      <c r="O149" s="169"/>
      <c r="P149" s="169"/>
      <c r="Q149" s="169"/>
      <c r="R149" s="169"/>
      <c r="S149" s="169"/>
      <c r="T149" s="170"/>
      <c r="AT149" s="165" t="s">
        <v>170</v>
      </c>
      <c r="AU149" s="165" t="s">
        <v>86</v>
      </c>
      <c r="AV149" s="13" t="s">
        <v>84</v>
      </c>
      <c r="AW149" s="13" t="s">
        <v>32</v>
      </c>
      <c r="AX149" s="13" t="s">
        <v>77</v>
      </c>
      <c r="AY149" s="165" t="s">
        <v>149</v>
      </c>
    </row>
    <row r="150" spans="2:51" s="13" customFormat="1" ht="12">
      <c r="B150" s="163"/>
      <c r="D150" s="164" t="s">
        <v>170</v>
      </c>
      <c r="E150" s="165" t="s">
        <v>1</v>
      </c>
      <c r="F150" s="166" t="s">
        <v>184</v>
      </c>
      <c r="H150" s="165" t="s">
        <v>1</v>
      </c>
      <c r="I150" s="167"/>
      <c r="L150" s="163"/>
      <c r="M150" s="168"/>
      <c r="N150" s="169"/>
      <c r="O150" s="169"/>
      <c r="P150" s="169"/>
      <c r="Q150" s="169"/>
      <c r="R150" s="169"/>
      <c r="S150" s="169"/>
      <c r="T150" s="170"/>
      <c r="AT150" s="165" t="s">
        <v>170</v>
      </c>
      <c r="AU150" s="165" t="s">
        <v>86</v>
      </c>
      <c r="AV150" s="13" t="s">
        <v>84</v>
      </c>
      <c r="AW150" s="13" t="s">
        <v>32</v>
      </c>
      <c r="AX150" s="13" t="s">
        <v>77</v>
      </c>
      <c r="AY150" s="165" t="s">
        <v>149</v>
      </c>
    </row>
    <row r="151" spans="2:51" s="14" customFormat="1" ht="12">
      <c r="B151" s="171"/>
      <c r="D151" s="164" t="s">
        <v>170</v>
      </c>
      <c r="E151" s="172" t="s">
        <v>1</v>
      </c>
      <c r="F151" s="173" t="s">
        <v>185</v>
      </c>
      <c r="H151" s="174">
        <v>137.76</v>
      </c>
      <c r="I151" s="175"/>
      <c r="L151" s="171"/>
      <c r="M151" s="176"/>
      <c r="N151" s="177"/>
      <c r="O151" s="177"/>
      <c r="P151" s="177"/>
      <c r="Q151" s="177"/>
      <c r="R151" s="177"/>
      <c r="S151" s="177"/>
      <c r="T151" s="178"/>
      <c r="AT151" s="172" t="s">
        <v>170</v>
      </c>
      <c r="AU151" s="172" t="s">
        <v>86</v>
      </c>
      <c r="AV151" s="14" t="s">
        <v>86</v>
      </c>
      <c r="AW151" s="14" t="s">
        <v>32</v>
      </c>
      <c r="AX151" s="14" t="s">
        <v>77</v>
      </c>
      <c r="AY151" s="172" t="s">
        <v>149</v>
      </c>
    </row>
    <row r="152" spans="2:51" s="14" customFormat="1" ht="30.6">
      <c r="B152" s="171"/>
      <c r="D152" s="164" t="s">
        <v>170</v>
      </c>
      <c r="E152" s="172" t="s">
        <v>1</v>
      </c>
      <c r="F152" s="173" t="s">
        <v>186</v>
      </c>
      <c r="H152" s="174">
        <v>-14.365</v>
      </c>
      <c r="I152" s="175"/>
      <c r="L152" s="171"/>
      <c r="M152" s="176"/>
      <c r="N152" s="177"/>
      <c r="O152" s="177"/>
      <c r="P152" s="177"/>
      <c r="Q152" s="177"/>
      <c r="R152" s="177"/>
      <c r="S152" s="177"/>
      <c r="T152" s="178"/>
      <c r="AT152" s="172" t="s">
        <v>170</v>
      </c>
      <c r="AU152" s="172" t="s">
        <v>86</v>
      </c>
      <c r="AV152" s="14" t="s">
        <v>86</v>
      </c>
      <c r="AW152" s="14" t="s">
        <v>32</v>
      </c>
      <c r="AX152" s="14" t="s">
        <v>77</v>
      </c>
      <c r="AY152" s="172" t="s">
        <v>149</v>
      </c>
    </row>
    <row r="153" spans="2:51" s="13" customFormat="1" ht="12">
      <c r="B153" s="163"/>
      <c r="D153" s="164" t="s">
        <v>170</v>
      </c>
      <c r="E153" s="165" t="s">
        <v>1</v>
      </c>
      <c r="F153" s="166" t="s">
        <v>176</v>
      </c>
      <c r="H153" s="165" t="s">
        <v>1</v>
      </c>
      <c r="I153" s="167"/>
      <c r="L153" s="163"/>
      <c r="M153" s="168"/>
      <c r="N153" s="169"/>
      <c r="O153" s="169"/>
      <c r="P153" s="169"/>
      <c r="Q153" s="169"/>
      <c r="R153" s="169"/>
      <c r="S153" s="169"/>
      <c r="T153" s="170"/>
      <c r="AT153" s="165" t="s">
        <v>170</v>
      </c>
      <c r="AU153" s="165" t="s">
        <v>86</v>
      </c>
      <c r="AV153" s="13" t="s">
        <v>84</v>
      </c>
      <c r="AW153" s="13" t="s">
        <v>32</v>
      </c>
      <c r="AX153" s="13" t="s">
        <v>77</v>
      </c>
      <c r="AY153" s="165" t="s">
        <v>149</v>
      </c>
    </row>
    <row r="154" spans="2:51" s="14" customFormat="1" ht="12">
      <c r="B154" s="171"/>
      <c r="D154" s="164" t="s">
        <v>170</v>
      </c>
      <c r="E154" s="172" t="s">
        <v>1</v>
      </c>
      <c r="F154" s="173" t="s">
        <v>185</v>
      </c>
      <c r="H154" s="174">
        <v>137.76</v>
      </c>
      <c r="I154" s="175"/>
      <c r="L154" s="171"/>
      <c r="M154" s="176"/>
      <c r="N154" s="177"/>
      <c r="O154" s="177"/>
      <c r="P154" s="177"/>
      <c r="Q154" s="177"/>
      <c r="R154" s="177"/>
      <c r="S154" s="177"/>
      <c r="T154" s="178"/>
      <c r="AT154" s="172" t="s">
        <v>170</v>
      </c>
      <c r="AU154" s="172" t="s">
        <v>86</v>
      </c>
      <c r="AV154" s="14" t="s">
        <v>86</v>
      </c>
      <c r="AW154" s="14" t="s">
        <v>32</v>
      </c>
      <c r="AX154" s="14" t="s">
        <v>77</v>
      </c>
      <c r="AY154" s="172" t="s">
        <v>149</v>
      </c>
    </row>
    <row r="155" spans="2:51" s="14" customFormat="1" ht="30.6">
      <c r="B155" s="171"/>
      <c r="D155" s="164" t="s">
        <v>170</v>
      </c>
      <c r="E155" s="172" t="s">
        <v>1</v>
      </c>
      <c r="F155" s="173" t="s">
        <v>186</v>
      </c>
      <c r="H155" s="174">
        <v>-14.365</v>
      </c>
      <c r="I155" s="175"/>
      <c r="L155" s="171"/>
      <c r="M155" s="176"/>
      <c r="N155" s="177"/>
      <c r="O155" s="177"/>
      <c r="P155" s="177"/>
      <c r="Q155" s="177"/>
      <c r="R155" s="177"/>
      <c r="S155" s="177"/>
      <c r="T155" s="178"/>
      <c r="AT155" s="172" t="s">
        <v>170</v>
      </c>
      <c r="AU155" s="172" t="s">
        <v>86</v>
      </c>
      <c r="AV155" s="14" t="s">
        <v>86</v>
      </c>
      <c r="AW155" s="14" t="s">
        <v>32</v>
      </c>
      <c r="AX155" s="14" t="s">
        <v>77</v>
      </c>
      <c r="AY155" s="172" t="s">
        <v>149</v>
      </c>
    </row>
    <row r="156" spans="2:51" s="15" customFormat="1" ht="12">
      <c r="B156" s="179"/>
      <c r="D156" s="164" t="s">
        <v>170</v>
      </c>
      <c r="E156" s="180" t="s">
        <v>1</v>
      </c>
      <c r="F156" s="181" t="s">
        <v>177</v>
      </c>
      <c r="H156" s="182">
        <v>246.79</v>
      </c>
      <c r="I156" s="183"/>
      <c r="L156" s="179"/>
      <c r="M156" s="184"/>
      <c r="N156" s="185"/>
      <c r="O156" s="185"/>
      <c r="P156" s="185"/>
      <c r="Q156" s="185"/>
      <c r="R156" s="185"/>
      <c r="S156" s="185"/>
      <c r="T156" s="186"/>
      <c r="AT156" s="180" t="s">
        <v>170</v>
      </c>
      <c r="AU156" s="180" t="s">
        <v>86</v>
      </c>
      <c r="AV156" s="15" t="s">
        <v>157</v>
      </c>
      <c r="AW156" s="15" t="s">
        <v>32</v>
      </c>
      <c r="AX156" s="15" t="s">
        <v>84</v>
      </c>
      <c r="AY156" s="180" t="s">
        <v>149</v>
      </c>
    </row>
    <row r="157" spans="2:63" s="12" customFormat="1" ht="22.95" customHeight="1">
      <c r="B157" s="137"/>
      <c r="D157" s="138" t="s">
        <v>76</v>
      </c>
      <c r="E157" s="147" t="s">
        <v>187</v>
      </c>
      <c r="F157" s="147" t="s">
        <v>188</v>
      </c>
      <c r="I157" s="140"/>
      <c r="J157" s="148">
        <f>BK157</f>
        <v>0</v>
      </c>
      <c r="L157" s="137"/>
      <c r="M157" s="141"/>
      <c r="N157" s="142"/>
      <c r="O157" s="142"/>
      <c r="P157" s="143">
        <f>SUM(P158:P164)</f>
        <v>0</v>
      </c>
      <c r="Q157" s="142"/>
      <c r="R157" s="143">
        <f>SUM(R158:R164)</f>
        <v>0</v>
      </c>
      <c r="S157" s="142"/>
      <c r="T157" s="144">
        <f>SUM(T158:T164)</f>
        <v>0</v>
      </c>
      <c r="AR157" s="138" t="s">
        <v>84</v>
      </c>
      <c r="AT157" s="145" t="s">
        <v>76</v>
      </c>
      <c r="AU157" s="145" t="s">
        <v>84</v>
      </c>
      <c r="AY157" s="138" t="s">
        <v>149</v>
      </c>
      <c r="BK157" s="146">
        <f>SUM(BK158:BK164)</f>
        <v>0</v>
      </c>
    </row>
    <row r="158" spans="1:65" s="2" customFormat="1" ht="24.15" customHeight="1">
      <c r="A158" s="32"/>
      <c r="B158" s="149"/>
      <c r="C158" s="150" t="s">
        <v>189</v>
      </c>
      <c r="D158" s="150" t="s">
        <v>152</v>
      </c>
      <c r="E158" s="151" t="s">
        <v>190</v>
      </c>
      <c r="F158" s="152" t="s">
        <v>191</v>
      </c>
      <c r="G158" s="153" t="s">
        <v>192</v>
      </c>
      <c r="H158" s="154">
        <v>30.892</v>
      </c>
      <c r="I158" s="155"/>
      <c r="J158" s="156">
        <f>ROUND(I158*H158,2)</f>
        <v>0</v>
      </c>
      <c r="K158" s="152" t="s">
        <v>156</v>
      </c>
      <c r="L158" s="33"/>
      <c r="M158" s="157" t="s">
        <v>1</v>
      </c>
      <c r="N158" s="158" t="s">
        <v>42</v>
      </c>
      <c r="O158" s="58"/>
      <c r="P158" s="159">
        <f>O158*H158</f>
        <v>0</v>
      </c>
      <c r="Q158" s="159">
        <v>0</v>
      </c>
      <c r="R158" s="159">
        <f>Q158*H158</f>
        <v>0</v>
      </c>
      <c r="S158" s="159">
        <v>0</v>
      </c>
      <c r="T158" s="160">
        <f>S158*H158</f>
        <v>0</v>
      </c>
      <c r="U158" s="32"/>
      <c r="V158" s="32"/>
      <c r="W158" s="32"/>
      <c r="X158" s="32"/>
      <c r="Y158" s="32"/>
      <c r="Z158" s="32"/>
      <c r="AA158" s="32"/>
      <c r="AB158" s="32"/>
      <c r="AC158" s="32"/>
      <c r="AD158" s="32"/>
      <c r="AE158" s="32"/>
      <c r="AR158" s="161" t="s">
        <v>157</v>
      </c>
      <c r="AT158" s="161" t="s">
        <v>152</v>
      </c>
      <c r="AU158" s="161" t="s">
        <v>86</v>
      </c>
      <c r="AY158" s="17" t="s">
        <v>149</v>
      </c>
      <c r="BE158" s="162">
        <f>IF(N158="základní",J158,0)</f>
        <v>0</v>
      </c>
      <c r="BF158" s="162">
        <f>IF(N158="snížená",J158,0)</f>
        <v>0</v>
      </c>
      <c r="BG158" s="162">
        <f>IF(N158="zákl. přenesená",J158,0)</f>
        <v>0</v>
      </c>
      <c r="BH158" s="162">
        <f>IF(N158="sníž. přenesená",J158,0)</f>
        <v>0</v>
      </c>
      <c r="BI158" s="162">
        <f>IF(N158="nulová",J158,0)</f>
        <v>0</v>
      </c>
      <c r="BJ158" s="17" t="s">
        <v>84</v>
      </c>
      <c r="BK158" s="162">
        <f>ROUND(I158*H158,2)</f>
        <v>0</v>
      </c>
      <c r="BL158" s="17" t="s">
        <v>157</v>
      </c>
      <c r="BM158" s="161" t="s">
        <v>193</v>
      </c>
    </row>
    <row r="159" spans="1:65" s="2" customFormat="1" ht="37.95" customHeight="1">
      <c r="A159" s="32"/>
      <c r="B159" s="149"/>
      <c r="C159" s="150" t="s">
        <v>194</v>
      </c>
      <c r="D159" s="150" t="s">
        <v>152</v>
      </c>
      <c r="E159" s="151" t="s">
        <v>195</v>
      </c>
      <c r="F159" s="152" t="s">
        <v>196</v>
      </c>
      <c r="G159" s="153" t="s">
        <v>192</v>
      </c>
      <c r="H159" s="154">
        <v>30.892</v>
      </c>
      <c r="I159" s="155"/>
      <c r="J159" s="156">
        <f>ROUND(I159*H159,2)</f>
        <v>0</v>
      </c>
      <c r="K159" s="152" t="s">
        <v>156</v>
      </c>
      <c r="L159" s="33"/>
      <c r="M159" s="157" t="s">
        <v>1</v>
      </c>
      <c r="N159" s="158" t="s">
        <v>42</v>
      </c>
      <c r="O159" s="58"/>
      <c r="P159" s="159">
        <f>O159*H159</f>
        <v>0</v>
      </c>
      <c r="Q159" s="159">
        <v>0</v>
      </c>
      <c r="R159" s="159">
        <f>Q159*H159</f>
        <v>0</v>
      </c>
      <c r="S159" s="159">
        <v>0</v>
      </c>
      <c r="T159" s="160">
        <f>S159*H159</f>
        <v>0</v>
      </c>
      <c r="U159" s="32"/>
      <c r="V159" s="32"/>
      <c r="W159" s="32"/>
      <c r="X159" s="32"/>
      <c r="Y159" s="32"/>
      <c r="Z159" s="32"/>
      <c r="AA159" s="32"/>
      <c r="AB159" s="32"/>
      <c r="AC159" s="32"/>
      <c r="AD159" s="32"/>
      <c r="AE159" s="32"/>
      <c r="AR159" s="161" t="s">
        <v>157</v>
      </c>
      <c r="AT159" s="161" t="s">
        <v>152</v>
      </c>
      <c r="AU159" s="161" t="s">
        <v>86</v>
      </c>
      <c r="AY159" s="17" t="s">
        <v>149</v>
      </c>
      <c r="BE159" s="162">
        <f>IF(N159="základní",J159,0)</f>
        <v>0</v>
      </c>
      <c r="BF159" s="162">
        <f>IF(N159="snížená",J159,0)</f>
        <v>0</v>
      </c>
      <c r="BG159" s="162">
        <f>IF(N159="zákl. přenesená",J159,0)</f>
        <v>0</v>
      </c>
      <c r="BH159" s="162">
        <f>IF(N159="sníž. přenesená",J159,0)</f>
        <v>0</v>
      </c>
      <c r="BI159" s="162">
        <f>IF(N159="nulová",J159,0)</f>
        <v>0</v>
      </c>
      <c r="BJ159" s="17" t="s">
        <v>84</v>
      </c>
      <c r="BK159" s="162">
        <f>ROUND(I159*H159,2)</f>
        <v>0</v>
      </c>
      <c r="BL159" s="17" t="s">
        <v>157</v>
      </c>
      <c r="BM159" s="161" t="s">
        <v>197</v>
      </c>
    </row>
    <row r="160" spans="1:65" s="2" customFormat="1" ht="62.7" customHeight="1">
      <c r="A160" s="32"/>
      <c r="B160" s="149"/>
      <c r="C160" s="150" t="s">
        <v>198</v>
      </c>
      <c r="D160" s="150" t="s">
        <v>152</v>
      </c>
      <c r="E160" s="151" t="s">
        <v>199</v>
      </c>
      <c r="F160" s="152" t="s">
        <v>200</v>
      </c>
      <c r="G160" s="153" t="s">
        <v>192</v>
      </c>
      <c r="H160" s="154">
        <v>30.892</v>
      </c>
      <c r="I160" s="155"/>
      <c r="J160" s="156">
        <f>ROUND(I160*H160,2)</f>
        <v>0</v>
      </c>
      <c r="K160" s="152" t="s">
        <v>156</v>
      </c>
      <c r="L160" s="33"/>
      <c r="M160" s="157" t="s">
        <v>1</v>
      </c>
      <c r="N160" s="158" t="s">
        <v>42</v>
      </c>
      <c r="O160" s="58"/>
      <c r="P160" s="159">
        <f>O160*H160</f>
        <v>0</v>
      </c>
      <c r="Q160" s="159">
        <v>0</v>
      </c>
      <c r="R160" s="159">
        <f>Q160*H160</f>
        <v>0</v>
      </c>
      <c r="S160" s="159">
        <v>0</v>
      </c>
      <c r="T160" s="160">
        <f>S160*H160</f>
        <v>0</v>
      </c>
      <c r="U160" s="32"/>
      <c r="V160" s="32"/>
      <c r="W160" s="32"/>
      <c r="X160" s="32"/>
      <c r="Y160" s="32"/>
      <c r="Z160" s="32"/>
      <c r="AA160" s="32"/>
      <c r="AB160" s="32"/>
      <c r="AC160" s="32"/>
      <c r="AD160" s="32"/>
      <c r="AE160" s="32"/>
      <c r="AR160" s="161" t="s">
        <v>157</v>
      </c>
      <c r="AT160" s="161" t="s">
        <v>152</v>
      </c>
      <c r="AU160" s="161" t="s">
        <v>86</v>
      </c>
      <c r="AY160" s="17" t="s">
        <v>149</v>
      </c>
      <c r="BE160" s="162">
        <f>IF(N160="základní",J160,0)</f>
        <v>0</v>
      </c>
      <c r="BF160" s="162">
        <f>IF(N160="snížená",J160,0)</f>
        <v>0</v>
      </c>
      <c r="BG160" s="162">
        <f>IF(N160="zákl. přenesená",J160,0)</f>
        <v>0</v>
      </c>
      <c r="BH160" s="162">
        <f>IF(N160="sníž. přenesená",J160,0)</f>
        <v>0</v>
      </c>
      <c r="BI160" s="162">
        <f>IF(N160="nulová",J160,0)</f>
        <v>0</v>
      </c>
      <c r="BJ160" s="17" t="s">
        <v>84</v>
      </c>
      <c r="BK160" s="162">
        <f>ROUND(I160*H160,2)</f>
        <v>0</v>
      </c>
      <c r="BL160" s="17" t="s">
        <v>157</v>
      </c>
      <c r="BM160" s="161" t="s">
        <v>201</v>
      </c>
    </row>
    <row r="161" spans="1:65" s="2" customFormat="1" ht="24.15" customHeight="1">
      <c r="A161" s="32"/>
      <c r="B161" s="149"/>
      <c r="C161" s="150" t="s">
        <v>150</v>
      </c>
      <c r="D161" s="150" t="s">
        <v>152</v>
      </c>
      <c r="E161" s="151" t="s">
        <v>202</v>
      </c>
      <c r="F161" s="152" t="s">
        <v>203</v>
      </c>
      <c r="G161" s="153" t="s">
        <v>192</v>
      </c>
      <c r="H161" s="154">
        <v>30.892</v>
      </c>
      <c r="I161" s="155"/>
      <c r="J161" s="156">
        <f>ROUND(I161*H161,2)</f>
        <v>0</v>
      </c>
      <c r="K161" s="152" t="s">
        <v>156</v>
      </c>
      <c r="L161" s="33"/>
      <c r="M161" s="157" t="s">
        <v>1</v>
      </c>
      <c r="N161" s="158" t="s">
        <v>42</v>
      </c>
      <c r="O161" s="58"/>
      <c r="P161" s="159">
        <f>O161*H161</f>
        <v>0</v>
      </c>
      <c r="Q161" s="159">
        <v>0</v>
      </c>
      <c r="R161" s="159">
        <f>Q161*H161</f>
        <v>0</v>
      </c>
      <c r="S161" s="159">
        <v>0</v>
      </c>
      <c r="T161" s="160">
        <f>S161*H161</f>
        <v>0</v>
      </c>
      <c r="U161" s="32"/>
      <c r="V161" s="32"/>
      <c r="W161" s="32"/>
      <c r="X161" s="32"/>
      <c r="Y161" s="32"/>
      <c r="Z161" s="32"/>
      <c r="AA161" s="32"/>
      <c r="AB161" s="32"/>
      <c r="AC161" s="32"/>
      <c r="AD161" s="32"/>
      <c r="AE161" s="32"/>
      <c r="AR161" s="161" t="s">
        <v>157</v>
      </c>
      <c r="AT161" s="161" t="s">
        <v>152</v>
      </c>
      <c r="AU161" s="161" t="s">
        <v>86</v>
      </c>
      <c r="AY161" s="17" t="s">
        <v>149</v>
      </c>
      <c r="BE161" s="162">
        <f>IF(N161="základní",J161,0)</f>
        <v>0</v>
      </c>
      <c r="BF161" s="162">
        <f>IF(N161="snížená",J161,0)</f>
        <v>0</v>
      </c>
      <c r="BG161" s="162">
        <f>IF(N161="zákl. přenesená",J161,0)</f>
        <v>0</v>
      </c>
      <c r="BH161" s="162">
        <f>IF(N161="sníž. přenesená",J161,0)</f>
        <v>0</v>
      </c>
      <c r="BI161" s="162">
        <f>IF(N161="nulová",J161,0)</f>
        <v>0</v>
      </c>
      <c r="BJ161" s="17" t="s">
        <v>84</v>
      </c>
      <c r="BK161" s="162">
        <f>ROUND(I161*H161,2)</f>
        <v>0</v>
      </c>
      <c r="BL161" s="17" t="s">
        <v>157</v>
      </c>
      <c r="BM161" s="161" t="s">
        <v>204</v>
      </c>
    </row>
    <row r="162" spans="1:65" s="2" customFormat="1" ht="37.95" customHeight="1">
      <c r="A162" s="32"/>
      <c r="B162" s="149"/>
      <c r="C162" s="150" t="s">
        <v>205</v>
      </c>
      <c r="D162" s="150" t="s">
        <v>152</v>
      </c>
      <c r="E162" s="151" t="s">
        <v>206</v>
      </c>
      <c r="F162" s="152" t="s">
        <v>207</v>
      </c>
      <c r="G162" s="153" t="s">
        <v>192</v>
      </c>
      <c r="H162" s="154">
        <v>278.028</v>
      </c>
      <c r="I162" s="155"/>
      <c r="J162" s="156">
        <f>ROUND(I162*H162,2)</f>
        <v>0</v>
      </c>
      <c r="K162" s="152" t="s">
        <v>156</v>
      </c>
      <c r="L162" s="33"/>
      <c r="M162" s="157" t="s">
        <v>1</v>
      </c>
      <c r="N162" s="158" t="s">
        <v>42</v>
      </c>
      <c r="O162" s="58"/>
      <c r="P162" s="159">
        <f>O162*H162</f>
        <v>0</v>
      </c>
      <c r="Q162" s="159">
        <v>0</v>
      </c>
      <c r="R162" s="159">
        <f>Q162*H162</f>
        <v>0</v>
      </c>
      <c r="S162" s="159">
        <v>0</v>
      </c>
      <c r="T162" s="160">
        <f>S162*H162</f>
        <v>0</v>
      </c>
      <c r="U162" s="32"/>
      <c r="V162" s="32"/>
      <c r="W162" s="32"/>
      <c r="X162" s="32"/>
      <c r="Y162" s="32"/>
      <c r="Z162" s="32"/>
      <c r="AA162" s="32"/>
      <c r="AB162" s="32"/>
      <c r="AC162" s="32"/>
      <c r="AD162" s="32"/>
      <c r="AE162" s="32"/>
      <c r="AR162" s="161" t="s">
        <v>157</v>
      </c>
      <c r="AT162" s="161" t="s">
        <v>152</v>
      </c>
      <c r="AU162" s="161" t="s">
        <v>86</v>
      </c>
      <c r="AY162" s="17" t="s">
        <v>149</v>
      </c>
      <c r="BE162" s="162">
        <f>IF(N162="základní",J162,0)</f>
        <v>0</v>
      </c>
      <c r="BF162" s="162">
        <f>IF(N162="snížená",J162,0)</f>
        <v>0</v>
      </c>
      <c r="BG162" s="162">
        <f>IF(N162="zákl. přenesená",J162,0)</f>
        <v>0</v>
      </c>
      <c r="BH162" s="162">
        <f>IF(N162="sníž. přenesená",J162,0)</f>
        <v>0</v>
      </c>
      <c r="BI162" s="162">
        <f>IF(N162="nulová",J162,0)</f>
        <v>0</v>
      </c>
      <c r="BJ162" s="17" t="s">
        <v>84</v>
      </c>
      <c r="BK162" s="162">
        <f>ROUND(I162*H162,2)</f>
        <v>0</v>
      </c>
      <c r="BL162" s="17" t="s">
        <v>157</v>
      </c>
      <c r="BM162" s="161" t="s">
        <v>208</v>
      </c>
    </row>
    <row r="163" spans="2:51" s="14" customFormat="1" ht="12">
      <c r="B163" s="171"/>
      <c r="D163" s="164" t="s">
        <v>170</v>
      </c>
      <c r="F163" s="173" t="s">
        <v>1086</v>
      </c>
      <c r="H163" s="174">
        <v>278.028</v>
      </c>
      <c r="I163" s="175"/>
      <c r="L163" s="171"/>
      <c r="M163" s="176"/>
      <c r="N163" s="177"/>
      <c r="O163" s="177"/>
      <c r="P163" s="177"/>
      <c r="Q163" s="177"/>
      <c r="R163" s="177"/>
      <c r="S163" s="177"/>
      <c r="T163" s="178"/>
      <c r="AT163" s="172" t="s">
        <v>170</v>
      </c>
      <c r="AU163" s="172" t="s">
        <v>86</v>
      </c>
      <c r="AV163" s="14" t="s">
        <v>86</v>
      </c>
      <c r="AW163" s="14" t="s">
        <v>3</v>
      </c>
      <c r="AX163" s="14" t="s">
        <v>84</v>
      </c>
      <c r="AY163" s="172" t="s">
        <v>149</v>
      </c>
    </row>
    <row r="164" spans="1:65" s="2" customFormat="1" ht="37.95" customHeight="1">
      <c r="A164" s="32"/>
      <c r="B164" s="149"/>
      <c r="C164" s="150" t="s">
        <v>209</v>
      </c>
      <c r="D164" s="150" t="s">
        <v>152</v>
      </c>
      <c r="E164" s="151" t="s">
        <v>210</v>
      </c>
      <c r="F164" s="152" t="s">
        <v>211</v>
      </c>
      <c r="G164" s="153" t="s">
        <v>192</v>
      </c>
      <c r="H164" s="154">
        <v>30.892</v>
      </c>
      <c r="I164" s="155"/>
      <c r="J164" s="156">
        <f>ROUND(I164*H164,2)</f>
        <v>0</v>
      </c>
      <c r="K164" s="152" t="s">
        <v>156</v>
      </c>
      <c r="L164" s="33"/>
      <c r="M164" s="157" t="s">
        <v>1</v>
      </c>
      <c r="N164" s="158" t="s">
        <v>42</v>
      </c>
      <c r="O164" s="58"/>
      <c r="P164" s="159">
        <f>O164*H164</f>
        <v>0</v>
      </c>
      <c r="Q164" s="159">
        <v>0</v>
      </c>
      <c r="R164" s="159">
        <f>Q164*H164</f>
        <v>0</v>
      </c>
      <c r="S164" s="159">
        <v>0</v>
      </c>
      <c r="T164" s="160">
        <f>S164*H164</f>
        <v>0</v>
      </c>
      <c r="U164" s="32"/>
      <c r="V164" s="32"/>
      <c r="W164" s="32"/>
      <c r="X164" s="32"/>
      <c r="Y164" s="32"/>
      <c r="Z164" s="32"/>
      <c r="AA164" s="32"/>
      <c r="AB164" s="32"/>
      <c r="AC164" s="32"/>
      <c r="AD164" s="32"/>
      <c r="AE164" s="32"/>
      <c r="AR164" s="161" t="s">
        <v>157</v>
      </c>
      <c r="AT164" s="161" t="s">
        <v>152</v>
      </c>
      <c r="AU164" s="161" t="s">
        <v>86</v>
      </c>
      <c r="AY164" s="17" t="s">
        <v>149</v>
      </c>
      <c r="BE164" s="162">
        <f>IF(N164="základní",J164,0)</f>
        <v>0</v>
      </c>
      <c r="BF164" s="162">
        <f>IF(N164="snížená",J164,0)</f>
        <v>0</v>
      </c>
      <c r="BG164" s="162">
        <f>IF(N164="zákl. přenesená",J164,0)</f>
        <v>0</v>
      </c>
      <c r="BH164" s="162">
        <f>IF(N164="sníž. přenesená",J164,0)</f>
        <v>0</v>
      </c>
      <c r="BI164" s="162">
        <f>IF(N164="nulová",J164,0)</f>
        <v>0</v>
      </c>
      <c r="BJ164" s="17" t="s">
        <v>84</v>
      </c>
      <c r="BK164" s="162">
        <f>ROUND(I164*H164,2)</f>
        <v>0</v>
      </c>
      <c r="BL164" s="17" t="s">
        <v>157</v>
      </c>
      <c r="BM164" s="161" t="s">
        <v>212</v>
      </c>
    </row>
    <row r="165" spans="2:63" s="12" customFormat="1" ht="25.95" customHeight="1">
      <c r="B165" s="137"/>
      <c r="D165" s="138" t="s">
        <v>76</v>
      </c>
      <c r="E165" s="139" t="s">
        <v>213</v>
      </c>
      <c r="F165" s="139" t="s">
        <v>214</v>
      </c>
      <c r="I165" s="140"/>
      <c r="J165" s="126">
        <f>BK165</f>
        <v>0</v>
      </c>
      <c r="L165" s="137"/>
      <c r="M165" s="141"/>
      <c r="N165" s="142"/>
      <c r="O165" s="142"/>
      <c r="P165" s="143">
        <f>P166+P181+P196+P211+P221+P230</f>
        <v>0</v>
      </c>
      <c r="Q165" s="142"/>
      <c r="R165" s="143">
        <f>R166+R181+R196+R211+R221+R230</f>
        <v>0.126228</v>
      </c>
      <c r="S165" s="142"/>
      <c r="T165" s="144">
        <f>T166+T181+T196+T211+T221+T230</f>
        <v>14.32091328</v>
      </c>
      <c r="AR165" s="138" t="s">
        <v>86</v>
      </c>
      <c r="AT165" s="145" t="s">
        <v>76</v>
      </c>
      <c r="AU165" s="145" t="s">
        <v>77</v>
      </c>
      <c r="AY165" s="138" t="s">
        <v>149</v>
      </c>
      <c r="BK165" s="146">
        <f>BK166+BK181+BK196+BK211+BK221+BK230</f>
        <v>0</v>
      </c>
    </row>
    <row r="166" spans="2:63" s="12" customFormat="1" ht="22.95" customHeight="1">
      <c r="B166" s="137"/>
      <c r="D166" s="138" t="s">
        <v>76</v>
      </c>
      <c r="E166" s="147" t="s">
        <v>215</v>
      </c>
      <c r="F166" s="147" t="s">
        <v>216</v>
      </c>
      <c r="I166" s="140"/>
      <c r="J166" s="148">
        <f>BK166</f>
        <v>0</v>
      </c>
      <c r="L166" s="137"/>
      <c r="M166" s="141"/>
      <c r="N166" s="142"/>
      <c r="O166" s="142"/>
      <c r="P166" s="143">
        <f>SUM(P167:P180)</f>
        <v>0</v>
      </c>
      <c r="Q166" s="142"/>
      <c r="R166" s="143">
        <f>SUM(R167:R180)</f>
        <v>0</v>
      </c>
      <c r="S166" s="142"/>
      <c r="T166" s="144">
        <f>SUM(T167:T180)</f>
        <v>0.1904</v>
      </c>
      <c r="AR166" s="138" t="s">
        <v>86</v>
      </c>
      <c r="AT166" s="145" t="s">
        <v>76</v>
      </c>
      <c r="AU166" s="145" t="s">
        <v>84</v>
      </c>
      <c r="AY166" s="138" t="s">
        <v>149</v>
      </c>
      <c r="BK166" s="146">
        <f>SUM(BK167:BK180)</f>
        <v>0</v>
      </c>
    </row>
    <row r="167" spans="1:65" s="2" customFormat="1" ht="14.4" customHeight="1">
      <c r="A167" s="32"/>
      <c r="B167" s="149"/>
      <c r="C167" s="150" t="s">
        <v>217</v>
      </c>
      <c r="D167" s="150" t="s">
        <v>152</v>
      </c>
      <c r="E167" s="151" t="s">
        <v>218</v>
      </c>
      <c r="F167" s="152" t="s">
        <v>219</v>
      </c>
      <c r="G167" s="153" t="s">
        <v>168</v>
      </c>
      <c r="H167" s="154">
        <v>8</v>
      </c>
      <c r="I167" s="155"/>
      <c r="J167" s="156">
        <f>ROUND(I167*H167,2)</f>
        <v>0</v>
      </c>
      <c r="K167" s="152" t="s">
        <v>156</v>
      </c>
      <c r="L167" s="33"/>
      <c r="M167" s="157" t="s">
        <v>1</v>
      </c>
      <c r="N167" s="158" t="s">
        <v>42</v>
      </c>
      <c r="O167" s="58"/>
      <c r="P167" s="159">
        <f>O167*H167</f>
        <v>0</v>
      </c>
      <c r="Q167" s="159">
        <v>0</v>
      </c>
      <c r="R167" s="159">
        <f>Q167*H167</f>
        <v>0</v>
      </c>
      <c r="S167" s="159">
        <v>0.0238</v>
      </c>
      <c r="T167" s="160">
        <f>S167*H167</f>
        <v>0.1904</v>
      </c>
      <c r="U167" s="32"/>
      <c r="V167" s="32"/>
      <c r="W167" s="32"/>
      <c r="X167" s="32"/>
      <c r="Y167" s="32"/>
      <c r="Z167" s="32"/>
      <c r="AA167" s="32"/>
      <c r="AB167" s="32"/>
      <c r="AC167" s="32"/>
      <c r="AD167" s="32"/>
      <c r="AE167" s="32"/>
      <c r="AR167" s="161" t="s">
        <v>220</v>
      </c>
      <c r="AT167" s="161" t="s">
        <v>152</v>
      </c>
      <c r="AU167" s="161" t="s">
        <v>86</v>
      </c>
      <c r="AY167" s="17" t="s">
        <v>149</v>
      </c>
      <c r="BE167" s="162">
        <f>IF(N167="základní",J167,0)</f>
        <v>0</v>
      </c>
      <c r="BF167" s="162">
        <f>IF(N167="snížená",J167,0)</f>
        <v>0</v>
      </c>
      <c r="BG167" s="162">
        <f>IF(N167="zákl. přenesená",J167,0)</f>
        <v>0</v>
      </c>
      <c r="BH167" s="162">
        <f>IF(N167="sníž. přenesená",J167,0)</f>
        <v>0</v>
      </c>
      <c r="BI167" s="162">
        <f>IF(N167="nulová",J167,0)</f>
        <v>0</v>
      </c>
      <c r="BJ167" s="17" t="s">
        <v>84</v>
      </c>
      <c r="BK167" s="162">
        <f>ROUND(I167*H167,2)</f>
        <v>0</v>
      </c>
      <c r="BL167" s="17" t="s">
        <v>220</v>
      </c>
      <c r="BM167" s="161" t="s">
        <v>221</v>
      </c>
    </row>
    <row r="168" spans="2:51" s="13" customFormat="1" ht="12">
      <c r="B168" s="163"/>
      <c r="D168" s="164" t="s">
        <v>170</v>
      </c>
      <c r="E168" s="165" t="s">
        <v>1</v>
      </c>
      <c r="F168" s="166" t="s">
        <v>171</v>
      </c>
      <c r="H168" s="165" t="s">
        <v>1</v>
      </c>
      <c r="I168" s="167"/>
      <c r="L168" s="163"/>
      <c r="M168" s="168"/>
      <c r="N168" s="169"/>
      <c r="O168" s="169"/>
      <c r="P168" s="169"/>
      <c r="Q168" s="169"/>
      <c r="R168" s="169"/>
      <c r="S168" s="169"/>
      <c r="T168" s="170"/>
      <c r="AT168" s="165" t="s">
        <v>170</v>
      </c>
      <c r="AU168" s="165" t="s">
        <v>86</v>
      </c>
      <c r="AV168" s="13" t="s">
        <v>84</v>
      </c>
      <c r="AW168" s="13" t="s">
        <v>32</v>
      </c>
      <c r="AX168" s="13" t="s">
        <v>77</v>
      </c>
      <c r="AY168" s="165" t="s">
        <v>149</v>
      </c>
    </row>
    <row r="169" spans="2:51" s="13" customFormat="1" ht="12">
      <c r="B169" s="163"/>
      <c r="D169" s="164" t="s">
        <v>170</v>
      </c>
      <c r="E169" s="165" t="s">
        <v>1</v>
      </c>
      <c r="F169" s="166" t="s">
        <v>222</v>
      </c>
      <c r="H169" s="165" t="s">
        <v>1</v>
      </c>
      <c r="I169" s="167"/>
      <c r="L169" s="163"/>
      <c r="M169" s="168"/>
      <c r="N169" s="169"/>
      <c r="O169" s="169"/>
      <c r="P169" s="169"/>
      <c r="Q169" s="169"/>
      <c r="R169" s="169"/>
      <c r="S169" s="169"/>
      <c r="T169" s="170"/>
      <c r="AT169" s="165" t="s">
        <v>170</v>
      </c>
      <c r="AU169" s="165" t="s">
        <v>86</v>
      </c>
      <c r="AV169" s="13" t="s">
        <v>84</v>
      </c>
      <c r="AW169" s="13" t="s">
        <v>32</v>
      </c>
      <c r="AX169" s="13" t="s">
        <v>77</v>
      </c>
      <c r="AY169" s="165" t="s">
        <v>149</v>
      </c>
    </row>
    <row r="170" spans="2:51" s="13" customFormat="1" ht="12">
      <c r="B170" s="163"/>
      <c r="D170" s="164" t="s">
        <v>170</v>
      </c>
      <c r="E170" s="165" t="s">
        <v>1</v>
      </c>
      <c r="F170" s="166" t="s">
        <v>223</v>
      </c>
      <c r="H170" s="165" t="s">
        <v>1</v>
      </c>
      <c r="I170" s="167"/>
      <c r="L170" s="163"/>
      <c r="M170" s="168"/>
      <c r="N170" s="169"/>
      <c r="O170" s="169"/>
      <c r="P170" s="169"/>
      <c r="Q170" s="169"/>
      <c r="R170" s="169"/>
      <c r="S170" s="169"/>
      <c r="T170" s="170"/>
      <c r="AT170" s="165" t="s">
        <v>170</v>
      </c>
      <c r="AU170" s="165" t="s">
        <v>86</v>
      </c>
      <c r="AV170" s="13" t="s">
        <v>84</v>
      </c>
      <c r="AW170" s="13" t="s">
        <v>32</v>
      </c>
      <c r="AX170" s="13" t="s">
        <v>77</v>
      </c>
      <c r="AY170" s="165" t="s">
        <v>149</v>
      </c>
    </row>
    <row r="171" spans="2:51" s="13" customFormat="1" ht="12">
      <c r="B171" s="163"/>
      <c r="D171" s="164" t="s">
        <v>170</v>
      </c>
      <c r="E171" s="165" t="s">
        <v>1</v>
      </c>
      <c r="F171" s="166" t="s">
        <v>224</v>
      </c>
      <c r="H171" s="165" t="s">
        <v>1</v>
      </c>
      <c r="I171" s="167"/>
      <c r="L171" s="163"/>
      <c r="M171" s="168"/>
      <c r="N171" s="169"/>
      <c r="O171" s="169"/>
      <c r="P171" s="169"/>
      <c r="Q171" s="169"/>
      <c r="R171" s="169"/>
      <c r="S171" s="169"/>
      <c r="T171" s="170"/>
      <c r="AT171" s="165" t="s">
        <v>170</v>
      </c>
      <c r="AU171" s="165" t="s">
        <v>86</v>
      </c>
      <c r="AV171" s="13" t="s">
        <v>84</v>
      </c>
      <c r="AW171" s="13" t="s">
        <v>32</v>
      </c>
      <c r="AX171" s="13" t="s">
        <v>77</v>
      </c>
      <c r="AY171" s="165" t="s">
        <v>149</v>
      </c>
    </row>
    <row r="172" spans="2:51" s="14" customFormat="1" ht="12">
      <c r="B172" s="171"/>
      <c r="D172" s="164" t="s">
        <v>170</v>
      </c>
      <c r="E172" s="172" t="s">
        <v>1</v>
      </c>
      <c r="F172" s="173" t="s">
        <v>225</v>
      </c>
      <c r="H172" s="174">
        <v>2</v>
      </c>
      <c r="I172" s="175"/>
      <c r="L172" s="171"/>
      <c r="M172" s="176"/>
      <c r="N172" s="177"/>
      <c r="O172" s="177"/>
      <c r="P172" s="177"/>
      <c r="Q172" s="177"/>
      <c r="R172" s="177"/>
      <c r="S172" s="177"/>
      <c r="T172" s="178"/>
      <c r="AT172" s="172" t="s">
        <v>170</v>
      </c>
      <c r="AU172" s="172" t="s">
        <v>86</v>
      </c>
      <c r="AV172" s="14" t="s">
        <v>86</v>
      </c>
      <c r="AW172" s="14" t="s">
        <v>32</v>
      </c>
      <c r="AX172" s="14" t="s">
        <v>77</v>
      </c>
      <c r="AY172" s="172" t="s">
        <v>149</v>
      </c>
    </row>
    <row r="173" spans="2:51" s="13" customFormat="1" ht="12">
      <c r="B173" s="163"/>
      <c r="D173" s="164" t="s">
        <v>170</v>
      </c>
      <c r="E173" s="165" t="s">
        <v>1</v>
      </c>
      <c r="F173" s="166" t="s">
        <v>226</v>
      </c>
      <c r="H173" s="165" t="s">
        <v>1</v>
      </c>
      <c r="I173" s="167"/>
      <c r="L173" s="163"/>
      <c r="M173" s="168"/>
      <c r="N173" s="169"/>
      <c r="O173" s="169"/>
      <c r="P173" s="169"/>
      <c r="Q173" s="169"/>
      <c r="R173" s="169"/>
      <c r="S173" s="169"/>
      <c r="T173" s="170"/>
      <c r="AT173" s="165" t="s">
        <v>170</v>
      </c>
      <c r="AU173" s="165" t="s">
        <v>86</v>
      </c>
      <c r="AV173" s="13" t="s">
        <v>84</v>
      </c>
      <c r="AW173" s="13" t="s">
        <v>32</v>
      </c>
      <c r="AX173" s="13" t="s">
        <v>77</v>
      </c>
      <c r="AY173" s="165" t="s">
        <v>149</v>
      </c>
    </row>
    <row r="174" spans="2:51" s="14" customFormat="1" ht="12">
      <c r="B174" s="171"/>
      <c r="D174" s="164" t="s">
        <v>170</v>
      </c>
      <c r="E174" s="172" t="s">
        <v>1</v>
      </c>
      <c r="F174" s="173" t="s">
        <v>225</v>
      </c>
      <c r="H174" s="174">
        <v>2</v>
      </c>
      <c r="I174" s="175"/>
      <c r="L174" s="171"/>
      <c r="M174" s="176"/>
      <c r="N174" s="177"/>
      <c r="O174" s="177"/>
      <c r="P174" s="177"/>
      <c r="Q174" s="177"/>
      <c r="R174" s="177"/>
      <c r="S174" s="177"/>
      <c r="T174" s="178"/>
      <c r="AT174" s="172" t="s">
        <v>170</v>
      </c>
      <c r="AU174" s="172" t="s">
        <v>86</v>
      </c>
      <c r="AV174" s="14" t="s">
        <v>86</v>
      </c>
      <c r="AW174" s="14" t="s">
        <v>32</v>
      </c>
      <c r="AX174" s="14" t="s">
        <v>77</v>
      </c>
      <c r="AY174" s="172" t="s">
        <v>149</v>
      </c>
    </row>
    <row r="175" spans="2:51" s="13" customFormat="1" ht="12">
      <c r="B175" s="163"/>
      <c r="D175" s="164" t="s">
        <v>170</v>
      </c>
      <c r="E175" s="165" t="s">
        <v>1</v>
      </c>
      <c r="F175" s="166" t="s">
        <v>227</v>
      </c>
      <c r="H175" s="165" t="s">
        <v>1</v>
      </c>
      <c r="I175" s="167"/>
      <c r="L175" s="163"/>
      <c r="M175" s="168"/>
      <c r="N175" s="169"/>
      <c r="O175" s="169"/>
      <c r="P175" s="169"/>
      <c r="Q175" s="169"/>
      <c r="R175" s="169"/>
      <c r="S175" s="169"/>
      <c r="T175" s="170"/>
      <c r="AT175" s="165" t="s">
        <v>170</v>
      </c>
      <c r="AU175" s="165" t="s">
        <v>86</v>
      </c>
      <c r="AV175" s="13" t="s">
        <v>84</v>
      </c>
      <c r="AW175" s="13" t="s">
        <v>32</v>
      </c>
      <c r="AX175" s="13" t="s">
        <v>77</v>
      </c>
      <c r="AY175" s="165" t="s">
        <v>149</v>
      </c>
    </row>
    <row r="176" spans="2:51" s="13" customFormat="1" ht="12">
      <c r="B176" s="163"/>
      <c r="D176" s="164" t="s">
        <v>170</v>
      </c>
      <c r="E176" s="165" t="s">
        <v>1</v>
      </c>
      <c r="F176" s="166" t="s">
        <v>228</v>
      </c>
      <c r="H176" s="165" t="s">
        <v>1</v>
      </c>
      <c r="I176" s="167"/>
      <c r="L176" s="163"/>
      <c r="M176" s="168"/>
      <c r="N176" s="169"/>
      <c r="O176" s="169"/>
      <c r="P176" s="169"/>
      <c r="Q176" s="169"/>
      <c r="R176" s="169"/>
      <c r="S176" s="169"/>
      <c r="T176" s="170"/>
      <c r="AT176" s="165" t="s">
        <v>170</v>
      </c>
      <c r="AU176" s="165" t="s">
        <v>86</v>
      </c>
      <c r="AV176" s="13" t="s">
        <v>84</v>
      </c>
      <c r="AW176" s="13" t="s">
        <v>32</v>
      </c>
      <c r="AX176" s="13" t="s">
        <v>77</v>
      </c>
      <c r="AY176" s="165" t="s">
        <v>149</v>
      </c>
    </row>
    <row r="177" spans="2:51" s="14" customFormat="1" ht="12">
      <c r="B177" s="171"/>
      <c r="D177" s="164" t="s">
        <v>170</v>
      </c>
      <c r="E177" s="172" t="s">
        <v>1</v>
      </c>
      <c r="F177" s="173" t="s">
        <v>225</v>
      </c>
      <c r="H177" s="174">
        <v>2</v>
      </c>
      <c r="I177" s="175"/>
      <c r="L177" s="171"/>
      <c r="M177" s="176"/>
      <c r="N177" s="177"/>
      <c r="O177" s="177"/>
      <c r="P177" s="177"/>
      <c r="Q177" s="177"/>
      <c r="R177" s="177"/>
      <c r="S177" s="177"/>
      <c r="T177" s="178"/>
      <c r="AT177" s="172" t="s">
        <v>170</v>
      </c>
      <c r="AU177" s="172" t="s">
        <v>86</v>
      </c>
      <c r="AV177" s="14" t="s">
        <v>86</v>
      </c>
      <c r="AW177" s="14" t="s">
        <v>32</v>
      </c>
      <c r="AX177" s="14" t="s">
        <v>77</v>
      </c>
      <c r="AY177" s="172" t="s">
        <v>149</v>
      </c>
    </row>
    <row r="178" spans="2:51" s="13" customFormat="1" ht="12">
      <c r="B178" s="163"/>
      <c r="D178" s="164" t="s">
        <v>170</v>
      </c>
      <c r="E178" s="165" t="s">
        <v>1</v>
      </c>
      <c r="F178" s="166" t="s">
        <v>229</v>
      </c>
      <c r="H178" s="165" t="s">
        <v>1</v>
      </c>
      <c r="I178" s="167"/>
      <c r="L178" s="163"/>
      <c r="M178" s="168"/>
      <c r="N178" s="169"/>
      <c r="O178" s="169"/>
      <c r="P178" s="169"/>
      <c r="Q178" s="169"/>
      <c r="R178" s="169"/>
      <c r="S178" s="169"/>
      <c r="T178" s="170"/>
      <c r="AT178" s="165" t="s">
        <v>170</v>
      </c>
      <c r="AU178" s="165" t="s">
        <v>86</v>
      </c>
      <c r="AV178" s="13" t="s">
        <v>84</v>
      </c>
      <c r="AW178" s="13" t="s">
        <v>32</v>
      </c>
      <c r="AX178" s="13" t="s">
        <v>77</v>
      </c>
      <c r="AY178" s="165" t="s">
        <v>149</v>
      </c>
    </row>
    <row r="179" spans="2:51" s="14" customFormat="1" ht="12">
      <c r="B179" s="171"/>
      <c r="D179" s="164" t="s">
        <v>170</v>
      </c>
      <c r="E179" s="172" t="s">
        <v>1</v>
      </c>
      <c r="F179" s="173" t="s">
        <v>225</v>
      </c>
      <c r="H179" s="174">
        <v>2</v>
      </c>
      <c r="I179" s="175"/>
      <c r="L179" s="171"/>
      <c r="M179" s="176"/>
      <c r="N179" s="177"/>
      <c r="O179" s="177"/>
      <c r="P179" s="177"/>
      <c r="Q179" s="177"/>
      <c r="R179" s="177"/>
      <c r="S179" s="177"/>
      <c r="T179" s="178"/>
      <c r="AT179" s="172" t="s">
        <v>170</v>
      </c>
      <c r="AU179" s="172" t="s">
        <v>86</v>
      </c>
      <c r="AV179" s="14" t="s">
        <v>86</v>
      </c>
      <c r="AW179" s="14" t="s">
        <v>32</v>
      </c>
      <c r="AX179" s="14" t="s">
        <v>77</v>
      </c>
      <c r="AY179" s="172" t="s">
        <v>149</v>
      </c>
    </row>
    <row r="180" spans="2:51" s="15" customFormat="1" ht="12">
      <c r="B180" s="179"/>
      <c r="D180" s="164" t="s">
        <v>170</v>
      </c>
      <c r="E180" s="180" t="s">
        <v>1</v>
      </c>
      <c r="F180" s="181" t="s">
        <v>177</v>
      </c>
      <c r="H180" s="182">
        <v>8</v>
      </c>
      <c r="I180" s="183"/>
      <c r="L180" s="179"/>
      <c r="M180" s="184"/>
      <c r="N180" s="185"/>
      <c r="O180" s="185"/>
      <c r="P180" s="185"/>
      <c r="Q180" s="185"/>
      <c r="R180" s="185"/>
      <c r="S180" s="185"/>
      <c r="T180" s="186"/>
      <c r="AT180" s="180" t="s">
        <v>170</v>
      </c>
      <c r="AU180" s="180" t="s">
        <v>86</v>
      </c>
      <c r="AV180" s="15" t="s">
        <v>157</v>
      </c>
      <c r="AW180" s="15" t="s">
        <v>32</v>
      </c>
      <c r="AX180" s="15" t="s">
        <v>84</v>
      </c>
      <c r="AY180" s="180" t="s">
        <v>149</v>
      </c>
    </row>
    <row r="181" spans="2:63" s="12" customFormat="1" ht="22.95" customHeight="1">
      <c r="B181" s="137"/>
      <c r="D181" s="138" t="s">
        <v>76</v>
      </c>
      <c r="E181" s="147" t="s">
        <v>230</v>
      </c>
      <c r="F181" s="147" t="s">
        <v>231</v>
      </c>
      <c r="I181" s="140"/>
      <c r="J181" s="148">
        <f>BK181</f>
        <v>0</v>
      </c>
      <c r="L181" s="137"/>
      <c r="M181" s="141"/>
      <c r="N181" s="142"/>
      <c r="O181" s="142"/>
      <c r="P181" s="143">
        <f>SUM(P182:P195)</f>
        <v>0</v>
      </c>
      <c r="Q181" s="142"/>
      <c r="R181" s="143">
        <f>SUM(R182:R195)</f>
        <v>0</v>
      </c>
      <c r="S181" s="142"/>
      <c r="T181" s="144">
        <f>SUM(T182:T195)</f>
        <v>0.1088</v>
      </c>
      <c r="AR181" s="138" t="s">
        <v>86</v>
      </c>
      <c r="AT181" s="145" t="s">
        <v>76</v>
      </c>
      <c r="AU181" s="145" t="s">
        <v>84</v>
      </c>
      <c r="AY181" s="138" t="s">
        <v>149</v>
      </c>
      <c r="BK181" s="146">
        <f>SUM(BK182:BK195)</f>
        <v>0</v>
      </c>
    </row>
    <row r="182" spans="1:65" s="2" customFormat="1" ht="14.4" customHeight="1">
      <c r="A182" s="32"/>
      <c r="B182" s="149"/>
      <c r="C182" s="150" t="s">
        <v>232</v>
      </c>
      <c r="D182" s="150" t="s">
        <v>152</v>
      </c>
      <c r="E182" s="151" t="s">
        <v>233</v>
      </c>
      <c r="F182" s="152" t="s">
        <v>234</v>
      </c>
      <c r="G182" s="153" t="s">
        <v>168</v>
      </c>
      <c r="H182" s="154">
        <v>13.6</v>
      </c>
      <c r="I182" s="155"/>
      <c r="J182" s="156">
        <f>ROUND(I182*H182,2)</f>
        <v>0</v>
      </c>
      <c r="K182" s="152" t="s">
        <v>156</v>
      </c>
      <c r="L182" s="33"/>
      <c r="M182" s="157" t="s">
        <v>1</v>
      </c>
      <c r="N182" s="158" t="s">
        <v>42</v>
      </c>
      <c r="O182" s="58"/>
      <c r="P182" s="159">
        <f>O182*H182</f>
        <v>0</v>
      </c>
      <c r="Q182" s="159">
        <v>0</v>
      </c>
      <c r="R182" s="159">
        <f>Q182*H182</f>
        <v>0</v>
      </c>
      <c r="S182" s="159">
        <v>0.008</v>
      </c>
      <c r="T182" s="160">
        <f>S182*H182</f>
        <v>0.1088</v>
      </c>
      <c r="U182" s="32"/>
      <c r="V182" s="32"/>
      <c r="W182" s="32"/>
      <c r="X182" s="32"/>
      <c r="Y182" s="32"/>
      <c r="Z182" s="32"/>
      <c r="AA182" s="32"/>
      <c r="AB182" s="32"/>
      <c r="AC182" s="32"/>
      <c r="AD182" s="32"/>
      <c r="AE182" s="32"/>
      <c r="AR182" s="161" t="s">
        <v>220</v>
      </c>
      <c r="AT182" s="161" t="s">
        <v>152</v>
      </c>
      <c r="AU182" s="161" t="s">
        <v>86</v>
      </c>
      <c r="AY182" s="17" t="s">
        <v>149</v>
      </c>
      <c r="BE182" s="162">
        <f>IF(N182="základní",J182,0)</f>
        <v>0</v>
      </c>
      <c r="BF182" s="162">
        <f>IF(N182="snížená",J182,0)</f>
        <v>0</v>
      </c>
      <c r="BG182" s="162">
        <f>IF(N182="zákl. přenesená",J182,0)</f>
        <v>0</v>
      </c>
      <c r="BH182" s="162">
        <f>IF(N182="sníž. přenesená",J182,0)</f>
        <v>0</v>
      </c>
      <c r="BI182" s="162">
        <f>IF(N182="nulová",J182,0)</f>
        <v>0</v>
      </c>
      <c r="BJ182" s="17" t="s">
        <v>84</v>
      </c>
      <c r="BK182" s="162">
        <f>ROUND(I182*H182,2)</f>
        <v>0</v>
      </c>
      <c r="BL182" s="17" t="s">
        <v>220</v>
      </c>
      <c r="BM182" s="161" t="s">
        <v>235</v>
      </c>
    </row>
    <row r="183" spans="2:51" s="13" customFormat="1" ht="12">
      <c r="B183" s="163"/>
      <c r="D183" s="164" t="s">
        <v>170</v>
      </c>
      <c r="E183" s="165" t="s">
        <v>1</v>
      </c>
      <c r="F183" s="166" t="s">
        <v>171</v>
      </c>
      <c r="H183" s="165" t="s">
        <v>1</v>
      </c>
      <c r="I183" s="167"/>
      <c r="L183" s="163"/>
      <c r="M183" s="168"/>
      <c r="N183" s="169"/>
      <c r="O183" s="169"/>
      <c r="P183" s="169"/>
      <c r="Q183" s="169"/>
      <c r="R183" s="169"/>
      <c r="S183" s="169"/>
      <c r="T183" s="170"/>
      <c r="AT183" s="165" t="s">
        <v>170</v>
      </c>
      <c r="AU183" s="165" t="s">
        <v>86</v>
      </c>
      <c r="AV183" s="13" t="s">
        <v>84</v>
      </c>
      <c r="AW183" s="13" t="s">
        <v>32</v>
      </c>
      <c r="AX183" s="13" t="s">
        <v>77</v>
      </c>
      <c r="AY183" s="165" t="s">
        <v>149</v>
      </c>
    </row>
    <row r="184" spans="2:51" s="13" customFormat="1" ht="12">
      <c r="B184" s="163"/>
      <c r="D184" s="164" t="s">
        <v>170</v>
      </c>
      <c r="E184" s="165" t="s">
        <v>1</v>
      </c>
      <c r="F184" s="166" t="s">
        <v>236</v>
      </c>
      <c r="H184" s="165" t="s">
        <v>1</v>
      </c>
      <c r="I184" s="167"/>
      <c r="L184" s="163"/>
      <c r="M184" s="168"/>
      <c r="N184" s="169"/>
      <c r="O184" s="169"/>
      <c r="P184" s="169"/>
      <c r="Q184" s="169"/>
      <c r="R184" s="169"/>
      <c r="S184" s="169"/>
      <c r="T184" s="170"/>
      <c r="AT184" s="165" t="s">
        <v>170</v>
      </c>
      <c r="AU184" s="165" t="s">
        <v>86</v>
      </c>
      <c r="AV184" s="13" t="s">
        <v>84</v>
      </c>
      <c r="AW184" s="13" t="s">
        <v>32</v>
      </c>
      <c r="AX184" s="13" t="s">
        <v>77</v>
      </c>
      <c r="AY184" s="165" t="s">
        <v>149</v>
      </c>
    </row>
    <row r="185" spans="2:51" s="13" customFormat="1" ht="12">
      <c r="B185" s="163"/>
      <c r="D185" s="164" t="s">
        <v>170</v>
      </c>
      <c r="E185" s="165" t="s">
        <v>1</v>
      </c>
      <c r="F185" s="166" t="s">
        <v>223</v>
      </c>
      <c r="H185" s="165" t="s">
        <v>1</v>
      </c>
      <c r="I185" s="167"/>
      <c r="L185" s="163"/>
      <c r="M185" s="168"/>
      <c r="N185" s="169"/>
      <c r="O185" s="169"/>
      <c r="P185" s="169"/>
      <c r="Q185" s="169"/>
      <c r="R185" s="169"/>
      <c r="S185" s="169"/>
      <c r="T185" s="170"/>
      <c r="AT185" s="165" t="s">
        <v>170</v>
      </c>
      <c r="AU185" s="165" t="s">
        <v>86</v>
      </c>
      <c r="AV185" s="13" t="s">
        <v>84</v>
      </c>
      <c r="AW185" s="13" t="s">
        <v>32</v>
      </c>
      <c r="AX185" s="13" t="s">
        <v>77</v>
      </c>
      <c r="AY185" s="165" t="s">
        <v>149</v>
      </c>
    </row>
    <row r="186" spans="2:51" s="13" customFormat="1" ht="12">
      <c r="B186" s="163"/>
      <c r="D186" s="164" t="s">
        <v>170</v>
      </c>
      <c r="E186" s="165" t="s">
        <v>1</v>
      </c>
      <c r="F186" s="166" t="s">
        <v>237</v>
      </c>
      <c r="H186" s="165" t="s">
        <v>1</v>
      </c>
      <c r="I186" s="167"/>
      <c r="L186" s="163"/>
      <c r="M186" s="168"/>
      <c r="N186" s="169"/>
      <c r="O186" s="169"/>
      <c r="P186" s="169"/>
      <c r="Q186" s="169"/>
      <c r="R186" s="169"/>
      <c r="S186" s="169"/>
      <c r="T186" s="170"/>
      <c r="AT186" s="165" t="s">
        <v>170</v>
      </c>
      <c r="AU186" s="165" t="s">
        <v>86</v>
      </c>
      <c r="AV186" s="13" t="s">
        <v>84</v>
      </c>
      <c r="AW186" s="13" t="s">
        <v>32</v>
      </c>
      <c r="AX186" s="13" t="s">
        <v>77</v>
      </c>
      <c r="AY186" s="165" t="s">
        <v>149</v>
      </c>
    </row>
    <row r="187" spans="2:51" s="14" customFormat="1" ht="12">
      <c r="B187" s="171"/>
      <c r="D187" s="164" t="s">
        <v>170</v>
      </c>
      <c r="E187" s="172" t="s">
        <v>1</v>
      </c>
      <c r="F187" s="173" t="s">
        <v>238</v>
      </c>
      <c r="H187" s="174">
        <v>3.4</v>
      </c>
      <c r="I187" s="175"/>
      <c r="L187" s="171"/>
      <c r="M187" s="176"/>
      <c r="N187" s="177"/>
      <c r="O187" s="177"/>
      <c r="P187" s="177"/>
      <c r="Q187" s="177"/>
      <c r="R187" s="177"/>
      <c r="S187" s="177"/>
      <c r="T187" s="178"/>
      <c r="AT187" s="172" t="s">
        <v>170</v>
      </c>
      <c r="AU187" s="172" t="s">
        <v>86</v>
      </c>
      <c r="AV187" s="14" t="s">
        <v>86</v>
      </c>
      <c r="AW187" s="14" t="s">
        <v>32</v>
      </c>
      <c r="AX187" s="14" t="s">
        <v>77</v>
      </c>
      <c r="AY187" s="172" t="s">
        <v>149</v>
      </c>
    </row>
    <row r="188" spans="2:51" s="13" customFormat="1" ht="12">
      <c r="B188" s="163"/>
      <c r="D188" s="164" t="s">
        <v>170</v>
      </c>
      <c r="E188" s="165" t="s">
        <v>1</v>
      </c>
      <c r="F188" s="166" t="s">
        <v>239</v>
      </c>
      <c r="H188" s="165" t="s">
        <v>1</v>
      </c>
      <c r="I188" s="167"/>
      <c r="L188" s="163"/>
      <c r="M188" s="168"/>
      <c r="N188" s="169"/>
      <c r="O188" s="169"/>
      <c r="P188" s="169"/>
      <c r="Q188" s="169"/>
      <c r="R188" s="169"/>
      <c r="S188" s="169"/>
      <c r="T188" s="170"/>
      <c r="AT188" s="165" t="s">
        <v>170</v>
      </c>
      <c r="AU188" s="165" t="s">
        <v>86</v>
      </c>
      <c r="AV188" s="13" t="s">
        <v>84</v>
      </c>
      <c r="AW188" s="13" t="s">
        <v>32</v>
      </c>
      <c r="AX188" s="13" t="s">
        <v>77</v>
      </c>
      <c r="AY188" s="165" t="s">
        <v>149</v>
      </c>
    </row>
    <row r="189" spans="2:51" s="14" customFormat="1" ht="12">
      <c r="B189" s="171"/>
      <c r="D189" s="164" t="s">
        <v>170</v>
      </c>
      <c r="E189" s="172" t="s">
        <v>1</v>
      </c>
      <c r="F189" s="173" t="s">
        <v>238</v>
      </c>
      <c r="H189" s="174">
        <v>3.4</v>
      </c>
      <c r="I189" s="175"/>
      <c r="L189" s="171"/>
      <c r="M189" s="176"/>
      <c r="N189" s="177"/>
      <c r="O189" s="177"/>
      <c r="P189" s="177"/>
      <c r="Q189" s="177"/>
      <c r="R189" s="177"/>
      <c r="S189" s="177"/>
      <c r="T189" s="178"/>
      <c r="AT189" s="172" t="s">
        <v>170</v>
      </c>
      <c r="AU189" s="172" t="s">
        <v>86</v>
      </c>
      <c r="AV189" s="14" t="s">
        <v>86</v>
      </c>
      <c r="AW189" s="14" t="s">
        <v>32</v>
      </c>
      <c r="AX189" s="14" t="s">
        <v>77</v>
      </c>
      <c r="AY189" s="172" t="s">
        <v>149</v>
      </c>
    </row>
    <row r="190" spans="2:51" s="13" customFormat="1" ht="12">
      <c r="B190" s="163"/>
      <c r="D190" s="164" t="s">
        <v>170</v>
      </c>
      <c r="E190" s="165" t="s">
        <v>1</v>
      </c>
      <c r="F190" s="166" t="s">
        <v>227</v>
      </c>
      <c r="H190" s="165" t="s">
        <v>1</v>
      </c>
      <c r="I190" s="167"/>
      <c r="L190" s="163"/>
      <c r="M190" s="168"/>
      <c r="N190" s="169"/>
      <c r="O190" s="169"/>
      <c r="P190" s="169"/>
      <c r="Q190" s="169"/>
      <c r="R190" s="169"/>
      <c r="S190" s="169"/>
      <c r="T190" s="170"/>
      <c r="AT190" s="165" t="s">
        <v>170</v>
      </c>
      <c r="AU190" s="165" t="s">
        <v>86</v>
      </c>
      <c r="AV190" s="13" t="s">
        <v>84</v>
      </c>
      <c r="AW190" s="13" t="s">
        <v>32</v>
      </c>
      <c r="AX190" s="13" t="s">
        <v>77</v>
      </c>
      <c r="AY190" s="165" t="s">
        <v>149</v>
      </c>
    </row>
    <row r="191" spans="2:51" s="13" customFormat="1" ht="12">
      <c r="B191" s="163"/>
      <c r="D191" s="164" t="s">
        <v>170</v>
      </c>
      <c r="E191" s="165" t="s">
        <v>1</v>
      </c>
      <c r="F191" s="166" t="s">
        <v>240</v>
      </c>
      <c r="H191" s="165" t="s">
        <v>1</v>
      </c>
      <c r="I191" s="167"/>
      <c r="L191" s="163"/>
      <c r="M191" s="168"/>
      <c r="N191" s="169"/>
      <c r="O191" s="169"/>
      <c r="P191" s="169"/>
      <c r="Q191" s="169"/>
      <c r="R191" s="169"/>
      <c r="S191" s="169"/>
      <c r="T191" s="170"/>
      <c r="AT191" s="165" t="s">
        <v>170</v>
      </c>
      <c r="AU191" s="165" t="s">
        <v>86</v>
      </c>
      <c r="AV191" s="13" t="s">
        <v>84</v>
      </c>
      <c r="AW191" s="13" t="s">
        <v>32</v>
      </c>
      <c r="AX191" s="13" t="s">
        <v>77</v>
      </c>
      <c r="AY191" s="165" t="s">
        <v>149</v>
      </c>
    </row>
    <row r="192" spans="2:51" s="14" customFormat="1" ht="12">
      <c r="B192" s="171"/>
      <c r="D192" s="164" t="s">
        <v>170</v>
      </c>
      <c r="E192" s="172" t="s">
        <v>1</v>
      </c>
      <c r="F192" s="173" t="s">
        <v>238</v>
      </c>
      <c r="H192" s="174">
        <v>3.4</v>
      </c>
      <c r="I192" s="175"/>
      <c r="L192" s="171"/>
      <c r="M192" s="176"/>
      <c r="N192" s="177"/>
      <c r="O192" s="177"/>
      <c r="P192" s="177"/>
      <c r="Q192" s="177"/>
      <c r="R192" s="177"/>
      <c r="S192" s="177"/>
      <c r="T192" s="178"/>
      <c r="AT192" s="172" t="s">
        <v>170</v>
      </c>
      <c r="AU192" s="172" t="s">
        <v>86</v>
      </c>
      <c r="AV192" s="14" t="s">
        <v>86</v>
      </c>
      <c r="AW192" s="14" t="s">
        <v>32</v>
      </c>
      <c r="AX192" s="14" t="s">
        <v>77</v>
      </c>
      <c r="AY192" s="172" t="s">
        <v>149</v>
      </c>
    </row>
    <row r="193" spans="2:51" s="13" customFormat="1" ht="12">
      <c r="B193" s="163"/>
      <c r="D193" s="164" t="s">
        <v>170</v>
      </c>
      <c r="E193" s="165" t="s">
        <v>1</v>
      </c>
      <c r="F193" s="166" t="s">
        <v>241</v>
      </c>
      <c r="H193" s="165" t="s">
        <v>1</v>
      </c>
      <c r="I193" s="167"/>
      <c r="L193" s="163"/>
      <c r="M193" s="168"/>
      <c r="N193" s="169"/>
      <c r="O193" s="169"/>
      <c r="P193" s="169"/>
      <c r="Q193" s="169"/>
      <c r="R193" s="169"/>
      <c r="S193" s="169"/>
      <c r="T193" s="170"/>
      <c r="AT193" s="165" t="s">
        <v>170</v>
      </c>
      <c r="AU193" s="165" t="s">
        <v>86</v>
      </c>
      <c r="AV193" s="13" t="s">
        <v>84</v>
      </c>
      <c r="AW193" s="13" t="s">
        <v>32</v>
      </c>
      <c r="AX193" s="13" t="s">
        <v>77</v>
      </c>
      <c r="AY193" s="165" t="s">
        <v>149</v>
      </c>
    </row>
    <row r="194" spans="2:51" s="14" customFormat="1" ht="12">
      <c r="B194" s="171"/>
      <c r="D194" s="164" t="s">
        <v>170</v>
      </c>
      <c r="E194" s="172" t="s">
        <v>1</v>
      </c>
      <c r="F194" s="173" t="s">
        <v>238</v>
      </c>
      <c r="H194" s="174">
        <v>3.4</v>
      </c>
      <c r="I194" s="175"/>
      <c r="L194" s="171"/>
      <c r="M194" s="176"/>
      <c r="N194" s="177"/>
      <c r="O194" s="177"/>
      <c r="P194" s="177"/>
      <c r="Q194" s="177"/>
      <c r="R194" s="177"/>
      <c r="S194" s="177"/>
      <c r="T194" s="178"/>
      <c r="AT194" s="172" t="s">
        <v>170</v>
      </c>
      <c r="AU194" s="172" t="s">
        <v>86</v>
      </c>
      <c r="AV194" s="14" t="s">
        <v>86</v>
      </c>
      <c r="AW194" s="14" t="s">
        <v>32</v>
      </c>
      <c r="AX194" s="14" t="s">
        <v>77</v>
      </c>
      <c r="AY194" s="172" t="s">
        <v>149</v>
      </c>
    </row>
    <row r="195" spans="2:51" s="15" customFormat="1" ht="12">
      <c r="B195" s="179"/>
      <c r="D195" s="164" t="s">
        <v>170</v>
      </c>
      <c r="E195" s="180" t="s">
        <v>1</v>
      </c>
      <c r="F195" s="181" t="s">
        <v>177</v>
      </c>
      <c r="H195" s="182">
        <v>13.6</v>
      </c>
      <c r="I195" s="183"/>
      <c r="L195" s="179"/>
      <c r="M195" s="184"/>
      <c r="N195" s="185"/>
      <c r="O195" s="185"/>
      <c r="P195" s="185"/>
      <c r="Q195" s="185"/>
      <c r="R195" s="185"/>
      <c r="S195" s="185"/>
      <c r="T195" s="186"/>
      <c r="AT195" s="180" t="s">
        <v>170</v>
      </c>
      <c r="AU195" s="180" t="s">
        <v>86</v>
      </c>
      <c r="AV195" s="15" t="s">
        <v>157</v>
      </c>
      <c r="AW195" s="15" t="s">
        <v>32</v>
      </c>
      <c r="AX195" s="15" t="s">
        <v>84</v>
      </c>
      <c r="AY195" s="180" t="s">
        <v>149</v>
      </c>
    </row>
    <row r="196" spans="2:63" s="12" customFormat="1" ht="22.95" customHeight="1">
      <c r="B196" s="137"/>
      <c r="D196" s="138" t="s">
        <v>76</v>
      </c>
      <c r="E196" s="147" t="s">
        <v>242</v>
      </c>
      <c r="F196" s="147" t="s">
        <v>243</v>
      </c>
      <c r="I196" s="140"/>
      <c r="J196" s="148">
        <f>BK196</f>
        <v>0</v>
      </c>
      <c r="L196" s="137"/>
      <c r="M196" s="141"/>
      <c r="N196" s="142"/>
      <c r="O196" s="142"/>
      <c r="P196" s="143">
        <f>SUM(P197:P210)</f>
        <v>0</v>
      </c>
      <c r="Q196" s="142"/>
      <c r="R196" s="143">
        <f>SUM(R197:R210)</f>
        <v>0</v>
      </c>
      <c r="S196" s="142"/>
      <c r="T196" s="144">
        <f>SUM(T197:T210)</f>
        <v>1.91004</v>
      </c>
      <c r="AR196" s="138" t="s">
        <v>86</v>
      </c>
      <c r="AT196" s="145" t="s">
        <v>76</v>
      </c>
      <c r="AU196" s="145" t="s">
        <v>84</v>
      </c>
      <c r="AY196" s="138" t="s">
        <v>149</v>
      </c>
      <c r="BK196" s="146">
        <f>SUM(BK197:BK210)</f>
        <v>0</v>
      </c>
    </row>
    <row r="197" spans="1:65" s="2" customFormat="1" ht="24.15" customHeight="1">
      <c r="A197" s="32"/>
      <c r="B197" s="149"/>
      <c r="C197" s="150" t="s">
        <v>244</v>
      </c>
      <c r="D197" s="150" t="s">
        <v>152</v>
      </c>
      <c r="E197" s="151" t="s">
        <v>245</v>
      </c>
      <c r="F197" s="152" t="s">
        <v>246</v>
      </c>
      <c r="G197" s="153" t="s">
        <v>168</v>
      </c>
      <c r="H197" s="154">
        <v>95.502</v>
      </c>
      <c r="I197" s="155"/>
      <c r="J197" s="156">
        <f>ROUND(I197*H197,2)</f>
        <v>0</v>
      </c>
      <c r="K197" s="152" t="s">
        <v>156</v>
      </c>
      <c r="L197" s="33"/>
      <c r="M197" s="157" t="s">
        <v>1</v>
      </c>
      <c r="N197" s="158" t="s">
        <v>42</v>
      </c>
      <c r="O197" s="58"/>
      <c r="P197" s="159">
        <f>O197*H197</f>
        <v>0</v>
      </c>
      <c r="Q197" s="159">
        <v>0</v>
      </c>
      <c r="R197" s="159">
        <f>Q197*H197</f>
        <v>0</v>
      </c>
      <c r="S197" s="159">
        <v>0.02</v>
      </c>
      <c r="T197" s="160">
        <f>S197*H197</f>
        <v>1.91004</v>
      </c>
      <c r="U197" s="32"/>
      <c r="V197" s="32"/>
      <c r="W197" s="32"/>
      <c r="X197" s="32"/>
      <c r="Y197" s="32"/>
      <c r="Z197" s="32"/>
      <c r="AA197" s="32"/>
      <c r="AB197" s="32"/>
      <c r="AC197" s="32"/>
      <c r="AD197" s="32"/>
      <c r="AE197" s="32"/>
      <c r="AR197" s="161" t="s">
        <v>220</v>
      </c>
      <c r="AT197" s="161" t="s">
        <v>152</v>
      </c>
      <c r="AU197" s="161" t="s">
        <v>86</v>
      </c>
      <c r="AY197" s="17" t="s">
        <v>149</v>
      </c>
      <c r="BE197" s="162">
        <f>IF(N197="základní",J197,0)</f>
        <v>0</v>
      </c>
      <c r="BF197" s="162">
        <f>IF(N197="snížená",J197,0)</f>
        <v>0</v>
      </c>
      <c r="BG197" s="162">
        <f>IF(N197="zákl. přenesená",J197,0)</f>
        <v>0</v>
      </c>
      <c r="BH197" s="162">
        <f>IF(N197="sníž. přenesená",J197,0)</f>
        <v>0</v>
      </c>
      <c r="BI197" s="162">
        <f>IF(N197="nulová",J197,0)</f>
        <v>0</v>
      </c>
      <c r="BJ197" s="17" t="s">
        <v>84</v>
      </c>
      <c r="BK197" s="162">
        <f>ROUND(I197*H197,2)</f>
        <v>0</v>
      </c>
      <c r="BL197" s="17" t="s">
        <v>220</v>
      </c>
      <c r="BM197" s="161" t="s">
        <v>247</v>
      </c>
    </row>
    <row r="198" spans="2:51" s="13" customFormat="1" ht="12">
      <c r="B198" s="163"/>
      <c r="D198" s="164" t="s">
        <v>170</v>
      </c>
      <c r="E198" s="165" t="s">
        <v>1</v>
      </c>
      <c r="F198" s="166" t="s">
        <v>171</v>
      </c>
      <c r="H198" s="165" t="s">
        <v>1</v>
      </c>
      <c r="I198" s="167"/>
      <c r="L198" s="163"/>
      <c r="M198" s="168"/>
      <c r="N198" s="169"/>
      <c r="O198" s="169"/>
      <c r="P198" s="169"/>
      <c r="Q198" s="169"/>
      <c r="R198" s="169"/>
      <c r="S198" s="169"/>
      <c r="T198" s="170"/>
      <c r="AT198" s="165" t="s">
        <v>170</v>
      </c>
      <c r="AU198" s="165" t="s">
        <v>86</v>
      </c>
      <c r="AV198" s="13" t="s">
        <v>84</v>
      </c>
      <c r="AW198" s="13" t="s">
        <v>32</v>
      </c>
      <c r="AX198" s="13" t="s">
        <v>77</v>
      </c>
      <c r="AY198" s="165" t="s">
        <v>149</v>
      </c>
    </row>
    <row r="199" spans="2:51" s="13" customFormat="1" ht="12">
      <c r="B199" s="163"/>
      <c r="D199" s="164" t="s">
        <v>170</v>
      </c>
      <c r="E199" s="165" t="s">
        <v>1</v>
      </c>
      <c r="F199" s="166" t="s">
        <v>248</v>
      </c>
      <c r="H199" s="165" t="s">
        <v>1</v>
      </c>
      <c r="I199" s="167"/>
      <c r="L199" s="163"/>
      <c r="M199" s="168"/>
      <c r="N199" s="169"/>
      <c r="O199" s="169"/>
      <c r="P199" s="169"/>
      <c r="Q199" s="169"/>
      <c r="R199" s="169"/>
      <c r="S199" s="169"/>
      <c r="T199" s="170"/>
      <c r="AT199" s="165" t="s">
        <v>170</v>
      </c>
      <c r="AU199" s="165" t="s">
        <v>86</v>
      </c>
      <c r="AV199" s="13" t="s">
        <v>84</v>
      </c>
      <c r="AW199" s="13" t="s">
        <v>32</v>
      </c>
      <c r="AX199" s="13" t="s">
        <v>77</v>
      </c>
      <c r="AY199" s="165" t="s">
        <v>149</v>
      </c>
    </row>
    <row r="200" spans="2:51" s="13" customFormat="1" ht="12">
      <c r="B200" s="163"/>
      <c r="D200" s="164" t="s">
        <v>170</v>
      </c>
      <c r="E200" s="165" t="s">
        <v>1</v>
      </c>
      <c r="F200" s="166" t="s">
        <v>223</v>
      </c>
      <c r="H200" s="165" t="s">
        <v>1</v>
      </c>
      <c r="I200" s="167"/>
      <c r="L200" s="163"/>
      <c r="M200" s="168"/>
      <c r="N200" s="169"/>
      <c r="O200" s="169"/>
      <c r="P200" s="169"/>
      <c r="Q200" s="169"/>
      <c r="R200" s="169"/>
      <c r="S200" s="169"/>
      <c r="T200" s="170"/>
      <c r="AT200" s="165" t="s">
        <v>170</v>
      </c>
      <c r="AU200" s="165" t="s">
        <v>86</v>
      </c>
      <c r="AV200" s="13" t="s">
        <v>84</v>
      </c>
      <c r="AW200" s="13" t="s">
        <v>32</v>
      </c>
      <c r="AX200" s="13" t="s">
        <v>77</v>
      </c>
      <c r="AY200" s="165" t="s">
        <v>149</v>
      </c>
    </row>
    <row r="201" spans="2:51" s="13" customFormat="1" ht="12">
      <c r="B201" s="163"/>
      <c r="D201" s="164" t="s">
        <v>170</v>
      </c>
      <c r="E201" s="165" t="s">
        <v>1</v>
      </c>
      <c r="F201" s="166" t="s">
        <v>249</v>
      </c>
      <c r="H201" s="165" t="s">
        <v>1</v>
      </c>
      <c r="I201" s="167"/>
      <c r="L201" s="163"/>
      <c r="M201" s="168"/>
      <c r="N201" s="169"/>
      <c r="O201" s="169"/>
      <c r="P201" s="169"/>
      <c r="Q201" s="169"/>
      <c r="R201" s="169"/>
      <c r="S201" s="169"/>
      <c r="T201" s="170"/>
      <c r="AT201" s="165" t="s">
        <v>170</v>
      </c>
      <c r="AU201" s="165" t="s">
        <v>86</v>
      </c>
      <c r="AV201" s="13" t="s">
        <v>84</v>
      </c>
      <c r="AW201" s="13" t="s">
        <v>32</v>
      </c>
      <c r="AX201" s="13" t="s">
        <v>77</v>
      </c>
      <c r="AY201" s="165" t="s">
        <v>149</v>
      </c>
    </row>
    <row r="202" spans="2:51" s="14" customFormat="1" ht="12">
      <c r="B202" s="171"/>
      <c r="D202" s="164" t="s">
        <v>170</v>
      </c>
      <c r="E202" s="172" t="s">
        <v>1</v>
      </c>
      <c r="F202" s="173" t="s">
        <v>250</v>
      </c>
      <c r="H202" s="174">
        <v>23.568</v>
      </c>
      <c r="I202" s="175"/>
      <c r="L202" s="171"/>
      <c r="M202" s="176"/>
      <c r="N202" s="177"/>
      <c r="O202" s="177"/>
      <c r="P202" s="177"/>
      <c r="Q202" s="177"/>
      <c r="R202" s="177"/>
      <c r="S202" s="177"/>
      <c r="T202" s="178"/>
      <c r="AT202" s="172" t="s">
        <v>170</v>
      </c>
      <c r="AU202" s="172" t="s">
        <v>86</v>
      </c>
      <c r="AV202" s="14" t="s">
        <v>86</v>
      </c>
      <c r="AW202" s="14" t="s">
        <v>32</v>
      </c>
      <c r="AX202" s="14" t="s">
        <v>77</v>
      </c>
      <c r="AY202" s="172" t="s">
        <v>149</v>
      </c>
    </row>
    <row r="203" spans="2:51" s="13" customFormat="1" ht="12">
      <c r="B203" s="163"/>
      <c r="D203" s="164" t="s">
        <v>170</v>
      </c>
      <c r="E203" s="165" t="s">
        <v>1</v>
      </c>
      <c r="F203" s="166" t="s">
        <v>251</v>
      </c>
      <c r="H203" s="165" t="s">
        <v>1</v>
      </c>
      <c r="I203" s="167"/>
      <c r="L203" s="163"/>
      <c r="M203" s="168"/>
      <c r="N203" s="169"/>
      <c r="O203" s="169"/>
      <c r="P203" s="169"/>
      <c r="Q203" s="169"/>
      <c r="R203" s="169"/>
      <c r="S203" s="169"/>
      <c r="T203" s="170"/>
      <c r="AT203" s="165" t="s">
        <v>170</v>
      </c>
      <c r="AU203" s="165" t="s">
        <v>86</v>
      </c>
      <c r="AV203" s="13" t="s">
        <v>84</v>
      </c>
      <c r="AW203" s="13" t="s">
        <v>32</v>
      </c>
      <c r="AX203" s="13" t="s">
        <v>77</v>
      </c>
      <c r="AY203" s="165" t="s">
        <v>149</v>
      </c>
    </row>
    <row r="204" spans="2:51" s="14" customFormat="1" ht="12">
      <c r="B204" s="171"/>
      <c r="D204" s="164" t="s">
        <v>170</v>
      </c>
      <c r="E204" s="172" t="s">
        <v>1</v>
      </c>
      <c r="F204" s="173" t="s">
        <v>252</v>
      </c>
      <c r="H204" s="174">
        <v>24.183</v>
      </c>
      <c r="I204" s="175"/>
      <c r="L204" s="171"/>
      <c r="M204" s="176"/>
      <c r="N204" s="177"/>
      <c r="O204" s="177"/>
      <c r="P204" s="177"/>
      <c r="Q204" s="177"/>
      <c r="R204" s="177"/>
      <c r="S204" s="177"/>
      <c r="T204" s="178"/>
      <c r="AT204" s="172" t="s">
        <v>170</v>
      </c>
      <c r="AU204" s="172" t="s">
        <v>86</v>
      </c>
      <c r="AV204" s="14" t="s">
        <v>86</v>
      </c>
      <c r="AW204" s="14" t="s">
        <v>32</v>
      </c>
      <c r="AX204" s="14" t="s">
        <v>77</v>
      </c>
      <c r="AY204" s="172" t="s">
        <v>149</v>
      </c>
    </row>
    <row r="205" spans="2:51" s="13" customFormat="1" ht="12">
      <c r="B205" s="163"/>
      <c r="D205" s="164" t="s">
        <v>170</v>
      </c>
      <c r="E205" s="165" t="s">
        <v>1</v>
      </c>
      <c r="F205" s="166" t="s">
        <v>227</v>
      </c>
      <c r="H205" s="165" t="s">
        <v>1</v>
      </c>
      <c r="I205" s="167"/>
      <c r="L205" s="163"/>
      <c r="M205" s="168"/>
      <c r="N205" s="169"/>
      <c r="O205" s="169"/>
      <c r="P205" s="169"/>
      <c r="Q205" s="169"/>
      <c r="R205" s="169"/>
      <c r="S205" s="169"/>
      <c r="T205" s="170"/>
      <c r="AT205" s="165" t="s">
        <v>170</v>
      </c>
      <c r="AU205" s="165" t="s">
        <v>86</v>
      </c>
      <c r="AV205" s="13" t="s">
        <v>84</v>
      </c>
      <c r="AW205" s="13" t="s">
        <v>32</v>
      </c>
      <c r="AX205" s="13" t="s">
        <v>77</v>
      </c>
      <c r="AY205" s="165" t="s">
        <v>149</v>
      </c>
    </row>
    <row r="206" spans="2:51" s="13" customFormat="1" ht="12">
      <c r="B206" s="163"/>
      <c r="D206" s="164" t="s">
        <v>170</v>
      </c>
      <c r="E206" s="165" t="s">
        <v>1</v>
      </c>
      <c r="F206" s="166" t="s">
        <v>253</v>
      </c>
      <c r="H206" s="165" t="s">
        <v>1</v>
      </c>
      <c r="I206" s="167"/>
      <c r="L206" s="163"/>
      <c r="M206" s="168"/>
      <c r="N206" s="169"/>
      <c r="O206" s="169"/>
      <c r="P206" s="169"/>
      <c r="Q206" s="169"/>
      <c r="R206" s="169"/>
      <c r="S206" s="169"/>
      <c r="T206" s="170"/>
      <c r="AT206" s="165" t="s">
        <v>170</v>
      </c>
      <c r="AU206" s="165" t="s">
        <v>86</v>
      </c>
      <c r="AV206" s="13" t="s">
        <v>84</v>
      </c>
      <c r="AW206" s="13" t="s">
        <v>32</v>
      </c>
      <c r="AX206" s="13" t="s">
        <v>77</v>
      </c>
      <c r="AY206" s="165" t="s">
        <v>149</v>
      </c>
    </row>
    <row r="207" spans="2:51" s="14" customFormat="1" ht="12">
      <c r="B207" s="171"/>
      <c r="D207" s="164" t="s">
        <v>170</v>
      </c>
      <c r="E207" s="172" t="s">
        <v>1</v>
      </c>
      <c r="F207" s="173" t="s">
        <v>250</v>
      </c>
      <c r="H207" s="174">
        <v>23.568</v>
      </c>
      <c r="I207" s="175"/>
      <c r="L207" s="171"/>
      <c r="M207" s="176"/>
      <c r="N207" s="177"/>
      <c r="O207" s="177"/>
      <c r="P207" s="177"/>
      <c r="Q207" s="177"/>
      <c r="R207" s="177"/>
      <c r="S207" s="177"/>
      <c r="T207" s="178"/>
      <c r="AT207" s="172" t="s">
        <v>170</v>
      </c>
      <c r="AU207" s="172" t="s">
        <v>86</v>
      </c>
      <c r="AV207" s="14" t="s">
        <v>86</v>
      </c>
      <c r="AW207" s="14" t="s">
        <v>32</v>
      </c>
      <c r="AX207" s="14" t="s">
        <v>77</v>
      </c>
      <c r="AY207" s="172" t="s">
        <v>149</v>
      </c>
    </row>
    <row r="208" spans="2:51" s="13" customFormat="1" ht="12">
      <c r="B208" s="163"/>
      <c r="D208" s="164" t="s">
        <v>170</v>
      </c>
      <c r="E208" s="165" t="s">
        <v>1</v>
      </c>
      <c r="F208" s="166" t="s">
        <v>254</v>
      </c>
      <c r="H208" s="165" t="s">
        <v>1</v>
      </c>
      <c r="I208" s="167"/>
      <c r="L208" s="163"/>
      <c r="M208" s="168"/>
      <c r="N208" s="169"/>
      <c r="O208" s="169"/>
      <c r="P208" s="169"/>
      <c r="Q208" s="169"/>
      <c r="R208" s="169"/>
      <c r="S208" s="169"/>
      <c r="T208" s="170"/>
      <c r="AT208" s="165" t="s">
        <v>170</v>
      </c>
      <c r="AU208" s="165" t="s">
        <v>86</v>
      </c>
      <c r="AV208" s="13" t="s">
        <v>84</v>
      </c>
      <c r="AW208" s="13" t="s">
        <v>32</v>
      </c>
      <c r="AX208" s="13" t="s">
        <v>77</v>
      </c>
      <c r="AY208" s="165" t="s">
        <v>149</v>
      </c>
    </row>
    <row r="209" spans="2:51" s="14" customFormat="1" ht="12">
      <c r="B209" s="171"/>
      <c r="D209" s="164" t="s">
        <v>170</v>
      </c>
      <c r="E209" s="172" t="s">
        <v>1</v>
      </c>
      <c r="F209" s="173" t="s">
        <v>252</v>
      </c>
      <c r="H209" s="174">
        <v>24.183</v>
      </c>
      <c r="I209" s="175"/>
      <c r="L209" s="171"/>
      <c r="M209" s="176"/>
      <c r="N209" s="177"/>
      <c r="O209" s="177"/>
      <c r="P209" s="177"/>
      <c r="Q209" s="177"/>
      <c r="R209" s="177"/>
      <c r="S209" s="177"/>
      <c r="T209" s="178"/>
      <c r="AT209" s="172" t="s">
        <v>170</v>
      </c>
      <c r="AU209" s="172" t="s">
        <v>86</v>
      </c>
      <c r="AV209" s="14" t="s">
        <v>86</v>
      </c>
      <c r="AW209" s="14" t="s">
        <v>32</v>
      </c>
      <c r="AX209" s="14" t="s">
        <v>77</v>
      </c>
      <c r="AY209" s="172" t="s">
        <v>149</v>
      </c>
    </row>
    <row r="210" spans="2:51" s="15" customFormat="1" ht="12">
      <c r="B210" s="179"/>
      <c r="D210" s="164" t="s">
        <v>170</v>
      </c>
      <c r="E210" s="180" t="s">
        <v>1</v>
      </c>
      <c r="F210" s="181" t="s">
        <v>177</v>
      </c>
      <c r="H210" s="182">
        <v>95.502</v>
      </c>
      <c r="I210" s="183"/>
      <c r="L210" s="179"/>
      <c r="M210" s="184"/>
      <c r="N210" s="185"/>
      <c r="O210" s="185"/>
      <c r="P210" s="185"/>
      <c r="Q210" s="185"/>
      <c r="R210" s="185"/>
      <c r="S210" s="185"/>
      <c r="T210" s="186"/>
      <c r="AT210" s="180" t="s">
        <v>170</v>
      </c>
      <c r="AU210" s="180" t="s">
        <v>86</v>
      </c>
      <c r="AV210" s="15" t="s">
        <v>157</v>
      </c>
      <c r="AW210" s="15" t="s">
        <v>32</v>
      </c>
      <c r="AX210" s="15" t="s">
        <v>84</v>
      </c>
      <c r="AY210" s="180" t="s">
        <v>149</v>
      </c>
    </row>
    <row r="211" spans="2:63" s="12" customFormat="1" ht="22.95" customHeight="1">
      <c r="B211" s="137"/>
      <c r="D211" s="138" t="s">
        <v>76</v>
      </c>
      <c r="E211" s="147" t="s">
        <v>255</v>
      </c>
      <c r="F211" s="147" t="s">
        <v>256</v>
      </c>
      <c r="I211" s="140"/>
      <c r="J211" s="148">
        <f>BK211</f>
        <v>0</v>
      </c>
      <c r="L211" s="137"/>
      <c r="M211" s="141"/>
      <c r="N211" s="142"/>
      <c r="O211" s="142"/>
      <c r="P211" s="143">
        <f>SUM(P212:P220)</f>
        <v>0</v>
      </c>
      <c r="Q211" s="142"/>
      <c r="R211" s="143">
        <f>SUM(R212:R220)</f>
        <v>0</v>
      </c>
      <c r="S211" s="142"/>
      <c r="T211" s="144">
        <f>SUM(T212:T220)</f>
        <v>5.7204326</v>
      </c>
      <c r="AR211" s="138" t="s">
        <v>86</v>
      </c>
      <c r="AT211" s="145" t="s">
        <v>76</v>
      </c>
      <c r="AU211" s="145" t="s">
        <v>84</v>
      </c>
      <c r="AY211" s="138" t="s">
        <v>149</v>
      </c>
      <c r="BK211" s="146">
        <f>SUM(BK212:BK220)</f>
        <v>0</v>
      </c>
    </row>
    <row r="212" spans="1:65" s="2" customFormat="1" ht="24.15" customHeight="1">
      <c r="A212" s="32"/>
      <c r="B212" s="149"/>
      <c r="C212" s="150" t="s">
        <v>8</v>
      </c>
      <c r="D212" s="150" t="s">
        <v>152</v>
      </c>
      <c r="E212" s="151" t="s">
        <v>257</v>
      </c>
      <c r="F212" s="152" t="s">
        <v>258</v>
      </c>
      <c r="G212" s="153" t="s">
        <v>168</v>
      </c>
      <c r="H212" s="154">
        <v>68.78</v>
      </c>
      <c r="I212" s="155"/>
      <c r="J212" s="156">
        <f>ROUND(I212*H212,2)</f>
        <v>0</v>
      </c>
      <c r="K212" s="152" t="s">
        <v>156</v>
      </c>
      <c r="L212" s="33"/>
      <c r="M212" s="157" t="s">
        <v>1</v>
      </c>
      <c r="N212" s="158" t="s">
        <v>42</v>
      </c>
      <c r="O212" s="58"/>
      <c r="P212" s="159">
        <f>O212*H212</f>
        <v>0</v>
      </c>
      <c r="Q212" s="159">
        <v>0</v>
      </c>
      <c r="R212" s="159">
        <f>Q212*H212</f>
        <v>0</v>
      </c>
      <c r="S212" s="159">
        <v>0.08317</v>
      </c>
      <c r="T212" s="160">
        <f>S212*H212</f>
        <v>5.7204326</v>
      </c>
      <c r="U212" s="32"/>
      <c r="V212" s="32"/>
      <c r="W212" s="32"/>
      <c r="X212" s="32"/>
      <c r="Y212" s="32"/>
      <c r="Z212" s="32"/>
      <c r="AA212" s="32"/>
      <c r="AB212" s="32"/>
      <c r="AC212" s="32"/>
      <c r="AD212" s="32"/>
      <c r="AE212" s="32"/>
      <c r="AR212" s="161" t="s">
        <v>220</v>
      </c>
      <c r="AT212" s="161" t="s">
        <v>152</v>
      </c>
      <c r="AU212" s="161" t="s">
        <v>86</v>
      </c>
      <c r="AY212" s="17" t="s">
        <v>149</v>
      </c>
      <c r="BE212" s="162">
        <f>IF(N212="základní",J212,0)</f>
        <v>0</v>
      </c>
      <c r="BF212" s="162">
        <f>IF(N212="snížená",J212,0)</f>
        <v>0</v>
      </c>
      <c r="BG212" s="162">
        <f>IF(N212="zákl. přenesená",J212,0)</f>
        <v>0</v>
      </c>
      <c r="BH212" s="162">
        <f>IF(N212="sníž. přenesená",J212,0)</f>
        <v>0</v>
      </c>
      <c r="BI212" s="162">
        <f>IF(N212="nulová",J212,0)</f>
        <v>0</v>
      </c>
      <c r="BJ212" s="17" t="s">
        <v>84</v>
      </c>
      <c r="BK212" s="162">
        <f>ROUND(I212*H212,2)</f>
        <v>0</v>
      </c>
      <c r="BL212" s="17" t="s">
        <v>220</v>
      </c>
      <c r="BM212" s="161" t="s">
        <v>259</v>
      </c>
    </row>
    <row r="213" spans="2:51" s="13" customFormat="1" ht="12">
      <c r="B213" s="163"/>
      <c r="D213" s="164" t="s">
        <v>170</v>
      </c>
      <c r="E213" s="165" t="s">
        <v>1</v>
      </c>
      <c r="F213" s="166" t="s">
        <v>171</v>
      </c>
      <c r="H213" s="165" t="s">
        <v>1</v>
      </c>
      <c r="I213" s="167"/>
      <c r="L213" s="163"/>
      <c r="M213" s="168"/>
      <c r="N213" s="169"/>
      <c r="O213" s="169"/>
      <c r="P213" s="169"/>
      <c r="Q213" s="169"/>
      <c r="R213" s="169"/>
      <c r="S213" s="169"/>
      <c r="T213" s="170"/>
      <c r="AT213" s="165" t="s">
        <v>170</v>
      </c>
      <c r="AU213" s="165" t="s">
        <v>86</v>
      </c>
      <c r="AV213" s="13" t="s">
        <v>84</v>
      </c>
      <c r="AW213" s="13" t="s">
        <v>32</v>
      </c>
      <c r="AX213" s="13" t="s">
        <v>77</v>
      </c>
      <c r="AY213" s="165" t="s">
        <v>149</v>
      </c>
    </row>
    <row r="214" spans="2:51" s="13" customFormat="1" ht="12">
      <c r="B214" s="163"/>
      <c r="D214" s="164" t="s">
        <v>170</v>
      </c>
      <c r="E214" s="165" t="s">
        <v>1</v>
      </c>
      <c r="F214" s="166" t="s">
        <v>260</v>
      </c>
      <c r="H214" s="165" t="s">
        <v>1</v>
      </c>
      <c r="I214" s="167"/>
      <c r="L214" s="163"/>
      <c r="M214" s="168"/>
      <c r="N214" s="169"/>
      <c r="O214" s="169"/>
      <c r="P214" s="169"/>
      <c r="Q214" s="169"/>
      <c r="R214" s="169"/>
      <c r="S214" s="169"/>
      <c r="T214" s="170"/>
      <c r="AT214" s="165" t="s">
        <v>170</v>
      </c>
      <c r="AU214" s="165" t="s">
        <v>86</v>
      </c>
      <c r="AV214" s="13" t="s">
        <v>84</v>
      </c>
      <c r="AW214" s="13" t="s">
        <v>32</v>
      </c>
      <c r="AX214" s="13" t="s">
        <v>77</v>
      </c>
      <c r="AY214" s="165" t="s">
        <v>149</v>
      </c>
    </row>
    <row r="215" spans="2:51" s="13" customFormat="1" ht="12">
      <c r="B215" s="163"/>
      <c r="D215" s="164" t="s">
        <v>170</v>
      </c>
      <c r="E215" s="165" t="s">
        <v>1</v>
      </c>
      <c r="F215" s="166" t="s">
        <v>261</v>
      </c>
      <c r="H215" s="165" t="s">
        <v>1</v>
      </c>
      <c r="I215" s="167"/>
      <c r="L215" s="163"/>
      <c r="M215" s="168"/>
      <c r="N215" s="169"/>
      <c r="O215" s="169"/>
      <c r="P215" s="169"/>
      <c r="Q215" s="169"/>
      <c r="R215" s="169"/>
      <c r="S215" s="169"/>
      <c r="T215" s="170"/>
      <c r="AT215" s="165" t="s">
        <v>170</v>
      </c>
      <c r="AU215" s="165" t="s">
        <v>86</v>
      </c>
      <c r="AV215" s="13" t="s">
        <v>84</v>
      </c>
      <c r="AW215" s="13" t="s">
        <v>32</v>
      </c>
      <c r="AX215" s="13" t="s">
        <v>77</v>
      </c>
      <c r="AY215" s="165" t="s">
        <v>149</v>
      </c>
    </row>
    <row r="216" spans="2:51" s="13" customFormat="1" ht="12">
      <c r="B216" s="163"/>
      <c r="D216" s="164" t="s">
        <v>170</v>
      </c>
      <c r="E216" s="165" t="s">
        <v>1</v>
      </c>
      <c r="F216" s="166" t="s">
        <v>174</v>
      </c>
      <c r="H216" s="165" t="s">
        <v>1</v>
      </c>
      <c r="I216" s="167"/>
      <c r="L216" s="163"/>
      <c r="M216" s="168"/>
      <c r="N216" s="169"/>
      <c r="O216" s="169"/>
      <c r="P216" s="169"/>
      <c r="Q216" s="169"/>
      <c r="R216" s="169"/>
      <c r="S216" s="169"/>
      <c r="T216" s="170"/>
      <c r="AT216" s="165" t="s">
        <v>170</v>
      </c>
      <c r="AU216" s="165" t="s">
        <v>86</v>
      </c>
      <c r="AV216" s="13" t="s">
        <v>84</v>
      </c>
      <c r="AW216" s="13" t="s">
        <v>32</v>
      </c>
      <c r="AX216" s="13" t="s">
        <v>77</v>
      </c>
      <c r="AY216" s="165" t="s">
        <v>149</v>
      </c>
    </row>
    <row r="217" spans="2:51" s="14" customFormat="1" ht="12">
      <c r="B217" s="171"/>
      <c r="D217" s="164" t="s">
        <v>170</v>
      </c>
      <c r="E217" s="172" t="s">
        <v>1</v>
      </c>
      <c r="F217" s="173" t="s">
        <v>175</v>
      </c>
      <c r="H217" s="174">
        <v>34.39</v>
      </c>
      <c r="I217" s="175"/>
      <c r="L217" s="171"/>
      <c r="M217" s="176"/>
      <c r="N217" s="177"/>
      <c r="O217" s="177"/>
      <c r="P217" s="177"/>
      <c r="Q217" s="177"/>
      <c r="R217" s="177"/>
      <c r="S217" s="177"/>
      <c r="T217" s="178"/>
      <c r="AT217" s="172" t="s">
        <v>170</v>
      </c>
      <c r="AU217" s="172" t="s">
        <v>86</v>
      </c>
      <c r="AV217" s="14" t="s">
        <v>86</v>
      </c>
      <c r="AW217" s="14" t="s">
        <v>32</v>
      </c>
      <c r="AX217" s="14" t="s">
        <v>77</v>
      </c>
      <c r="AY217" s="172" t="s">
        <v>149</v>
      </c>
    </row>
    <row r="218" spans="2:51" s="13" customFormat="1" ht="12">
      <c r="B218" s="163"/>
      <c r="D218" s="164" t="s">
        <v>170</v>
      </c>
      <c r="E218" s="165" t="s">
        <v>1</v>
      </c>
      <c r="F218" s="166" t="s">
        <v>176</v>
      </c>
      <c r="H218" s="165" t="s">
        <v>1</v>
      </c>
      <c r="I218" s="167"/>
      <c r="L218" s="163"/>
      <c r="M218" s="168"/>
      <c r="N218" s="169"/>
      <c r="O218" s="169"/>
      <c r="P218" s="169"/>
      <c r="Q218" s="169"/>
      <c r="R218" s="169"/>
      <c r="S218" s="169"/>
      <c r="T218" s="170"/>
      <c r="AT218" s="165" t="s">
        <v>170</v>
      </c>
      <c r="AU218" s="165" t="s">
        <v>86</v>
      </c>
      <c r="AV218" s="13" t="s">
        <v>84</v>
      </c>
      <c r="AW218" s="13" t="s">
        <v>32</v>
      </c>
      <c r="AX218" s="13" t="s">
        <v>77</v>
      </c>
      <c r="AY218" s="165" t="s">
        <v>149</v>
      </c>
    </row>
    <row r="219" spans="2:51" s="14" customFormat="1" ht="12">
      <c r="B219" s="171"/>
      <c r="D219" s="164" t="s">
        <v>170</v>
      </c>
      <c r="E219" s="172" t="s">
        <v>1</v>
      </c>
      <c r="F219" s="173" t="s">
        <v>175</v>
      </c>
      <c r="H219" s="174">
        <v>34.39</v>
      </c>
      <c r="I219" s="175"/>
      <c r="L219" s="171"/>
      <c r="M219" s="176"/>
      <c r="N219" s="177"/>
      <c r="O219" s="177"/>
      <c r="P219" s="177"/>
      <c r="Q219" s="177"/>
      <c r="R219" s="177"/>
      <c r="S219" s="177"/>
      <c r="T219" s="178"/>
      <c r="AT219" s="172" t="s">
        <v>170</v>
      </c>
      <c r="AU219" s="172" t="s">
        <v>86</v>
      </c>
      <c r="AV219" s="14" t="s">
        <v>86</v>
      </c>
      <c r="AW219" s="14" t="s">
        <v>32</v>
      </c>
      <c r="AX219" s="14" t="s">
        <v>77</v>
      </c>
      <c r="AY219" s="172" t="s">
        <v>149</v>
      </c>
    </row>
    <row r="220" spans="2:51" s="15" customFormat="1" ht="12">
      <c r="B220" s="179"/>
      <c r="D220" s="164" t="s">
        <v>170</v>
      </c>
      <c r="E220" s="180" t="s">
        <v>1</v>
      </c>
      <c r="F220" s="181" t="s">
        <v>177</v>
      </c>
      <c r="H220" s="182">
        <v>68.78</v>
      </c>
      <c r="I220" s="183"/>
      <c r="L220" s="179"/>
      <c r="M220" s="184"/>
      <c r="N220" s="185"/>
      <c r="O220" s="185"/>
      <c r="P220" s="185"/>
      <c r="Q220" s="185"/>
      <c r="R220" s="185"/>
      <c r="S220" s="185"/>
      <c r="T220" s="186"/>
      <c r="AT220" s="180" t="s">
        <v>170</v>
      </c>
      <c r="AU220" s="180" t="s">
        <v>86</v>
      </c>
      <c r="AV220" s="15" t="s">
        <v>157</v>
      </c>
      <c r="AW220" s="15" t="s">
        <v>32</v>
      </c>
      <c r="AX220" s="15" t="s">
        <v>84</v>
      </c>
      <c r="AY220" s="180" t="s">
        <v>149</v>
      </c>
    </row>
    <row r="221" spans="2:63" s="12" customFormat="1" ht="22.95" customHeight="1">
      <c r="B221" s="137"/>
      <c r="D221" s="138" t="s">
        <v>76</v>
      </c>
      <c r="E221" s="147" t="s">
        <v>262</v>
      </c>
      <c r="F221" s="147" t="s">
        <v>263</v>
      </c>
      <c r="I221" s="140"/>
      <c r="J221" s="148">
        <f>BK221</f>
        <v>0</v>
      </c>
      <c r="L221" s="137"/>
      <c r="M221" s="141"/>
      <c r="N221" s="142"/>
      <c r="O221" s="142"/>
      <c r="P221" s="143">
        <f>SUM(P222:P229)</f>
        <v>0</v>
      </c>
      <c r="Q221" s="142"/>
      <c r="R221" s="143">
        <f>SUM(R222:R229)</f>
        <v>0</v>
      </c>
      <c r="S221" s="142"/>
      <c r="T221" s="144">
        <f>SUM(T222:T229)</f>
        <v>6.35211</v>
      </c>
      <c r="AR221" s="138" t="s">
        <v>86</v>
      </c>
      <c r="AT221" s="145" t="s">
        <v>76</v>
      </c>
      <c r="AU221" s="145" t="s">
        <v>84</v>
      </c>
      <c r="AY221" s="138" t="s">
        <v>149</v>
      </c>
      <c r="BK221" s="146">
        <f>SUM(BK222:BK229)</f>
        <v>0</v>
      </c>
    </row>
    <row r="222" spans="1:65" s="2" customFormat="1" ht="24.15" customHeight="1">
      <c r="A222" s="32"/>
      <c r="B222" s="149"/>
      <c r="C222" s="150" t="s">
        <v>220</v>
      </c>
      <c r="D222" s="150" t="s">
        <v>152</v>
      </c>
      <c r="E222" s="151" t="s">
        <v>264</v>
      </c>
      <c r="F222" s="152" t="s">
        <v>265</v>
      </c>
      <c r="G222" s="153" t="s">
        <v>168</v>
      </c>
      <c r="H222" s="154">
        <v>77.94</v>
      </c>
      <c r="I222" s="155"/>
      <c r="J222" s="156">
        <f>ROUND(I222*H222,2)</f>
        <v>0</v>
      </c>
      <c r="K222" s="152" t="s">
        <v>156</v>
      </c>
      <c r="L222" s="33"/>
      <c r="M222" s="157" t="s">
        <v>1</v>
      </c>
      <c r="N222" s="158" t="s">
        <v>42</v>
      </c>
      <c r="O222" s="58"/>
      <c r="P222" s="159">
        <f>O222*H222</f>
        <v>0</v>
      </c>
      <c r="Q222" s="159">
        <v>0</v>
      </c>
      <c r="R222" s="159">
        <f>Q222*H222</f>
        <v>0</v>
      </c>
      <c r="S222" s="159">
        <v>0.0815</v>
      </c>
      <c r="T222" s="160">
        <f>S222*H222</f>
        <v>6.35211</v>
      </c>
      <c r="U222" s="32"/>
      <c r="V222" s="32"/>
      <c r="W222" s="32"/>
      <c r="X222" s="32"/>
      <c r="Y222" s="32"/>
      <c r="Z222" s="32"/>
      <c r="AA222" s="32"/>
      <c r="AB222" s="32"/>
      <c r="AC222" s="32"/>
      <c r="AD222" s="32"/>
      <c r="AE222" s="32"/>
      <c r="AR222" s="161" t="s">
        <v>220</v>
      </c>
      <c r="AT222" s="161" t="s">
        <v>152</v>
      </c>
      <c r="AU222" s="161" t="s">
        <v>86</v>
      </c>
      <c r="AY222" s="17" t="s">
        <v>149</v>
      </c>
      <c r="BE222" s="162">
        <f>IF(N222="základní",J222,0)</f>
        <v>0</v>
      </c>
      <c r="BF222" s="162">
        <f>IF(N222="snížená",J222,0)</f>
        <v>0</v>
      </c>
      <c r="BG222" s="162">
        <f>IF(N222="zákl. přenesená",J222,0)</f>
        <v>0</v>
      </c>
      <c r="BH222" s="162">
        <f>IF(N222="sníž. přenesená",J222,0)</f>
        <v>0</v>
      </c>
      <c r="BI222" s="162">
        <f>IF(N222="nulová",J222,0)</f>
        <v>0</v>
      </c>
      <c r="BJ222" s="17" t="s">
        <v>84</v>
      </c>
      <c r="BK222" s="162">
        <f>ROUND(I222*H222,2)</f>
        <v>0</v>
      </c>
      <c r="BL222" s="17" t="s">
        <v>220</v>
      </c>
      <c r="BM222" s="161" t="s">
        <v>266</v>
      </c>
    </row>
    <row r="223" spans="2:51" s="13" customFormat="1" ht="12">
      <c r="B223" s="163"/>
      <c r="D223" s="164" t="s">
        <v>170</v>
      </c>
      <c r="E223" s="165" t="s">
        <v>1</v>
      </c>
      <c r="F223" s="166" t="s">
        <v>171</v>
      </c>
      <c r="H223" s="165" t="s">
        <v>1</v>
      </c>
      <c r="I223" s="167"/>
      <c r="L223" s="163"/>
      <c r="M223" s="168"/>
      <c r="N223" s="169"/>
      <c r="O223" s="169"/>
      <c r="P223" s="169"/>
      <c r="Q223" s="169"/>
      <c r="R223" s="169"/>
      <c r="S223" s="169"/>
      <c r="T223" s="170"/>
      <c r="AT223" s="165" t="s">
        <v>170</v>
      </c>
      <c r="AU223" s="165" t="s">
        <v>86</v>
      </c>
      <c r="AV223" s="13" t="s">
        <v>84</v>
      </c>
      <c r="AW223" s="13" t="s">
        <v>32</v>
      </c>
      <c r="AX223" s="13" t="s">
        <v>77</v>
      </c>
      <c r="AY223" s="165" t="s">
        <v>149</v>
      </c>
    </row>
    <row r="224" spans="2:51" s="13" customFormat="1" ht="12">
      <c r="B224" s="163"/>
      <c r="D224" s="164" t="s">
        <v>170</v>
      </c>
      <c r="E224" s="165" t="s">
        <v>1</v>
      </c>
      <c r="F224" s="166" t="s">
        <v>267</v>
      </c>
      <c r="H224" s="165" t="s">
        <v>1</v>
      </c>
      <c r="I224" s="167"/>
      <c r="L224" s="163"/>
      <c r="M224" s="168"/>
      <c r="N224" s="169"/>
      <c r="O224" s="169"/>
      <c r="P224" s="169"/>
      <c r="Q224" s="169"/>
      <c r="R224" s="169"/>
      <c r="S224" s="169"/>
      <c r="T224" s="170"/>
      <c r="AT224" s="165" t="s">
        <v>170</v>
      </c>
      <c r="AU224" s="165" t="s">
        <v>86</v>
      </c>
      <c r="AV224" s="13" t="s">
        <v>84</v>
      </c>
      <c r="AW224" s="13" t="s">
        <v>32</v>
      </c>
      <c r="AX224" s="13" t="s">
        <v>77</v>
      </c>
      <c r="AY224" s="165" t="s">
        <v>149</v>
      </c>
    </row>
    <row r="225" spans="2:51" s="13" customFormat="1" ht="12">
      <c r="B225" s="163"/>
      <c r="D225" s="164" t="s">
        <v>170</v>
      </c>
      <c r="E225" s="165" t="s">
        <v>1</v>
      </c>
      <c r="F225" s="166" t="s">
        <v>174</v>
      </c>
      <c r="H225" s="165" t="s">
        <v>1</v>
      </c>
      <c r="I225" s="167"/>
      <c r="L225" s="163"/>
      <c r="M225" s="168"/>
      <c r="N225" s="169"/>
      <c r="O225" s="169"/>
      <c r="P225" s="169"/>
      <c r="Q225" s="169"/>
      <c r="R225" s="169"/>
      <c r="S225" s="169"/>
      <c r="T225" s="170"/>
      <c r="AT225" s="165" t="s">
        <v>170</v>
      </c>
      <c r="AU225" s="165" t="s">
        <v>86</v>
      </c>
      <c r="AV225" s="13" t="s">
        <v>84</v>
      </c>
      <c r="AW225" s="13" t="s">
        <v>32</v>
      </c>
      <c r="AX225" s="13" t="s">
        <v>77</v>
      </c>
      <c r="AY225" s="165" t="s">
        <v>149</v>
      </c>
    </row>
    <row r="226" spans="2:51" s="14" customFormat="1" ht="12">
      <c r="B226" s="171"/>
      <c r="D226" s="164" t="s">
        <v>170</v>
      </c>
      <c r="E226" s="172" t="s">
        <v>1</v>
      </c>
      <c r="F226" s="173" t="s">
        <v>268</v>
      </c>
      <c r="H226" s="174">
        <v>38.97</v>
      </c>
      <c r="I226" s="175"/>
      <c r="L226" s="171"/>
      <c r="M226" s="176"/>
      <c r="N226" s="177"/>
      <c r="O226" s="177"/>
      <c r="P226" s="177"/>
      <c r="Q226" s="177"/>
      <c r="R226" s="177"/>
      <c r="S226" s="177"/>
      <c r="T226" s="178"/>
      <c r="AT226" s="172" t="s">
        <v>170</v>
      </c>
      <c r="AU226" s="172" t="s">
        <v>86</v>
      </c>
      <c r="AV226" s="14" t="s">
        <v>86</v>
      </c>
      <c r="AW226" s="14" t="s">
        <v>32</v>
      </c>
      <c r="AX226" s="14" t="s">
        <v>77</v>
      </c>
      <c r="AY226" s="172" t="s">
        <v>149</v>
      </c>
    </row>
    <row r="227" spans="2:51" s="13" customFormat="1" ht="12">
      <c r="B227" s="163"/>
      <c r="D227" s="164" t="s">
        <v>170</v>
      </c>
      <c r="E227" s="165" t="s">
        <v>1</v>
      </c>
      <c r="F227" s="166" t="s">
        <v>176</v>
      </c>
      <c r="H227" s="165" t="s">
        <v>1</v>
      </c>
      <c r="I227" s="167"/>
      <c r="L227" s="163"/>
      <c r="M227" s="168"/>
      <c r="N227" s="169"/>
      <c r="O227" s="169"/>
      <c r="P227" s="169"/>
      <c r="Q227" s="169"/>
      <c r="R227" s="169"/>
      <c r="S227" s="169"/>
      <c r="T227" s="170"/>
      <c r="AT227" s="165" t="s">
        <v>170</v>
      </c>
      <c r="AU227" s="165" t="s">
        <v>86</v>
      </c>
      <c r="AV227" s="13" t="s">
        <v>84</v>
      </c>
      <c r="AW227" s="13" t="s">
        <v>32</v>
      </c>
      <c r="AX227" s="13" t="s">
        <v>77</v>
      </c>
      <c r="AY227" s="165" t="s">
        <v>149</v>
      </c>
    </row>
    <row r="228" spans="2:51" s="14" customFormat="1" ht="12">
      <c r="B228" s="171"/>
      <c r="D228" s="164" t="s">
        <v>170</v>
      </c>
      <c r="E228" s="172" t="s">
        <v>1</v>
      </c>
      <c r="F228" s="173" t="s">
        <v>268</v>
      </c>
      <c r="H228" s="174">
        <v>38.97</v>
      </c>
      <c r="I228" s="175"/>
      <c r="L228" s="171"/>
      <c r="M228" s="176"/>
      <c r="N228" s="177"/>
      <c r="O228" s="177"/>
      <c r="P228" s="177"/>
      <c r="Q228" s="177"/>
      <c r="R228" s="177"/>
      <c r="S228" s="177"/>
      <c r="T228" s="178"/>
      <c r="AT228" s="172" t="s">
        <v>170</v>
      </c>
      <c r="AU228" s="172" t="s">
        <v>86</v>
      </c>
      <c r="AV228" s="14" t="s">
        <v>86</v>
      </c>
      <c r="AW228" s="14" t="s">
        <v>32</v>
      </c>
      <c r="AX228" s="14" t="s">
        <v>77</v>
      </c>
      <c r="AY228" s="172" t="s">
        <v>149</v>
      </c>
    </row>
    <row r="229" spans="2:51" s="15" customFormat="1" ht="12">
      <c r="B229" s="179"/>
      <c r="D229" s="164" t="s">
        <v>170</v>
      </c>
      <c r="E229" s="180" t="s">
        <v>1</v>
      </c>
      <c r="F229" s="181" t="s">
        <v>177</v>
      </c>
      <c r="H229" s="182">
        <v>77.94</v>
      </c>
      <c r="I229" s="183"/>
      <c r="L229" s="179"/>
      <c r="M229" s="184"/>
      <c r="N229" s="185"/>
      <c r="O229" s="185"/>
      <c r="P229" s="185"/>
      <c r="Q229" s="185"/>
      <c r="R229" s="185"/>
      <c r="S229" s="185"/>
      <c r="T229" s="186"/>
      <c r="AT229" s="180" t="s">
        <v>170</v>
      </c>
      <c r="AU229" s="180" t="s">
        <v>86</v>
      </c>
      <c r="AV229" s="15" t="s">
        <v>157</v>
      </c>
      <c r="AW229" s="15" t="s">
        <v>32</v>
      </c>
      <c r="AX229" s="15" t="s">
        <v>84</v>
      </c>
      <c r="AY229" s="180" t="s">
        <v>149</v>
      </c>
    </row>
    <row r="230" spans="2:63" s="12" customFormat="1" ht="22.95" customHeight="1">
      <c r="B230" s="137"/>
      <c r="D230" s="138" t="s">
        <v>76</v>
      </c>
      <c r="E230" s="147" t="s">
        <v>269</v>
      </c>
      <c r="F230" s="147" t="s">
        <v>270</v>
      </c>
      <c r="I230" s="140"/>
      <c r="J230" s="148">
        <f>BK230</f>
        <v>0</v>
      </c>
      <c r="L230" s="137"/>
      <c r="M230" s="141"/>
      <c r="N230" s="142"/>
      <c r="O230" s="142"/>
      <c r="P230" s="143">
        <f>SUM(P231:P247)</f>
        <v>0</v>
      </c>
      <c r="Q230" s="142"/>
      <c r="R230" s="143">
        <f>SUM(R231:R247)</f>
        <v>0.126228</v>
      </c>
      <c r="S230" s="142"/>
      <c r="T230" s="144">
        <f>SUM(T231:T247)</f>
        <v>0.03913068</v>
      </c>
      <c r="AR230" s="138" t="s">
        <v>86</v>
      </c>
      <c r="AT230" s="145" t="s">
        <v>76</v>
      </c>
      <c r="AU230" s="145" t="s">
        <v>84</v>
      </c>
      <c r="AY230" s="138" t="s">
        <v>149</v>
      </c>
      <c r="BK230" s="146">
        <f>SUM(BK231:BK247)</f>
        <v>0</v>
      </c>
    </row>
    <row r="231" spans="1:65" s="2" customFormat="1" ht="14.4" customHeight="1">
      <c r="A231" s="32"/>
      <c r="B231" s="149"/>
      <c r="C231" s="150" t="s">
        <v>271</v>
      </c>
      <c r="D231" s="150" t="s">
        <v>152</v>
      </c>
      <c r="E231" s="151" t="s">
        <v>272</v>
      </c>
      <c r="F231" s="152" t="s">
        <v>273</v>
      </c>
      <c r="G231" s="153" t="s">
        <v>168</v>
      </c>
      <c r="H231" s="154">
        <v>126.228</v>
      </c>
      <c r="I231" s="155"/>
      <c r="J231" s="156">
        <f>ROUND(I231*H231,2)</f>
        <v>0</v>
      </c>
      <c r="K231" s="152" t="s">
        <v>156</v>
      </c>
      <c r="L231" s="33"/>
      <c r="M231" s="157" t="s">
        <v>1</v>
      </c>
      <c r="N231" s="158" t="s">
        <v>42</v>
      </c>
      <c r="O231" s="58"/>
      <c r="P231" s="159">
        <f>O231*H231</f>
        <v>0</v>
      </c>
      <c r="Q231" s="159">
        <v>0.001</v>
      </c>
      <c r="R231" s="159">
        <f>Q231*H231</f>
        <v>0.126228</v>
      </c>
      <c r="S231" s="159">
        <v>0.00031</v>
      </c>
      <c r="T231" s="160">
        <f>S231*H231</f>
        <v>0.03913068</v>
      </c>
      <c r="U231" s="32"/>
      <c r="V231" s="32"/>
      <c r="W231" s="32"/>
      <c r="X231" s="32"/>
      <c r="Y231" s="32"/>
      <c r="Z231" s="32"/>
      <c r="AA231" s="32"/>
      <c r="AB231" s="32"/>
      <c r="AC231" s="32"/>
      <c r="AD231" s="32"/>
      <c r="AE231" s="32"/>
      <c r="AR231" s="161" t="s">
        <v>220</v>
      </c>
      <c r="AT231" s="161" t="s">
        <v>152</v>
      </c>
      <c r="AU231" s="161" t="s">
        <v>86</v>
      </c>
      <c r="AY231" s="17" t="s">
        <v>149</v>
      </c>
      <c r="BE231" s="162">
        <f>IF(N231="základní",J231,0)</f>
        <v>0</v>
      </c>
      <c r="BF231" s="162">
        <f>IF(N231="snížená",J231,0)</f>
        <v>0</v>
      </c>
      <c r="BG231" s="162">
        <f>IF(N231="zákl. přenesená",J231,0)</f>
        <v>0</v>
      </c>
      <c r="BH231" s="162">
        <f>IF(N231="sníž. přenesená",J231,0)</f>
        <v>0</v>
      </c>
      <c r="BI231" s="162">
        <f>IF(N231="nulová",J231,0)</f>
        <v>0</v>
      </c>
      <c r="BJ231" s="17" t="s">
        <v>84</v>
      </c>
      <c r="BK231" s="162">
        <f>ROUND(I231*H231,2)</f>
        <v>0</v>
      </c>
      <c r="BL231" s="17" t="s">
        <v>220</v>
      </c>
      <c r="BM231" s="161" t="s">
        <v>274</v>
      </c>
    </row>
    <row r="232" spans="2:51" s="13" customFormat="1" ht="12">
      <c r="B232" s="163"/>
      <c r="D232" s="164" t="s">
        <v>170</v>
      </c>
      <c r="E232" s="165" t="s">
        <v>1</v>
      </c>
      <c r="F232" s="166" t="s">
        <v>171</v>
      </c>
      <c r="H232" s="165" t="s">
        <v>1</v>
      </c>
      <c r="I232" s="167"/>
      <c r="L232" s="163"/>
      <c r="M232" s="168"/>
      <c r="N232" s="169"/>
      <c r="O232" s="169"/>
      <c r="P232" s="169"/>
      <c r="Q232" s="169"/>
      <c r="R232" s="169"/>
      <c r="S232" s="169"/>
      <c r="T232" s="170"/>
      <c r="AT232" s="165" t="s">
        <v>170</v>
      </c>
      <c r="AU232" s="165" t="s">
        <v>86</v>
      </c>
      <c r="AV232" s="13" t="s">
        <v>84</v>
      </c>
      <c r="AW232" s="13" t="s">
        <v>32</v>
      </c>
      <c r="AX232" s="13" t="s">
        <v>77</v>
      </c>
      <c r="AY232" s="165" t="s">
        <v>149</v>
      </c>
    </row>
    <row r="233" spans="2:51" s="13" customFormat="1" ht="12">
      <c r="B233" s="163"/>
      <c r="D233" s="164" t="s">
        <v>170</v>
      </c>
      <c r="E233" s="165" t="s">
        <v>1</v>
      </c>
      <c r="F233" s="166" t="s">
        <v>275</v>
      </c>
      <c r="H233" s="165" t="s">
        <v>1</v>
      </c>
      <c r="I233" s="167"/>
      <c r="L233" s="163"/>
      <c r="M233" s="168"/>
      <c r="N233" s="169"/>
      <c r="O233" s="169"/>
      <c r="P233" s="169"/>
      <c r="Q233" s="169"/>
      <c r="R233" s="169"/>
      <c r="S233" s="169"/>
      <c r="T233" s="170"/>
      <c r="AT233" s="165" t="s">
        <v>170</v>
      </c>
      <c r="AU233" s="165" t="s">
        <v>86</v>
      </c>
      <c r="AV233" s="13" t="s">
        <v>84</v>
      </c>
      <c r="AW233" s="13" t="s">
        <v>32</v>
      </c>
      <c r="AX233" s="13" t="s">
        <v>77</v>
      </c>
      <c r="AY233" s="165" t="s">
        <v>149</v>
      </c>
    </row>
    <row r="234" spans="2:51" s="13" customFormat="1" ht="12">
      <c r="B234" s="163"/>
      <c r="D234" s="164" t="s">
        <v>170</v>
      </c>
      <c r="E234" s="165" t="s">
        <v>1</v>
      </c>
      <c r="F234" s="166" t="s">
        <v>173</v>
      </c>
      <c r="H234" s="165" t="s">
        <v>1</v>
      </c>
      <c r="I234" s="167"/>
      <c r="L234" s="163"/>
      <c r="M234" s="168"/>
      <c r="N234" s="169"/>
      <c r="O234" s="169"/>
      <c r="P234" s="169"/>
      <c r="Q234" s="169"/>
      <c r="R234" s="169"/>
      <c r="S234" s="169"/>
      <c r="T234" s="170"/>
      <c r="AT234" s="165" t="s">
        <v>170</v>
      </c>
      <c r="AU234" s="165" t="s">
        <v>86</v>
      </c>
      <c r="AV234" s="13" t="s">
        <v>84</v>
      </c>
      <c r="AW234" s="13" t="s">
        <v>32</v>
      </c>
      <c r="AX234" s="13" t="s">
        <v>77</v>
      </c>
      <c r="AY234" s="165" t="s">
        <v>149</v>
      </c>
    </row>
    <row r="235" spans="2:51" s="13" customFormat="1" ht="12">
      <c r="B235" s="163"/>
      <c r="D235" s="164" t="s">
        <v>170</v>
      </c>
      <c r="E235" s="165" t="s">
        <v>1</v>
      </c>
      <c r="F235" s="166" t="s">
        <v>174</v>
      </c>
      <c r="H235" s="165" t="s">
        <v>1</v>
      </c>
      <c r="I235" s="167"/>
      <c r="L235" s="163"/>
      <c r="M235" s="168"/>
      <c r="N235" s="169"/>
      <c r="O235" s="169"/>
      <c r="P235" s="169"/>
      <c r="Q235" s="169"/>
      <c r="R235" s="169"/>
      <c r="S235" s="169"/>
      <c r="T235" s="170"/>
      <c r="AT235" s="165" t="s">
        <v>170</v>
      </c>
      <c r="AU235" s="165" t="s">
        <v>86</v>
      </c>
      <c r="AV235" s="13" t="s">
        <v>84</v>
      </c>
      <c r="AW235" s="13" t="s">
        <v>32</v>
      </c>
      <c r="AX235" s="13" t="s">
        <v>77</v>
      </c>
      <c r="AY235" s="165" t="s">
        <v>149</v>
      </c>
    </row>
    <row r="236" spans="2:51" s="14" customFormat="1" ht="12">
      <c r="B236" s="171"/>
      <c r="D236" s="164" t="s">
        <v>170</v>
      </c>
      <c r="E236" s="172" t="s">
        <v>1</v>
      </c>
      <c r="F236" s="173" t="s">
        <v>276</v>
      </c>
      <c r="H236" s="174">
        <v>13.756</v>
      </c>
      <c r="I236" s="175"/>
      <c r="L236" s="171"/>
      <c r="M236" s="176"/>
      <c r="N236" s="177"/>
      <c r="O236" s="177"/>
      <c r="P236" s="177"/>
      <c r="Q236" s="177"/>
      <c r="R236" s="177"/>
      <c r="S236" s="177"/>
      <c r="T236" s="178"/>
      <c r="AT236" s="172" t="s">
        <v>170</v>
      </c>
      <c r="AU236" s="172" t="s">
        <v>86</v>
      </c>
      <c r="AV236" s="14" t="s">
        <v>86</v>
      </c>
      <c r="AW236" s="14" t="s">
        <v>32</v>
      </c>
      <c r="AX236" s="14" t="s">
        <v>77</v>
      </c>
      <c r="AY236" s="172" t="s">
        <v>149</v>
      </c>
    </row>
    <row r="237" spans="2:51" s="13" customFormat="1" ht="12">
      <c r="B237" s="163"/>
      <c r="D237" s="164" t="s">
        <v>170</v>
      </c>
      <c r="E237" s="165" t="s">
        <v>1</v>
      </c>
      <c r="F237" s="166" t="s">
        <v>176</v>
      </c>
      <c r="H237" s="165" t="s">
        <v>1</v>
      </c>
      <c r="I237" s="167"/>
      <c r="L237" s="163"/>
      <c r="M237" s="168"/>
      <c r="N237" s="169"/>
      <c r="O237" s="169"/>
      <c r="P237" s="169"/>
      <c r="Q237" s="169"/>
      <c r="R237" s="169"/>
      <c r="S237" s="169"/>
      <c r="T237" s="170"/>
      <c r="AT237" s="165" t="s">
        <v>170</v>
      </c>
      <c r="AU237" s="165" t="s">
        <v>86</v>
      </c>
      <c r="AV237" s="13" t="s">
        <v>84</v>
      </c>
      <c r="AW237" s="13" t="s">
        <v>32</v>
      </c>
      <c r="AX237" s="13" t="s">
        <v>77</v>
      </c>
      <c r="AY237" s="165" t="s">
        <v>149</v>
      </c>
    </row>
    <row r="238" spans="2:51" s="14" customFormat="1" ht="12">
      <c r="B238" s="171"/>
      <c r="D238" s="164" t="s">
        <v>170</v>
      </c>
      <c r="E238" s="172" t="s">
        <v>1</v>
      </c>
      <c r="F238" s="173" t="s">
        <v>276</v>
      </c>
      <c r="H238" s="174">
        <v>13.756</v>
      </c>
      <c r="I238" s="175"/>
      <c r="L238" s="171"/>
      <c r="M238" s="176"/>
      <c r="N238" s="177"/>
      <c r="O238" s="177"/>
      <c r="P238" s="177"/>
      <c r="Q238" s="177"/>
      <c r="R238" s="177"/>
      <c r="S238" s="177"/>
      <c r="T238" s="178"/>
      <c r="AT238" s="172" t="s">
        <v>170</v>
      </c>
      <c r="AU238" s="172" t="s">
        <v>86</v>
      </c>
      <c r="AV238" s="14" t="s">
        <v>86</v>
      </c>
      <c r="AW238" s="14" t="s">
        <v>32</v>
      </c>
      <c r="AX238" s="14" t="s">
        <v>77</v>
      </c>
      <c r="AY238" s="172" t="s">
        <v>149</v>
      </c>
    </row>
    <row r="239" spans="2:51" s="13" customFormat="1" ht="12">
      <c r="B239" s="163"/>
      <c r="D239" s="164" t="s">
        <v>170</v>
      </c>
      <c r="E239" s="165" t="s">
        <v>1</v>
      </c>
      <c r="F239" s="166" t="s">
        <v>277</v>
      </c>
      <c r="H239" s="165" t="s">
        <v>1</v>
      </c>
      <c r="I239" s="167"/>
      <c r="L239" s="163"/>
      <c r="M239" s="168"/>
      <c r="N239" s="169"/>
      <c r="O239" s="169"/>
      <c r="P239" s="169"/>
      <c r="Q239" s="169"/>
      <c r="R239" s="169"/>
      <c r="S239" s="169"/>
      <c r="T239" s="170"/>
      <c r="AT239" s="165" t="s">
        <v>170</v>
      </c>
      <c r="AU239" s="165" t="s">
        <v>86</v>
      </c>
      <c r="AV239" s="13" t="s">
        <v>84</v>
      </c>
      <c r="AW239" s="13" t="s">
        <v>32</v>
      </c>
      <c r="AX239" s="13" t="s">
        <v>77</v>
      </c>
      <c r="AY239" s="165" t="s">
        <v>149</v>
      </c>
    </row>
    <row r="240" spans="2:51" s="13" customFormat="1" ht="12">
      <c r="B240" s="163"/>
      <c r="D240" s="164" t="s">
        <v>170</v>
      </c>
      <c r="E240" s="165" t="s">
        <v>1</v>
      </c>
      <c r="F240" s="166" t="s">
        <v>183</v>
      </c>
      <c r="H240" s="165" t="s">
        <v>1</v>
      </c>
      <c r="I240" s="167"/>
      <c r="L240" s="163"/>
      <c r="M240" s="168"/>
      <c r="N240" s="169"/>
      <c r="O240" s="169"/>
      <c r="P240" s="169"/>
      <c r="Q240" s="169"/>
      <c r="R240" s="169"/>
      <c r="S240" s="169"/>
      <c r="T240" s="170"/>
      <c r="AT240" s="165" t="s">
        <v>170</v>
      </c>
      <c r="AU240" s="165" t="s">
        <v>86</v>
      </c>
      <c r="AV240" s="13" t="s">
        <v>84</v>
      </c>
      <c r="AW240" s="13" t="s">
        <v>32</v>
      </c>
      <c r="AX240" s="13" t="s">
        <v>77</v>
      </c>
      <c r="AY240" s="165" t="s">
        <v>149</v>
      </c>
    </row>
    <row r="241" spans="2:51" s="13" customFormat="1" ht="12">
      <c r="B241" s="163"/>
      <c r="D241" s="164" t="s">
        <v>170</v>
      </c>
      <c r="E241" s="165" t="s">
        <v>1</v>
      </c>
      <c r="F241" s="166" t="s">
        <v>184</v>
      </c>
      <c r="H241" s="165" t="s">
        <v>1</v>
      </c>
      <c r="I241" s="167"/>
      <c r="L241" s="163"/>
      <c r="M241" s="168"/>
      <c r="N241" s="169"/>
      <c r="O241" s="169"/>
      <c r="P241" s="169"/>
      <c r="Q241" s="169"/>
      <c r="R241" s="169"/>
      <c r="S241" s="169"/>
      <c r="T241" s="170"/>
      <c r="AT241" s="165" t="s">
        <v>170</v>
      </c>
      <c r="AU241" s="165" t="s">
        <v>86</v>
      </c>
      <c r="AV241" s="13" t="s">
        <v>84</v>
      </c>
      <c r="AW241" s="13" t="s">
        <v>32</v>
      </c>
      <c r="AX241" s="13" t="s">
        <v>77</v>
      </c>
      <c r="AY241" s="165" t="s">
        <v>149</v>
      </c>
    </row>
    <row r="242" spans="2:51" s="14" customFormat="1" ht="12">
      <c r="B242" s="171"/>
      <c r="D242" s="164" t="s">
        <v>170</v>
      </c>
      <c r="E242" s="172" t="s">
        <v>1</v>
      </c>
      <c r="F242" s="173" t="s">
        <v>278</v>
      </c>
      <c r="H242" s="174">
        <v>55.104</v>
      </c>
      <c r="I242" s="175"/>
      <c r="L242" s="171"/>
      <c r="M242" s="176"/>
      <c r="N242" s="177"/>
      <c r="O242" s="177"/>
      <c r="P242" s="177"/>
      <c r="Q242" s="177"/>
      <c r="R242" s="177"/>
      <c r="S242" s="177"/>
      <c r="T242" s="178"/>
      <c r="AT242" s="172" t="s">
        <v>170</v>
      </c>
      <c r="AU242" s="172" t="s">
        <v>86</v>
      </c>
      <c r="AV242" s="14" t="s">
        <v>86</v>
      </c>
      <c r="AW242" s="14" t="s">
        <v>32</v>
      </c>
      <c r="AX242" s="14" t="s">
        <v>77</v>
      </c>
      <c r="AY242" s="172" t="s">
        <v>149</v>
      </c>
    </row>
    <row r="243" spans="2:51" s="14" customFormat="1" ht="30.6">
      <c r="B243" s="171"/>
      <c r="D243" s="164" t="s">
        <v>170</v>
      </c>
      <c r="E243" s="172" t="s">
        <v>1</v>
      </c>
      <c r="F243" s="173" t="s">
        <v>279</v>
      </c>
      <c r="H243" s="174">
        <v>-5.746</v>
      </c>
      <c r="I243" s="175"/>
      <c r="L243" s="171"/>
      <c r="M243" s="176"/>
      <c r="N243" s="177"/>
      <c r="O243" s="177"/>
      <c r="P243" s="177"/>
      <c r="Q243" s="177"/>
      <c r="R243" s="177"/>
      <c r="S243" s="177"/>
      <c r="T243" s="178"/>
      <c r="AT243" s="172" t="s">
        <v>170</v>
      </c>
      <c r="AU243" s="172" t="s">
        <v>86</v>
      </c>
      <c r="AV243" s="14" t="s">
        <v>86</v>
      </c>
      <c r="AW243" s="14" t="s">
        <v>32</v>
      </c>
      <c r="AX243" s="14" t="s">
        <v>77</v>
      </c>
      <c r="AY243" s="172" t="s">
        <v>149</v>
      </c>
    </row>
    <row r="244" spans="2:51" s="13" customFormat="1" ht="12">
      <c r="B244" s="163"/>
      <c r="D244" s="164" t="s">
        <v>170</v>
      </c>
      <c r="E244" s="165" t="s">
        <v>1</v>
      </c>
      <c r="F244" s="166" t="s">
        <v>176</v>
      </c>
      <c r="H244" s="165" t="s">
        <v>1</v>
      </c>
      <c r="I244" s="167"/>
      <c r="L244" s="163"/>
      <c r="M244" s="168"/>
      <c r="N244" s="169"/>
      <c r="O244" s="169"/>
      <c r="P244" s="169"/>
      <c r="Q244" s="169"/>
      <c r="R244" s="169"/>
      <c r="S244" s="169"/>
      <c r="T244" s="170"/>
      <c r="AT244" s="165" t="s">
        <v>170</v>
      </c>
      <c r="AU244" s="165" t="s">
        <v>86</v>
      </c>
      <c r="AV244" s="13" t="s">
        <v>84</v>
      </c>
      <c r="AW244" s="13" t="s">
        <v>32</v>
      </c>
      <c r="AX244" s="13" t="s">
        <v>77</v>
      </c>
      <c r="AY244" s="165" t="s">
        <v>149</v>
      </c>
    </row>
    <row r="245" spans="2:51" s="14" customFormat="1" ht="12">
      <c r="B245" s="171"/>
      <c r="D245" s="164" t="s">
        <v>170</v>
      </c>
      <c r="E245" s="172" t="s">
        <v>1</v>
      </c>
      <c r="F245" s="173" t="s">
        <v>278</v>
      </c>
      <c r="H245" s="174">
        <v>55.104</v>
      </c>
      <c r="I245" s="175"/>
      <c r="L245" s="171"/>
      <c r="M245" s="176"/>
      <c r="N245" s="177"/>
      <c r="O245" s="177"/>
      <c r="P245" s="177"/>
      <c r="Q245" s="177"/>
      <c r="R245" s="177"/>
      <c r="S245" s="177"/>
      <c r="T245" s="178"/>
      <c r="AT245" s="172" t="s">
        <v>170</v>
      </c>
      <c r="AU245" s="172" t="s">
        <v>86</v>
      </c>
      <c r="AV245" s="14" t="s">
        <v>86</v>
      </c>
      <c r="AW245" s="14" t="s">
        <v>32</v>
      </c>
      <c r="AX245" s="14" t="s">
        <v>77</v>
      </c>
      <c r="AY245" s="172" t="s">
        <v>149</v>
      </c>
    </row>
    <row r="246" spans="2:51" s="14" customFormat="1" ht="30.6">
      <c r="B246" s="171"/>
      <c r="D246" s="164" t="s">
        <v>170</v>
      </c>
      <c r="E246" s="172" t="s">
        <v>1</v>
      </c>
      <c r="F246" s="173" t="s">
        <v>279</v>
      </c>
      <c r="H246" s="174">
        <v>-5.746</v>
      </c>
      <c r="I246" s="175"/>
      <c r="L246" s="171"/>
      <c r="M246" s="176"/>
      <c r="N246" s="177"/>
      <c r="O246" s="177"/>
      <c r="P246" s="177"/>
      <c r="Q246" s="177"/>
      <c r="R246" s="177"/>
      <c r="S246" s="177"/>
      <c r="T246" s="178"/>
      <c r="AT246" s="172" t="s">
        <v>170</v>
      </c>
      <c r="AU246" s="172" t="s">
        <v>86</v>
      </c>
      <c r="AV246" s="14" t="s">
        <v>86</v>
      </c>
      <c r="AW246" s="14" t="s">
        <v>32</v>
      </c>
      <c r="AX246" s="14" t="s">
        <v>77</v>
      </c>
      <c r="AY246" s="172" t="s">
        <v>149</v>
      </c>
    </row>
    <row r="247" spans="2:51" s="15" customFormat="1" ht="12">
      <c r="B247" s="179"/>
      <c r="D247" s="164" t="s">
        <v>170</v>
      </c>
      <c r="E247" s="180" t="s">
        <v>1</v>
      </c>
      <c r="F247" s="181" t="s">
        <v>177</v>
      </c>
      <c r="H247" s="182">
        <v>126.228</v>
      </c>
      <c r="I247" s="183"/>
      <c r="L247" s="179"/>
      <c r="M247" s="184"/>
      <c r="N247" s="185"/>
      <c r="O247" s="185"/>
      <c r="P247" s="185"/>
      <c r="Q247" s="185"/>
      <c r="R247" s="185"/>
      <c r="S247" s="185"/>
      <c r="T247" s="186"/>
      <c r="AT247" s="180" t="s">
        <v>170</v>
      </c>
      <c r="AU247" s="180" t="s">
        <v>86</v>
      </c>
      <c r="AV247" s="15" t="s">
        <v>157</v>
      </c>
      <c r="AW247" s="15" t="s">
        <v>32</v>
      </c>
      <c r="AX247" s="15" t="s">
        <v>84</v>
      </c>
      <c r="AY247" s="180" t="s">
        <v>149</v>
      </c>
    </row>
    <row r="248" spans="1:63" s="2" customFormat="1" ht="49.95" customHeight="1">
      <c r="A248" s="32"/>
      <c r="B248" s="33"/>
      <c r="C248" s="32"/>
      <c r="D248" s="32"/>
      <c r="E248" s="139" t="s">
        <v>280</v>
      </c>
      <c r="F248" s="139" t="s">
        <v>281</v>
      </c>
      <c r="G248" s="32"/>
      <c r="H248" s="32"/>
      <c r="I248" s="32"/>
      <c r="J248" s="126">
        <f aca="true" t="shared" si="0" ref="J248:J253">BK248</f>
        <v>0</v>
      </c>
      <c r="K248" s="32"/>
      <c r="L248" s="33"/>
      <c r="M248" s="187"/>
      <c r="N248" s="188"/>
      <c r="O248" s="58"/>
      <c r="P248" s="58"/>
      <c r="Q248" s="58"/>
      <c r="R248" s="58"/>
      <c r="S248" s="58"/>
      <c r="T248" s="59"/>
      <c r="U248" s="32"/>
      <c r="V248" s="32"/>
      <c r="W248" s="32"/>
      <c r="X248" s="32"/>
      <c r="Y248" s="32"/>
      <c r="Z248" s="32"/>
      <c r="AA248" s="32"/>
      <c r="AB248" s="32"/>
      <c r="AC248" s="32"/>
      <c r="AD248" s="32"/>
      <c r="AE248" s="32"/>
      <c r="AT248" s="17" t="s">
        <v>76</v>
      </c>
      <c r="AU248" s="17" t="s">
        <v>77</v>
      </c>
      <c r="AY248" s="17" t="s">
        <v>282</v>
      </c>
      <c r="BK248" s="162">
        <f>SUM(BK249:BK253)</f>
        <v>0</v>
      </c>
    </row>
    <row r="249" spans="1:63" s="2" customFormat="1" ht="16.35" customHeight="1">
      <c r="A249" s="32"/>
      <c r="B249" s="33"/>
      <c r="C249" s="189" t="s">
        <v>1</v>
      </c>
      <c r="D249" s="189" t="s">
        <v>152</v>
      </c>
      <c r="E249" s="190" t="s">
        <v>1</v>
      </c>
      <c r="F249" s="191" t="s">
        <v>1</v>
      </c>
      <c r="G249" s="192" t="s">
        <v>1</v>
      </c>
      <c r="H249" s="193"/>
      <c r="I249" s="194"/>
      <c r="J249" s="195">
        <f t="shared" si="0"/>
        <v>0</v>
      </c>
      <c r="K249" s="196"/>
      <c r="L249" s="33"/>
      <c r="M249" s="197" t="s">
        <v>1</v>
      </c>
      <c r="N249" s="198" t="s">
        <v>42</v>
      </c>
      <c r="O249" s="58"/>
      <c r="P249" s="58"/>
      <c r="Q249" s="58"/>
      <c r="R249" s="58"/>
      <c r="S249" s="58"/>
      <c r="T249" s="59"/>
      <c r="U249" s="32"/>
      <c r="V249" s="32"/>
      <c r="W249" s="32"/>
      <c r="X249" s="32"/>
      <c r="Y249" s="32"/>
      <c r="Z249" s="32"/>
      <c r="AA249" s="32"/>
      <c r="AB249" s="32"/>
      <c r="AC249" s="32"/>
      <c r="AD249" s="32"/>
      <c r="AE249" s="32"/>
      <c r="AT249" s="17" t="s">
        <v>282</v>
      </c>
      <c r="AU249" s="17" t="s">
        <v>84</v>
      </c>
      <c r="AY249" s="17" t="s">
        <v>282</v>
      </c>
      <c r="BE249" s="162">
        <f>IF(N249="základní",J249,0)</f>
        <v>0</v>
      </c>
      <c r="BF249" s="162">
        <f>IF(N249="snížená",J249,0)</f>
        <v>0</v>
      </c>
      <c r="BG249" s="162">
        <f>IF(N249="zákl. přenesená",J249,0)</f>
        <v>0</v>
      </c>
      <c r="BH249" s="162">
        <f>IF(N249="sníž. přenesená",J249,0)</f>
        <v>0</v>
      </c>
      <c r="BI249" s="162">
        <f>IF(N249="nulová",J249,0)</f>
        <v>0</v>
      </c>
      <c r="BJ249" s="17" t="s">
        <v>84</v>
      </c>
      <c r="BK249" s="162">
        <f>I249*H249</f>
        <v>0</v>
      </c>
    </row>
    <row r="250" spans="1:63" s="2" customFormat="1" ht="16.35" customHeight="1">
      <c r="A250" s="32"/>
      <c r="B250" s="33"/>
      <c r="C250" s="189" t="s">
        <v>1</v>
      </c>
      <c r="D250" s="189" t="s">
        <v>152</v>
      </c>
      <c r="E250" s="190" t="s">
        <v>1</v>
      </c>
      <c r="F250" s="191" t="s">
        <v>1</v>
      </c>
      <c r="G250" s="192" t="s">
        <v>1</v>
      </c>
      <c r="H250" s="193"/>
      <c r="I250" s="194"/>
      <c r="J250" s="195">
        <f t="shared" si="0"/>
        <v>0</v>
      </c>
      <c r="K250" s="196"/>
      <c r="L250" s="33"/>
      <c r="M250" s="197" t="s">
        <v>1</v>
      </c>
      <c r="N250" s="198" t="s">
        <v>42</v>
      </c>
      <c r="O250" s="58"/>
      <c r="P250" s="58"/>
      <c r="Q250" s="58"/>
      <c r="R250" s="58"/>
      <c r="S250" s="58"/>
      <c r="T250" s="59"/>
      <c r="U250" s="32"/>
      <c r="V250" s="32"/>
      <c r="W250" s="32"/>
      <c r="X250" s="32"/>
      <c r="Y250" s="32"/>
      <c r="Z250" s="32"/>
      <c r="AA250" s="32"/>
      <c r="AB250" s="32"/>
      <c r="AC250" s="32"/>
      <c r="AD250" s="32"/>
      <c r="AE250" s="32"/>
      <c r="AT250" s="17" t="s">
        <v>282</v>
      </c>
      <c r="AU250" s="17" t="s">
        <v>84</v>
      </c>
      <c r="AY250" s="17" t="s">
        <v>282</v>
      </c>
      <c r="BE250" s="162">
        <f>IF(N250="základní",J250,0)</f>
        <v>0</v>
      </c>
      <c r="BF250" s="162">
        <f>IF(N250="snížená",J250,0)</f>
        <v>0</v>
      </c>
      <c r="BG250" s="162">
        <f>IF(N250="zákl. přenesená",J250,0)</f>
        <v>0</v>
      </c>
      <c r="BH250" s="162">
        <f>IF(N250="sníž. přenesená",J250,0)</f>
        <v>0</v>
      </c>
      <c r="BI250" s="162">
        <f>IF(N250="nulová",J250,0)</f>
        <v>0</v>
      </c>
      <c r="BJ250" s="17" t="s">
        <v>84</v>
      </c>
      <c r="BK250" s="162">
        <f>I250*H250</f>
        <v>0</v>
      </c>
    </row>
    <row r="251" spans="1:63" s="2" customFormat="1" ht="16.35" customHeight="1">
      <c r="A251" s="32"/>
      <c r="B251" s="33"/>
      <c r="C251" s="189" t="s">
        <v>1</v>
      </c>
      <c r="D251" s="189" t="s">
        <v>152</v>
      </c>
      <c r="E251" s="190" t="s">
        <v>1</v>
      </c>
      <c r="F251" s="191" t="s">
        <v>1</v>
      </c>
      <c r="G251" s="192" t="s">
        <v>1</v>
      </c>
      <c r="H251" s="193"/>
      <c r="I251" s="194"/>
      <c r="J251" s="195">
        <f t="shared" si="0"/>
        <v>0</v>
      </c>
      <c r="K251" s="196"/>
      <c r="L251" s="33"/>
      <c r="M251" s="197" t="s">
        <v>1</v>
      </c>
      <c r="N251" s="198" t="s">
        <v>42</v>
      </c>
      <c r="O251" s="58"/>
      <c r="P251" s="58"/>
      <c r="Q251" s="58"/>
      <c r="R251" s="58"/>
      <c r="S251" s="58"/>
      <c r="T251" s="59"/>
      <c r="U251" s="32"/>
      <c r="V251" s="32"/>
      <c r="W251" s="32"/>
      <c r="X251" s="32"/>
      <c r="Y251" s="32"/>
      <c r="Z251" s="32"/>
      <c r="AA251" s="32"/>
      <c r="AB251" s="32"/>
      <c r="AC251" s="32"/>
      <c r="AD251" s="32"/>
      <c r="AE251" s="32"/>
      <c r="AT251" s="17" t="s">
        <v>282</v>
      </c>
      <c r="AU251" s="17" t="s">
        <v>84</v>
      </c>
      <c r="AY251" s="17" t="s">
        <v>282</v>
      </c>
      <c r="BE251" s="162">
        <f>IF(N251="základní",J251,0)</f>
        <v>0</v>
      </c>
      <c r="BF251" s="162">
        <f>IF(N251="snížená",J251,0)</f>
        <v>0</v>
      </c>
      <c r="BG251" s="162">
        <f>IF(N251="zákl. přenesená",J251,0)</f>
        <v>0</v>
      </c>
      <c r="BH251" s="162">
        <f>IF(N251="sníž. přenesená",J251,0)</f>
        <v>0</v>
      </c>
      <c r="BI251" s="162">
        <f>IF(N251="nulová",J251,0)</f>
        <v>0</v>
      </c>
      <c r="BJ251" s="17" t="s">
        <v>84</v>
      </c>
      <c r="BK251" s="162">
        <f>I251*H251</f>
        <v>0</v>
      </c>
    </row>
    <row r="252" spans="1:63" s="2" customFormat="1" ht="16.35" customHeight="1">
      <c r="A252" s="32"/>
      <c r="B252" s="33"/>
      <c r="C252" s="189" t="s">
        <v>1</v>
      </c>
      <c r="D252" s="189" t="s">
        <v>152</v>
      </c>
      <c r="E252" s="190" t="s">
        <v>1</v>
      </c>
      <c r="F252" s="191" t="s">
        <v>1</v>
      </c>
      <c r="G252" s="192" t="s">
        <v>1</v>
      </c>
      <c r="H252" s="193"/>
      <c r="I252" s="194"/>
      <c r="J252" s="195">
        <f t="shared" si="0"/>
        <v>0</v>
      </c>
      <c r="K252" s="196"/>
      <c r="L252" s="33"/>
      <c r="M252" s="197" t="s">
        <v>1</v>
      </c>
      <c r="N252" s="198" t="s">
        <v>42</v>
      </c>
      <c r="O252" s="58"/>
      <c r="P252" s="58"/>
      <c r="Q252" s="58"/>
      <c r="R252" s="58"/>
      <c r="S252" s="58"/>
      <c r="T252" s="59"/>
      <c r="U252" s="32"/>
      <c r="V252" s="32"/>
      <c r="W252" s="32"/>
      <c r="X252" s="32"/>
      <c r="Y252" s="32"/>
      <c r="Z252" s="32"/>
      <c r="AA252" s="32"/>
      <c r="AB252" s="32"/>
      <c r="AC252" s="32"/>
      <c r="AD252" s="32"/>
      <c r="AE252" s="32"/>
      <c r="AT252" s="17" t="s">
        <v>282</v>
      </c>
      <c r="AU252" s="17" t="s">
        <v>84</v>
      </c>
      <c r="AY252" s="17" t="s">
        <v>282</v>
      </c>
      <c r="BE252" s="162">
        <f>IF(N252="základní",J252,0)</f>
        <v>0</v>
      </c>
      <c r="BF252" s="162">
        <f>IF(N252="snížená",J252,0)</f>
        <v>0</v>
      </c>
      <c r="BG252" s="162">
        <f>IF(N252="zákl. přenesená",J252,0)</f>
        <v>0</v>
      </c>
      <c r="BH252" s="162">
        <f>IF(N252="sníž. přenesená",J252,0)</f>
        <v>0</v>
      </c>
      <c r="BI252" s="162">
        <f>IF(N252="nulová",J252,0)</f>
        <v>0</v>
      </c>
      <c r="BJ252" s="17" t="s">
        <v>84</v>
      </c>
      <c r="BK252" s="162">
        <f>I252*H252</f>
        <v>0</v>
      </c>
    </row>
    <row r="253" spans="1:63" s="2" customFormat="1" ht="16.35" customHeight="1">
      <c r="A253" s="32"/>
      <c r="B253" s="33"/>
      <c r="C253" s="189" t="s">
        <v>1</v>
      </c>
      <c r="D253" s="189" t="s">
        <v>152</v>
      </c>
      <c r="E253" s="190" t="s">
        <v>1</v>
      </c>
      <c r="F253" s="191" t="s">
        <v>1</v>
      </c>
      <c r="G253" s="192" t="s">
        <v>1</v>
      </c>
      <c r="H253" s="193"/>
      <c r="I253" s="194"/>
      <c r="J253" s="195">
        <f t="shared" si="0"/>
        <v>0</v>
      </c>
      <c r="K253" s="196"/>
      <c r="L253" s="33"/>
      <c r="M253" s="197" t="s">
        <v>1</v>
      </c>
      <c r="N253" s="198" t="s">
        <v>42</v>
      </c>
      <c r="O253" s="199"/>
      <c r="P253" s="199"/>
      <c r="Q253" s="199"/>
      <c r="R253" s="199"/>
      <c r="S253" s="199"/>
      <c r="T253" s="200"/>
      <c r="U253" s="32"/>
      <c r="V253" s="32"/>
      <c r="W253" s="32"/>
      <c r="X253" s="32"/>
      <c r="Y253" s="32"/>
      <c r="Z253" s="32"/>
      <c r="AA253" s="32"/>
      <c r="AB253" s="32"/>
      <c r="AC253" s="32"/>
      <c r="AD253" s="32"/>
      <c r="AE253" s="32"/>
      <c r="AT253" s="17" t="s">
        <v>282</v>
      </c>
      <c r="AU253" s="17" t="s">
        <v>84</v>
      </c>
      <c r="AY253" s="17" t="s">
        <v>282</v>
      </c>
      <c r="BE253" s="162">
        <f>IF(N253="základní",J253,0)</f>
        <v>0</v>
      </c>
      <c r="BF253" s="162">
        <f>IF(N253="snížená",J253,0)</f>
        <v>0</v>
      </c>
      <c r="BG253" s="162">
        <f>IF(N253="zákl. přenesená",J253,0)</f>
        <v>0</v>
      </c>
      <c r="BH253" s="162">
        <f>IF(N253="sníž. přenesená",J253,0)</f>
        <v>0</v>
      </c>
      <c r="BI253" s="162">
        <f>IF(N253="nulová",J253,0)</f>
        <v>0</v>
      </c>
      <c r="BJ253" s="17" t="s">
        <v>84</v>
      </c>
      <c r="BK253" s="162">
        <f>I253*H253</f>
        <v>0</v>
      </c>
    </row>
    <row r="254" spans="1:31" s="2" customFormat="1" ht="6.9" customHeight="1">
      <c r="A254" s="32"/>
      <c r="B254" s="47"/>
      <c r="C254" s="48"/>
      <c r="D254" s="48"/>
      <c r="E254" s="48"/>
      <c r="F254" s="48"/>
      <c r="G254" s="48"/>
      <c r="H254" s="48"/>
      <c r="I254" s="48"/>
      <c r="J254" s="48"/>
      <c r="K254" s="48"/>
      <c r="L254" s="33"/>
      <c r="M254" s="32"/>
      <c r="O254" s="32"/>
      <c r="P254" s="32"/>
      <c r="Q254" s="32"/>
      <c r="R254" s="32"/>
      <c r="S254" s="32"/>
      <c r="T254" s="32"/>
      <c r="U254" s="32"/>
      <c r="V254" s="32"/>
      <c r="W254" s="32"/>
      <c r="X254" s="32"/>
      <c r="Y254" s="32"/>
      <c r="Z254" s="32"/>
      <c r="AA254" s="32"/>
      <c r="AB254" s="32"/>
      <c r="AC254" s="32"/>
      <c r="AD254" s="32"/>
      <c r="AE254" s="32"/>
    </row>
  </sheetData>
  <autoFilter ref="C130:K253"/>
  <mergeCells count="12">
    <mergeCell ref="E123:H123"/>
    <mergeCell ref="L2:V2"/>
    <mergeCell ref="E85:H85"/>
    <mergeCell ref="E87:H87"/>
    <mergeCell ref="E89:H89"/>
    <mergeCell ref="E119:H119"/>
    <mergeCell ref="E121:H121"/>
    <mergeCell ref="E7:H7"/>
    <mergeCell ref="E9:H9"/>
    <mergeCell ref="E11:H11"/>
    <mergeCell ref="E20:H20"/>
    <mergeCell ref="E29:H29"/>
  </mergeCells>
  <dataValidations count="2">
    <dataValidation type="list" allowBlank="1" showInputMessage="1" showErrorMessage="1" error="Povoleny jsou hodnoty K, M." sqref="D249:D254">
      <formula1>"K, M"</formula1>
    </dataValidation>
    <dataValidation type="list" allowBlank="1" showInputMessage="1" showErrorMessage="1" error="Povoleny jsou hodnoty základní, snížená, zákl. přenesená, sníž. přenesená, nulová." sqref="N249:N254">
      <formula1>"základní, snížená, zákl. přenesená, sníž. přenesená, nulová"</formula1>
    </dataValidation>
  </dataValidation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590"/>
  <sheetViews>
    <sheetView showGridLines="0" workbookViewId="0" topLeftCell="A1">
      <selection activeCell="Y284" sqref="Y284"/>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 customHeight="1">
      <c r="L2" s="447" t="s">
        <v>5</v>
      </c>
      <c r="M2" s="448"/>
      <c r="N2" s="448"/>
      <c r="O2" s="448"/>
      <c r="P2" s="448"/>
      <c r="Q2" s="448"/>
      <c r="R2" s="448"/>
      <c r="S2" s="448"/>
      <c r="T2" s="448"/>
      <c r="U2" s="448"/>
      <c r="V2" s="448"/>
      <c r="AT2" s="17" t="s">
        <v>94</v>
      </c>
      <c r="AZ2" s="201" t="s">
        <v>283</v>
      </c>
      <c r="BA2" s="201" t="s">
        <v>1</v>
      </c>
      <c r="BB2" s="201" t="s">
        <v>1</v>
      </c>
      <c r="BC2" s="201" t="s">
        <v>284</v>
      </c>
      <c r="BD2" s="201" t="s">
        <v>86</v>
      </c>
    </row>
    <row r="3" spans="2:56" s="1" customFormat="1" ht="6.9" customHeight="1">
      <c r="B3" s="18"/>
      <c r="C3" s="19"/>
      <c r="D3" s="19"/>
      <c r="E3" s="19"/>
      <c r="F3" s="19"/>
      <c r="G3" s="19"/>
      <c r="H3" s="19"/>
      <c r="I3" s="19"/>
      <c r="J3" s="19"/>
      <c r="K3" s="19"/>
      <c r="L3" s="20"/>
      <c r="AT3" s="17" t="s">
        <v>86</v>
      </c>
      <c r="AZ3" s="201" t="s">
        <v>285</v>
      </c>
      <c r="BA3" s="201" t="s">
        <v>286</v>
      </c>
      <c r="BB3" s="201" t="s">
        <v>168</v>
      </c>
      <c r="BC3" s="201" t="s">
        <v>287</v>
      </c>
      <c r="BD3" s="201" t="s">
        <v>86</v>
      </c>
    </row>
    <row r="4" spans="2:56" s="1" customFormat="1" ht="24.9" customHeight="1">
      <c r="B4" s="20"/>
      <c r="D4" s="21" t="s">
        <v>113</v>
      </c>
      <c r="L4" s="20"/>
      <c r="M4" s="98" t="s">
        <v>10</v>
      </c>
      <c r="AT4" s="17" t="s">
        <v>3</v>
      </c>
      <c r="AZ4" s="201" t="s">
        <v>288</v>
      </c>
      <c r="BA4" s="201" t="s">
        <v>1</v>
      </c>
      <c r="BB4" s="201" t="s">
        <v>1</v>
      </c>
      <c r="BC4" s="201" t="s">
        <v>289</v>
      </c>
      <c r="BD4" s="201" t="s">
        <v>86</v>
      </c>
    </row>
    <row r="5" spans="2:56" s="1" customFormat="1" ht="6.9" customHeight="1">
      <c r="B5" s="20"/>
      <c r="L5" s="20"/>
      <c r="AZ5" s="201" t="s">
        <v>290</v>
      </c>
      <c r="BA5" s="201" t="s">
        <v>1</v>
      </c>
      <c r="BB5" s="201" t="s">
        <v>1</v>
      </c>
      <c r="BC5" s="201" t="s">
        <v>291</v>
      </c>
      <c r="BD5" s="201" t="s">
        <v>86</v>
      </c>
    </row>
    <row r="6" spans="2:12" s="1" customFormat="1" ht="12" customHeight="1">
      <c r="B6" s="20"/>
      <c r="D6" s="27" t="s">
        <v>16</v>
      </c>
      <c r="L6" s="20"/>
    </row>
    <row r="7" spans="2:12" s="1" customFormat="1" ht="22.2" customHeight="1">
      <c r="B7" s="20"/>
      <c r="E7" s="462" t="str">
        <f>'Rekapitulace stavby'!K6</f>
        <v>ZŠ a MŠ Praha 5 – Smíchov, Kořenského 10, objekt Nám. 14. října 2994 - Oprava sociálních zařízení a výměna ZTI</v>
      </c>
      <c r="F7" s="463"/>
      <c r="G7" s="463"/>
      <c r="H7" s="463"/>
      <c r="L7" s="20"/>
    </row>
    <row r="8" spans="2:12" s="1" customFormat="1" ht="12" customHeight="1">
      <c r="B8" s="20"/>
      <c r="D8" s="27" t="s">
        <v>114</v>
      </c>
      <c r="L8" s="20"/>
    </row>
    <row r="9" spans="1:31" s="2" customFormat="1" ht="16.5" customHeight="1">
      <c r="A9" s="32"/>
      <c r="B9" s="33"/>
      <c r="C9" s="32"/>
      <c r="D9" s="32"/>
      <c r="E9" s="462" t="s">
        <v>115</v>
      </c>
      <c r="F9" s="461"/>
      <c r="G9" s="461"/>
      <c r="H9" s="461"/>
      <c r="I9" s="32"/>
      <c r="J9" s="32"/>
      <c r="K9" s="32"/>
      <c r="L9" s="42"/>
      <c r="S9" s="32"/>
      <c r="T9" s="32"/>
      <c r="U9" s="32"/>
      <c r="V9" s="32"/>
      <c r="W9" s="32"/>
      <c r="X9" s="32"/>
      <c r="Y9" s="32"/>
      <c r="Z9" s="32"/>
      <c r="AA9" s="32"/>
      <c r="AB9" s="32"/>
      <c r="AC9" s="32"/>
      <c r="AD9" s="32"/>
      <c r="AE9" s="32"/>
    </row>
    <row r="10" spans="1:31" s="2" customFormat="1" ht="12" customHeight="1">
      <c r="A10" s="32"/>
      <c r="B10" s="33"/>
      <c r="C10" s="32"/>
      <c r="D10" s="27" t="s">
        <v>116</v>
      </c>
      <c r="E10" s="32"/>
      <c r="F10" s="32"/>
      <c r="G10" s="32"/>
      <c r="H10" s="32"/>
      <c r="I10" s="32"/>
      <c r="J10" s="32"/>
      <c r="K10" s="32"/>
      <c r="L10" s="42"/>
      <c r="S10" s="32"/>
      <c r="T10" s="32"/>
      <c r="U10" s="32"/>
      <c r="V10" s="32"/>
      <c r="W10" s="32"/>
      <c r="X10" s="32"/>
      <c r="Y10" s="32"/>
      <c r="Z10" s="32"/>
      <c r="AA10" s="32"/>
      <c r="AB10" s="32"/>
      <c r="AC10" s="32"/>
      <c r="AD10" s="32"/>
      <c r="AE10" s="32"/>
    </row>
    <row r="11" spans="1:31" s="2" customFormat="1" ht="16.5" customHeight="1">
      <c r="A11" s="32"/>
      <c r="B11" s="33"/>
      <c r="C11" s="32"/>
      <c r="D11" s="32"/>
      <c r="E11" s="441" t="s">
        <v>292</v>
      </c>
      <c r="F11" s="461"/>
      <c r="G11" s="461"/>
      <c r="H11" s="461"/>
      <c r="I11" s="32"/>
      <c r="J11" s="32"/>
      <c r="K11" s="32"/>
      <c r="L11" s="42"/>
      <c r="S11" s="32"/>
      <c r="T11" s="32"/>
      <c r="U11" s="32"/>
      <c r="V11" s="32"/>
      <c r="W11" s="32"/>
      <c r="X11" s="32"/>
      <c r="Y11" s="32"/>
      <c r="Z11" s="32"/>
      <c r="AA11" s="32"/>
      <c r="AB11" s="32"/>
      <c r="AC11" s="32"/>
      <c r="AD11" s="32"/>
      <c r="AE11" s="32"/>
    </row>
    <row r="12" spans="1:31" s="2" customFormat="1" ht="12">
      <c r="A12" s="32"/>
      <c r="B12" s="33"/>
      <c r="C12" s="32"/>
      <c r="D12" s="32"/>
      <c r="E12" s="32"/>
      <c r="F12" s="32"/>
      <c r="G12" s="32"/>
      <c r="H12" s="32"/>
      <c r="I12" s="32"/>
      <c r="J12" s="32"/>
      <c r="K12" s="32"/>
      <c r="L12" s="42"/>
      <c r="S12" s="32"/>
      <c r="T12" s="32"/>
      <c r="U12" s="32"/>
      <c r="V12" s="32"/>
      <c r="W12" s="32"/>
      <c r="X12" s="32"/>
      <c r="Y12" s="32"/>
      <c r="Z12" s="32"/>
      <c r="AA12" s="32"/>
      <c r="AB12" s="32"/>
      <c r="AC12" s="32"/>
      <c r="AD12" s="32"/>
      <c r="AE12" s="32"/>
    </row>
    <row r="13" spans="1:31" s="2" customFormat="1" ht="12" customHeight="1">
      <c r="A13" s="32"/>
      <c r="B13" s="33"/>
      <c r="C13" s="32"/>
      <c r="D13" s="27" t="s">
        <v>17</v>
      </c>
      <c r="E13" s="32"/>
      <c r="F13" s="25" t="s">
        <v>1</v>
      </c>
      <c r="G13" s="32"/>
      <c r="H13" s="32"/>
      <c r="I13" s="27" t="s">
        <v>18</v>
      </c>
      <c r="J13" s="25" t="s">
        <v>1</v>
      </c>
      <c r="K13" s="32"/>
      <c r="L13" s="42"/>
      <c r="S13" s="32"/>
      <c r="T13" s="32"/>
      <c r="U13" s="32"/>
      <c r="V13" s="32"/>
      <c r="W13" s="32"/>
      <c r="X13" s="32"/>
      <c r="Y13" s="32"/>
      <c r="Z13" s="32"/>
      <c r="AA13" s="32"/>
      <c r="AB13" s="32"/>
      <c r="AC13" s="32"/>
      <c r="AD13" s="32"/>
      <c r="AE13" s="32"/>
    </row>
    <row r="14" spans="1:31" s="2" customFormat="1" ht="12" customHeight="1">
      <c r="A14" s="32"/>
      <c r="B14" s="33"/>
      <c r="C14" s="32"/>
      <c r="D14" s="27" t="s">
        <v>19</v>
      </c>
      <c r="E14" s="32"/>
      <c r="F14" s="25" t="s">
        <v>20</v>
      </c>
      <c r="G14" s="32"/>
      <c r="H14" s="32"/>
      <c r="I14" s="27" t="s">
        <v>21</v>
      </c>
      <c r="J14" s="55">
        <f>'Rekapitulace stavby'!AN8</f>
        <v>0</v>
      </c>
      <c r="K14" s="32"/>
      <c r="L14" s="42"/>
      <c r="S14" s="32"/>
      <c r="T14" s="32"/>
      <c r="U14" s="32"/>
      <c r="V14" s="32"/>
      <c r="W14" s="32"/>
      <c r="X14" s="32"/>
      <c r="Y14" s="32"/>
      <c r="Z14" s="32"/>
      <c r="AA14" s="32"/>
      <c r="AB14" s="32"/>
      <c r="AC14" s="32"/>
      <c r="AD14" s="32"/>
      <c r="AE14" s="32"/>
    </row>
    <row r="15" spans="1:31" s="2" customFormat="1" ht="10.95" customHeight="1">
      <c r="A15" s="32"/>
      <c r="B15" s="33"/>
      <c r="C15" s="32"/>
      <c r="D15" s="32"/>
      <c r="E15" s="32"/>
      <c r="F15" s="32"/>
      <c r="G15" s="32"/>
      <c r="H15" s="32"/>
      <c r="I15" s="32"/>
      <c r="J15" s="32"/>
      <c r="K15" s="32"/>
      <c r="L15" s="42"/>
      <c r="S15" s="32"/>
      <c r="T15" s="32"/>
      <c r="U15" s="32"/>
      <c r="V15" s="32"/>
      <c r="W15" s="32"/>
      <c r="X15" s="32"/>
      <c r="Y15" s="32"/>
      <c r="Z15" s="32"/>
      <c r="AA15" s="32"/>
      <c r="AB15" s="32"/>
      <c r="AC15" s="32"/>
      <c r="AD15" s="32"/>
      <c r="AE15" s="32"/>
    </row>
    <row r="16" spans="1:31" s="2" customFormat="1" ht="12" customHeight="1">
      <c r="A16" s="32"/>
      <c r="B16" s="33"/>
      <c r="C16" s="32"/>
      <c r="D16" s="27" t="s">
        <v>22</v>
      </c>
      <c r="E16" s="32"/>
      <c r="F16" s="32"/>
      <c r="G16" s="32"/>
      <c r="H16" s="32"/>
      <c r="I16" s="27" t="s">
        <v>23</v>
      </c>
      <c r="J16" s="25" t="s">
        <v>24</v>
      </c>
      <c r="K16" s="32"/>
      <c r="L16" s="42"/>
      <c r="S16" s="32"/>
      <c r="T16" s="32"/>
      <c r="U16" s="32"/>
      <c r="V16" s="32"/>
      <c r="W16" s="32"/>
      <c r="X16" s="32"/>
      <c r="Y16" s="32"/>
      <c r="Z16" s="32"/>
      <c r="AA16" s="32"/>
      <c r="AB16" s="32"/>
      <c r="AC16" s="32"/>
      <c r="AD16" s="32"/>
      <c r="AE16" s="32"/>
    </row>
    <row r="17" spans="1:31" s="2" customFormat="1" ht="18" customHeight="1">
      <c r="A17" s="32"/>
      <c r="B17" s="33"/>
      <c r="C17" s="32"/>
      <c r="D17" s="32"/>
      <c r="E17" s="25" t="s">
        <v>25</v>
      </c>
      <c r="F17" s="32"/>
      <c r="G17" s="32"/>
      <c r="H17" s="32"/>
      <c r="I17" s="27" t="s">
        <v>26</v>
      </c>
      <c r="J17" s="25" t="s">
        <v>27</v>
      </c>
      <c r="K17" s="32"/>
      <c r="L17" s="42"/>
      <c r="S17" s="32"/>
      <c r="T17" s="32"/>
      <c r="U17" s="32"/>
      <c r="V17" s="32"/>
      <c r="W17" s="32"/>
      <c r="X17" s="32"/>
      <c r="Y17" s="32"/>
      <c r="Z17" s="32"/>
      <c r="AA17" s="32"/>
      <c r="AB17" s="32"/>
      <c r="AC17" s="32"/>
      <c r="AD17" s="32"/>
      <c r="AE17" s="32"/>
    </row>
    <row r="18" spans="1:31" s="2" customFormat="1" ht="6.9" customHeight="1">
      <c r="A18" s="32"/>
      <c r="B18" s="33"/>
      <c r="C18" s="32"/>
      <c r="D18" s="32"/>
      <c r="E18" s="32"/>
      <c r="F18" s="32"/>
      <c r="G18" s="32"/>
      <c r="H18" s="32"/>
      <c r="I18" s="32"/>
      <c r="J18" s="32"/>
      <c r="K18" s="32"/>
      <c r="L18" s="42"/>
      <c r="S18" s="32"/>
      <c r="T18" s="32"/>
      <c r="U18" s="32"/>
      <c r="V18" s="32"/>
      <c r="W18" s="32"/>
      <c r="X18" s="32"/>
      <c r="Y18" s="32"/>
      <c r="Z18" s="32"/>
      <c r="AA18" s="32"/>
      <c r="AB18" s="32"/>
      <c r="AC18" s="32"/>
      <c r="AD18" s="32"/>
      <c r="AE18" s="32"/>
    </row>
    <row r="19" spans="1:31" s="2" customFormat="1" ht="12" customHeight="1">
      <c r="A19" s="32"/>
      <c r="B19" s="33"/>
      <c r="C19" s="32"/>
      <c r="D19" s="27" t="s">
        <v>28</v>
      </c>
      <c r="E19" s="32"/>
      <c r="F19" s="32"/>
      <c r="G19" s="32"/>
      <c r="H19" s="32"/>
      <c r="I19" s="27" t="s">
        <v>23</v>
      </c>
      <c r="J19" s="28" t="str">
        <f>'Rekapitulace stavby'!AN13</f>
        <v>Vyplň údaj</v>
      </c>
      <c r="K19" s="32"/>
      <c r="L19" s="42"/>
      <c r="S19" s="32"/>
      <c r="T19" s="32"/>
      <c r="U19" s="32"/>
      <c r="V19" s="32"/>
      <c r="W19" s="32"/>
      <c r="X19" s="32"/>
      <c r="Y19" s="32"/>
      <c r="Z19" s="32"/>
      <c r="AA19" s="32"/>
      <c r="AB19" s="32"/>
      <c r="AC19" s="32"/>
      <c r="AD19" s="32"/>
      <c r="AE19" s="32"/>
    </row>
    <row r="20" spans="1:31" s="2" customFormat="1" ht="18" customHeight="1">
      <c r="A20" s="32"/>
      <c r="B20" s="33"/>
      <c r="C20" s="32"/>
      <c r="D20" s="32"/>
      <c r="E20" s="464" t="str">
        <f>'Rekapitulace stavby'!E14</f>
        <v>Vyplň údaj</v>
      </c>
      <c r="F20" s="456"/>
      <c r="G20" s="456"/>
      <c r="H20" s="456"/>
      <c r="I20" s="27" t="s">
        <v>26</v>
      </c>
      <c r="J20" s="28" t="str">
        <f>'Rekapitulace stavby'!AN14</f>
        <v>Vyplň údaj</v>
      </c>
      <c r="K20" s="32"/>
      <c r="L20" s="42"/>
      <c r="S20" s="32"/>
      <c r="T20" s="32"/>
      <c r="U20" s="32"/>
      <c r="V20" s="32"/>
      <c r="W20" s="32"/>
      <c r="X20" s="32"/>
      <c r="Y20" s="32"/>
      <c r="Z20" s="32"/>
      <c r="AA20" s="32"/>
      <c r="AB20" s="32"/>
      <c r="AC20" s="32"/>
      <c r="AD20" s="32"/>
      <c r="AE20" s="32"/>
    </row>
    <row r="21" spans="1:31" s="2" customFormat="1" ht="6.9" customHeight="1">
      <c r="A21" s="32"/>
      <c r="B21" s="33"/>
      <c r="C21" s="32"/>
      <c r="D21" s="32"/>
      <c r="E21" s="32"/>
      <c r="F21" s="32"/>
      <c r="G21" s="32"/>
      <c r="H21" s="32"/>
      <c r="I21" s="32"/>
      <c r="J21" s="32"/>
      <c r="K21" s="32"/>
      <c r="L21" s="42"/>
      <c r="S21" s="32"/>
      <c r="T21" s="32"/>
      <c r="U21" s="32"/>
      <c r="V21" s="32"/>
      <c r="W21" s="32"/>
      <c r="X21" s="32"/>
      <c r="Y21" s="32"/>
      <c r="Z21" s="32"/>
      <c r="AA21" s="32"/>
      <c r="AB21" s="32"/>
      <c r="AC21" s="32"/>
      <c r="AD21" s="32"/>
      <c r="AE21" s="32"/>
    </row>
    <row r="22" spans="1:31" s="2" customFormat="1" ht="12" customHeight="1">
      <c r="A22" s="32"/>
      <c r="B22" s="33"/>
      <c r="C22" s="32"/>
      <c r="D22" s="27" t="s">
        <v>30</v>
      </c>
      <c r="E22" s="32"/>
      <c r="F22" s="32"/>
      <c r="G22" s="32"/>
      <c r="H22" s="32"/>
      <c r="I22" s="27" t="s">
        <v>23</v>
      </c>
      <c r="J22" s="25" t="s">
        <v>1</v>
      </c>
      <c r="K22" s="32"/>
      <c r="L22" s="42"/>
      <c r="S22" s="32"/>
      <c r="T22" s="32"/>
      <c r="U22" s="32"/>
      <c r="V22" s="32"/>
      <c r="W22" s="32"/>
      <c r="X22" s="32"/>
      <c r="Y22" s="32"/>
      <c r="Z22" s="32"/>
      <c r="AA22" s="32"/>
      <c r="AB22" s="32"/>
      <c r="AC22" s="32"/>
      <c r="AD22" s="32"/>
      <c r="AE22" s="32"/>
    </row>
    <row r="23" spans="1:31" s="2" customFormat="1" ht="18" customHeight="1">
      <c r="A23" s="32"/>
      <c r="B23" s="33"/>
      <c r="C23" s="32"/>
      <c r="D23" s="32"/>
      <c r="E23" s="25" t="s">
        <v>31</v>
      </c>
      <c r="F23" s="32"/>
      <c r="G23" s="32"/>
      <c r="H23" s="32"/>
      <c r="I23" s="27" t="s">
        <v>26</v>
      </c>
      <c r="J23" s="25" t="s">
        <v>1</v>
      </c>
      <c r="K23" s="32"/>
      <c r="L23" s="42"/>
      <c r="S23" s="32"/>
      <c r="T23" s="32"/>
      <c r="U23" s="32"/>
      <c r="V23" s="32"/>
      <c r="W23" s="32"/>
      <c r="X23" s="32"/>
      <c r="Y23" s="32"/>
      <c r="Z23" s="32"/>
      <c r="AA23" s="32"/>
      <c r="AB23" s="32"/>
      <c r="AC23" s="32"/>
      <c r="AD23" s="32"/>
      <c r="AE23" s="32"/>
    </row>
    <row r="24" spans="1:31" s="2" customFormat="1" ht="6.9" customHeight="1">
      <c r="A24" s="32"/>
      <c r="B24" s="33"/>
      <c r="C24" s="32"/>
      <c r="D24" s="32"/>
      <c r="E24" s="32"/>
      <c r="F24" s="32"/>
      <c r="G24" s="32"/>
      <c r="H24" s="32"/>
      <c r="I24" s="32"/>
      <c r="J24" s="32"/>
      <c r="K24" s="32"/>
      <c r="L24" s="42"/>
      <c r="S24" s="32"/>
      <c r="T24" s="32"/>
      <c r="U24" s="32"/>
      <c r="V24" s="32"/>
      <c r="W24" s="32"/>
      <c r="X24" s="32"/>
      <c r="Y24" s="32"/>
      <c r="Z24" s="32"/>
      <c r="AA24" s="32"/>
      <c r="AB24" s="32"/>
      <c r="AC24" s="32"/>
      <c r="AD24" s="32"/>
      <c r="AE24" s="32"/>
    </row>
    <row r="25" spans="1:31" s="2" customFormat="1" ht="12" customHeight="1">
      <c r="A25" s="32"/>
      <c r="B25" s="33"/>
      <c r="C25" s="32"/>
      <c r="D25" s="27" t="s">
        <v>33</v>
      </c>
      <c r="E25" s="32"/>
      <c r="F25" s="32"/>
      <c r="G25" s="32"/>
      <c r="H25" s="32"/>
      <c r="I25" s="27" t="s">
        <v>23</v>
      </c>
      <c r="J25" s="25" t="str">
        <f>IF('Rekapitulace stavby'!AN19="","",'Rekapitulace stavby'!AN19)</f>
        <v/>
      </c>
      <c r="K25" s="32"/>
      <c r="L25" s="42"/>
      <c r="S25" s="32"/>
      <c r="T25" s="32"/>
      <c r="U25" s="32"/>
      <c r="V25" s="32"/>
      <c r="W25" s="32"/>
      <c r="X25" s="32"/>
      <c r="Y25" s="32"/>
      <c r="Z25" s="32"/>
      <c r="AA25" s="32"/>
      <c r="AB25" s="32"/>
      <c r="AC25" s="32"/>
      <c r="AD25" s="32"/>
      <c r="AE25" s="32"/>
    </row>
    <row r="26" spans="1:31" s="2" customFormat="1" ht="18" customHeight="1">
      <c r="A26" s="32"/>
      <c r="B26" s="33"/>
      <c r="C26" s="32"/>
      <c r="D26" s="32"/>
      <c r="E26" s="25" t="str">
        <f>IF('Rekapitulace stavby'!E20="","",'Rekapitulace stavby'!E20)</f>
        <v xml:space="preserve"> </v>
      </c>
      <c r="F26" s="32"/>
      <c r="G26" s="32"/>
      <c r="H26" s="32"/>
      <c r="I26" s="27" t="s">
        <v>26</v>
      </c>
      <c r="J26" s="25" t="str">
        <f>IF('Rekapitulace stavby'!AN20="","",'Rekapitulace stavby'!AN20)</f>
        <v/>
      </c>
      <c r="K26" s="32"/>
      <c r="L26" s="42"/>
      <c r="S26" s="32"/>
      <c r="T26" s="32"/>
      <c r="U26" s="32"/>
      <c r="V26" s="32"/>
      <c r="W26" s="32"/>
      <c r="X26" s="32"/>
      <c r="Y26" s="32"/>
      <c r="Z26" s="32"/>
      <c r="AA26" s="32"/>
      <c r="AB26" s="32"/>
      <c r="AC26" s="32"/>
      <c r="AD26" s="32"/>
      <c r="AE26" s="32"/>
    </row>
    <row r="27" spans="1:31" s="2" customFormat="1" ht="6.9" customHeight="1">
      <c r="A27" s="32"/>
      <c r="B27" s="33"/>
      <c r="C27" s="32"/>
      <c r="D27" s="32"/>
      <c r="E27" s="32"/>
      <c r="F27" s="32"/>
      <c r="G27" s="32"/>
      <c r="H27" s="32"/>
      <c r="I27" s="32"/>
      <c r="J27" s="32"/>
      <c r="K27" s="32"/>
      <c r="L27" s="42"/>
      <c r="S27" s="32"/>
      <c r="T27" s="32"/>
      <c r="U27" s="32"/>
      <c r="V27" s="32"/>
      <c r="W27" s="32"/>
      <c r="X27" s="32"/>
      <c r="Y27" s="32"/>
      <c r="Z27" s="32"/>
      <c r="AA27" s="32"/>
      <c r="AB27" s="32"/>
      <c r="AC27" s="32"/>
      <c r="AD27" s="32"/>
      <c r="AE27" s="32"/>
    </row>
    <row r="28" spans="1:31" s="2" customFormat="1" ht="12" customHeight="1">
      <c r="A28" s="32"/>
      <c r="B28" s="33"/>
      <c r="C28" s="32"/>
      <c r="D28" s="27" t="s">
        <v>35</v>
      </c>
      <c r="E28" s="32"/>
      <c r="F28" s="32"/>
      <c r="G28" s="32"/>
      <c r="H28" s="32"/>
      <c r="I28" s="32"/>
      <c r="J28" s="32"/>
      <c r="K28" s="32"/>
      <c r="L28" s="42"/>
      <c r="S28" s="32"/>
      <c r="T28" s="32"/>
      <c r="U28" s="32"/>
      <c r="V28" s="32"/>
      <c r="W28" s="32"/>
      <c r="X28" s="32"/>
      <c r="Y28" s="32"/>
      <c r="Z28" s="32"/>
      <c r="AA28" s="32"/>
      <c r="AB28" s="32"/>
      <c r="AC28" s="32"/>
      <c r="AD28" s="32"/>
      <c r="AE28" s="32"/>
    </row>
    <row r="29" spans="1:31" s="8" customFormat="1" ht="95.25" customHeight="1">
      <c r="A29" s="99"/>
      <c r="B29" s="100"/>
      <c r="C29" s="99"/>
      <c r="D29" s="99"/>
      <c r="E29" s="460" t="s">
        <v>36</v>
      </c>
      <c r="F29" s="460"/>
      <c r="G29" s="460"/>
      <c r="H29" s="460"/>
      <c r="I29" s="99"/>
      <c r="J29" s="99"/>
      <c r="K29" s="99"/>
      <c r="L29" s="101"/>
      <c r="S29" s="99"/>
      <c r="T29" s="99"/>
      <c r="U29" s="99"/>
      <c r="V29" s="99"/>
      <c r="W29" s="99"/>
      <c r="X29" s="99"/>
      <c r="Y29" s="99"/>
      <c r="Z29" s="99"/>
      <c r="AA29" s="99"/>
      <c r="AB29" s="99"/>
      <c r="AC29" s="99"/>
      <c r="AD29" s="99"/>
      <c r="AE29" s="99"/>
    </row>
    <row r="30" spans="1:31" s="2" customFormat="1" ht="6.9" customHeight="1">
      <c r="A30" s="32"/>
      <c r="B30" s="33"/>
      <c r="C30" s="32"/>
      <c r="D30" s="32"/>
      <c r="E30" s="32"/>
      <c r="F30" s="32"/>
      <c r="G30" s="32"/>
      <c r="H30" s="32"/>
      <c r="I30" s="32"/>
      <c r="J30" s="32"/>
      <c r="K30" s="32"/>
      <c r="L30" s="42"/>
      <c r="S30" s="32"/>
      <c r="T30" s="32"/>
      <c r="U30" s="32"/>
      <c r="V30" s="32"/>
      <c r="W30" s="32"/>
      <c r="X30" s="32"/>
      <c r="Y30" s="32"/>
      <c r="Z30" s="32"/>
      <c r="AA30" s="32"/>
      <c r="AB30" s="32"/>
      <c r="AC30" s="32"/>
      <c r="AD30" s="32"/>
      <c r="AE30" s="32"/>
    </row>
    <row r="31" spans="1:31" s="2" customFormat="1" ht="6.9"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25.35" customHeight="1">
      <c r="A32" s="32"/>
      <c r="B32" s="33"/>
      <c r="C32" s="32"/>
      <c r="D32" s="102" t="s">
        <v>37</v>
      </c>
      <c r="E32" s="32"/>
      <c r="F32" s="32"/>
      <c r="G32" s="32"/>
      <c r="H32" s="32"/>
      <c r="I32" s="32"/>
      <c r="J32" s="71">
        <f>ROUND(J135,2)</f>
        <v>0</v>
      </c>
      <c r="K32" s="32"/>
      <c r="L32" s="42"/>
      <c r="S32" s="32"/>
      <c r="T32" s="32"/>
      <c r="U32" s="32"/>
      <c r="V32" s="32"/>
      <c r="W32" s="32"/>
      <c r="X32" s="32"/>
      <c r="Y32" s="32"/>
      <c r="Z32" s="32"/>
      <c r="AA32" s="32"/>
      <c r="AB32" s="32"/>
      <c r="AC32" s="32"/>
      <c r="AD32" s="32"/>
      <c r="AE32" s="32"/>
    </row>
    <row r="33" spans="1:31" s="2" customFormat="1" ht="6.9" customHeight="1">
      <c r="A33" s="32"/>
      <c r="B33" s="33"/>
      <c r="C33" s="32"/>
      <c r="D33" s="66"/>
      <c r="E33" s="66"/>
      <c r="F33" s="66"/>
      <c r="G33" s="66"/>
      <c r="H33" s="66"/>
      <c r="I33" s="66"/>
      <c r="J33" s="66"/>
      <c r="K33" s="66"/>
      <c r="L33" s="42"/>
      <c r="S33" s="32"/>
      <c r="T33" s="32"/>
      <c r="U33" s="32"/>
      <c r="V33" s="32"/>
      <c r="W33" s="32"/>
      <c r="X33" s="32"/>
      <c r="Y33" s="32"/>
      <c r="Z33" s="32"/>
      <c r="AA33" s="32"/>
      <c r="AB33" s="32"/>
      <c r="AC33" s="32"/>
      <c r="AD33" s="32"/>
      <c r="AE33" s="32"/>
    </row>
    <row r="34" spans="1:31" s="2" customFormat="1" ht="14.4" customHeight="1">
      <c r="A34" s="32"/>
      <c r="B34" s="33"/>
      <c r="C34" s="32"/>
      <c r="D34" s="32"/>
      <c r="E34" s="32"/>
      <c r="F34" s="36" t="s">
        <v>39</v>
      </c>
      <c r="G34" s="32"/>
      <c r="H34" s="32"/>
      <c r="I34" s="36" t="s">
        <v>38</v>
      </c>
      <c r="J34" s="36" t="s">
        <v>40</v>
      </c>
      <c r="K34" s="32"/>
      <c r="L34" s="42"/>
      <c r="S34" s="32"/>
      <c r="T34" s="32"/>
      <c r="U34" s="32"/>
      <c r="V34" s="32"/>
      <c r="W34" s="32"/>
      <c r="X34" s="32"/>
      <c r="Y34" s="32"/>
      <c r="Z34" s="32"/>
      <c r="AA34" s="32"/>
      <c r="AB34" s="32"/>
      <c r="AC34" s="32"/>
      <c r="AD34" s="32"/>
      <c r="AE34" s="32"/>
    </row>
    <row r="35" spans="1:31" s="2" customFormat="1" ht="14.4" customHeight="1">
      <c r="A35" s="32"/>
      <c r="B35" s="33"/>
      <c r="C35" s="32"/>
      <c r="D35" s="103" t="s">
        <v>41</v>
      </c>
      <c r="E35" s="27" t="s">
        <v>42</v>
      </c>
      <c r="F35" s="104">
        <f>ROUND((ROUND((SUM(BE135:BE583)),2)+SUM(BE585:BE589)),2)</f>
        <v>0</v>
      </c>
      <c r="G35" s="32"/>
      <c r="H35" s="32"/>
      <c r="I35" s="105">
        <v>0.21</v>
      </c>
      <c r="J35" s="104">
        <f>ROUND((ROUND(((SUM(BE135:BE583))*I35),2)+(SUM(BE585:BE589)*I35)),2)</f>
        <v>0</v>
      </c>
      <c r="K35" s="32"/>
      <c r="L35" s="42"/>
      <c r="S35" s="32"/>
      <c r="T35" s="32"/>
      <c r="U35" s="32"/>
      <c r="V35" s="32"/>
      <c r="W35" s="32"/>
      <c r="X35" s="32"/>
      <c r="Y35" s="32"/>
      <c r="Z35" s="32"/>
      <c r="AA35" s="32"/>
      <c r="AB35" s="32"/>
      <c r="AC35" s="32"/>
      <c r="AD35" s="32"/>
      <c r="AE35" s="32"/>
    </row>
    <row r="36" spans="1:31" s="2" customFormat="1" ht="14.4" customHeight="1">
      <c r="A36" s="32"/>
      <c r="B36" s="33"/>
      <c r="C36" s="32"/>
      <c r="D36" s="32"/>
      <c r="E36" s="27" t="s">
        <v>43</v>
      </c>
      <c r="F36" s="104">
        <f>ROUND((ROUND((SUM(BF135:BF583)),2)+SUM(BF585:BF589)),2)</f>
        <v>0</v>
      </c>
      <c r="G36" s="32"/>
      <c r="H36" s="32"/>
      <c r="I36" s="105">
        <v>0.15</v>
      </c>
      <c r="J36" s="104">
        <f>ROUND((ROUND(((SUM(BF135:BF583))*I36),2)+(SUM(BF585:BF589)*I36)),2)</f>
        <v>0</v>
      </c>
      <c r="K36" s="32"/>
      <c r="L36" s="42"/>
      <c r="S36" s="32"/>
      <c r="T36" s="32"/>
      <c r="U36" s="32"/>
      <c r="V36" s="32"/>
      <c r="W36" s="32"/>
      <c r="X36" s="32"/>
      <c r="Y36" s="32"/>
      <c r="Z36" s="32"/>
      <c r="AA36" s="32"/>
      <c r="AB36" s="32"/>
      <c r="AC36" s="32"/>
      <c r="AD36" s="32"/>
      <c r="AE36" s="32"/>
    </row>
    <row r="37" spans="1:31" s="2" customFormat="1" ht="14.4" customHeight="1" hidden="1">
      <c r="A37" s="32"/>
      <c r="B37" s="33"/>
      <c r="C37" s="32"/>
      <c r="D37" s="32"/>
      <c r="E37" s="27" t="s">
        <v>44</v>
      </c>
      <c r="F37" s="104">
        <f>ROUND((ROUND((SUM(BG135:BG583)),2)+SUM(BG585:BG589)),2)</f>
        <v>0</v>
      </c>
      <c r="G37" s="32"/>
      <c r="H37" s="32"/>
      <c r="I37" s="105">
        <v>0.21</v>
      </c>
      <c r="J37" s="104">
        <f>0</f>
        <v>0</v>
      </c>
      <c r="K37" s="32"/>
      <c r="L37" s="42"/>
      <c r="S37" s="32"/>
      <c r="T37" s="32"/>
      <c r="U37" s="32"/>
      <c r="V37" s="32"/>
      <c r="W37" s="32"/>
      <c r="X37" s="32"/>
      <c r="Y37" s="32"/>
      <c r="Z37" s="32"/>
      <c r="AA37" s="32"/>
      <c r="AB37" s="32"/>
      <c r="AC37" s="32"/>
      <c r="AD37" s="32"/>
      <c r="AE37" s="32"/>
    </row>
    <row r="38" spans="1:31" s="2" customFormat="1" ht="14.4" customHeight="1" hidden="1">
      <c r="A38" s="32"/>
      <c r="B38" s="33"/>
      <c r="C38" s="32"/>
      <c r="D38" s="32"/>
      <c r="E38" s="27" t="s">
        <v>45</v>
      </c>
      <c r="F38" s="104">
        <f>ROUND((ROUND((SUM(BH135:BH583)),2)+SUM(BH585:BH589)),2)</f>
        <v>0</v>
      </c>
      <c r="G38" s="32"/>
      <c r="H38" s="32"/>
      <c r="I38" s="105">
        <v>0.15</v>
      </c>
      <c r="J38" s="104">
        <f>0</f>
        <v>0</v>
      </c>
      <c r="K38" s="32"/>
      <c r="L38" s="42"/>
      <c r="S38" s="32"/>
      <c r="T38" s="32"/>
      <c r="U38" s="32"/>
      <c r="V38" s="32"/>
      <c r="W38" s="32"/>
      <c r="X38" s="32"/>
      <c r="Y38" s="32"/>
      <c r="Z38" s="32"/>
      <c r="AA38" s="32"/>
      <c r="AB38" s="32"/>
      <c r="AC38" s="32"/>
      <c r="AD38" s="32"/>
      <c r="AE38" s="32"/>
    </row>
    <row r="39" spans="1:31" s="2" customFormat="1" ht="14.4" customHeight="1" hidden="1">
      <c r="A39" s="32"/>
      <c r="B39" s="33"/>
      <c r="C39" s="32"/>
      <c r="D39" s="32"/>
      <c r="E39" s="27" t="s">
        <v>46</v>
      </c>
      <c r="F39" s="104">
        <f>ROUND((ROUND((SUM(BI135:BI583)),2)+SUM(BI585:BI589)),2)</f>
        <v>0</v>
      </c>
      <c r="G39" s="32"/>
      <c r="H39" s="32"/>
      <c r="I39" s="105">
        <v>0</v>
      </c>
      <c r="J39" s="104">
        <f>0</f>
        <v>0</v>
      </c>
      <c r="K39" s="32"/>
      <c r="L39" s="42"/>
      <c r="S39" s="32"/>
      <c r="T39" s="32"/>
      <c r="U39" s="32"/>
      <c r="V39" s="32"/>
      <c r="W39" s="32"/>
      <c r="X39" s="32"/>
      <c r="Y39" s="32"/>
      <c r="Z39" s="32"/>
      <c r="AA39" s="32"/>
      <c r="AB39" s="32"/>
      <c r="AC39" s="32"/>
      <c r="AD39" s="32"/>
      <c r="AE39" s="32"/>
    </row>
    <row r="40" spans="1:31" s="2" customFormat="1" ht="6.9"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1:31" s="2" customFormat="1" ht="25.35" customHeight="1">
      <c r="A41" s="32"/>
      <c r="B41" s="33"/>
      <c r="C41" s="106"/>
      <c r="D41" s="107" t="s">
        <v>47</v>
      </c>
      <c r="E41" s="60"/>
      <c r="F41" s="60"/>
      <c r="G41" s="108" t="s">
        <v>48</v>
      </c>
      <c r="H41" s="109" t="s">
        <v>49</v>
      </c>
      <c r="I41" s="60"/>
      <c r="J41" s="110">
        <f>SUM(J32:J39)</f>
        <v>0</v>
      </c>
      <c r="K41" s="111"/>
      <c r="L41" s="42"/>
      <c r="S41" s="32"/>
      <c r="T41" s="32"/>
      <c r="U41" s="32"/>
      <c r="V41" s="32"/>
      <c r="W41" s="32"/>
      <c r="X41" s="32"/>
      <c r="Y41" s="32"/>
      <c r="Z41" s="32"/>
      <c r="AA41" s="32"/>
      <c r="AB41" s="32"/>
      <c r="AC41" s="32"/>
      <c r="AD41" s="32"/>
      <c r="AE41" s="32"/>
    </row>
    <row r="42" spans="1:31" s="2" customFormat="1" ht="14.4" customHeight="1">
      <c r="A42" s="32"/>
      <c r="B42" s="33"/>
      <c r="C42" s="32"/>
      <c r="D42" s="32"/>
      <c r="E42" s="32"/>
      <c r="F42" s="32"/>
      <c r="G42" s="32"/>
      <c r="H42" s="32"/>
      <c r="I42" s="32"/>
      <c r="J42" s="32"/>
      <c r="K42" s="32"/>
      <c r="L42" s="42"/>
      <c r="S42" s="32"/>
      <c r="T42" s="32"/>
      <c r="U42" s="32"/>
      <c r="V42" s="32"/>
      <c r="W42" s="32"/>
      <c r="X42" s="32"/>
      <c r="Y42" s="32"/>
      <c r="Z42" s="32"/>
      <c r="AA42" s="32"/>
      <c r="AB42" s="32"/>
      <c r="AC42" s="32"/>
      <c r="AD42" s="32"/>
      <c r="AE42" s="32"/>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42"/>
      <c r="D50" s="43" t="s">
        <v>50</v>
      </c>
      <c r="E50" s="44"/>
      <c r="F50" s="44"/>
      <c r="G50" s="43" t="s">
        <v>51</v>
      </c>
      <c r="H50" s="44"/>
      <c r="I50" s="44"/>
      <c r="J50" s="44"/>
      <c r="K50" s="44"/>
      <c r="L50" s="4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3.2">
      <c r="A61" s="32"/>
      <c r="B61" s="33"/>
      <c r="C61" s="32"/>
      <c r="D61" s="45" t="s">
        <v>52</v>
      </c>
      <c r="E61" s="35"/>
      <c r="F61" s="112" t="s">
        <v>53</v>
      </c>
      <c r="G61" s="45" t="s">
        <v>52</v>
      </c>
      <c r="H61" s="35"/>
      <c r="I61" s="35"/>
      <c r="J61" s="113" t="s">
        <v>53</v>
      </c>
      <c r="K61" s="35"/>
      <c r="L61" s="42"/>
      <c r="S61" s="32"/>
      <c r="T61" s="32"/>
      <c r="U61" s="32"/>
      <c r="V61" s="32"/>
      <c r="W61" s="32"/>
      <c r="X61" s="32"/>
      <c r="Y61" s="32"/>
      <c r="Z61" s="32"/>
      <c r="AA61" s="32"/>
      <c r="AB61" s="32"/>
      <c r="AC61" s="32"/>
      <c r="AD61" s="32"/>
      <c r="AE61" s="32"/>
    </row>
    <row r="62" spans="2:12" ht="12">
      <c r="B62" s="20"/>
      <c r="L62" s="20"/>
    </row>
    <row r="63" spans="2:12" ht="12">
      <c r="B63" s="20"/>
      <c r="L63" s="20"/>
    </row>
    <row r="64" spans="2:12" ht="12">
      <c r="B64" s="20"/>
      <c r="L64" s="20"/>
    </row>
    <row r="65" spans="1:31" s="2" customFormat="1" ht="13.2">
      <c r="A65" s="32"/>
      <c r="B65" s="33"/>
      <c r="C65" s="32"/>
      <c r="D65" s="43" t="s">
        <v>54</v>
      </c>
      <c r="E65" s="46"/>
      <c r="F65" s="46"/>
      <c r="G65" s="43" t="s">
        <v>55</v>
      </c>
      <c r="H65" s="46"/>
      <c r="I65" s="46"/>
      <c r="J65" s="46"/>
      <c r="K65" s="46"/>
      <c r="L65" s="42"/>
      <c r="S65" s="32"/>
      <c r="T65" s="32"/>
      <c r="U65" s="32"/>
      <c r="V65" s="32"/>
      <c r="W65" s="32"/>
      <c r="X65" s="32"/>
      <c r="Y65" s="32"/>
      <c r="Z65" s="32"/>
      <c r="AA65" s="32"/>
      <c r="AB65" s="32"/>
      <c r="AC65" s="32"/>
      <c r="AD65" s="32"/>
      <c r="AE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3.2">
      <c r="A76" s="32"/>
      <c r="B76" s="33"/>
      <c r="C76" s="32"/>
      <c r="D76" s="45" t="s">
        <v>52</v>
      </c>
      <c r="E76" s="35"/>
      <c r="F76" s="112" t="s">
        <v>53</v>
      </c>
      <c r="G76" s="45" t="s">
        <v>52</v>
      </c>
      <c r="H76" s="35"/>
      <c r="I76" s="35"/>
      <c r="J76" s="113" t="s">
        <v>53</v>
      </c>
      <c r="K76" s="35"/>
      <c r="L76" s="42"/>
      <c r="S76" s="32"/>
      <c r="T76" s="32"/>
      <c r="U76" s="32"/>
      <c r="V76" s="32"/>
      <c r="W76" s="32"/>
      <c r="X76" s="32"/>
      <c r="Y76" s="32"/>
      <c r="Z76" s="32"/>
      <c r="AA76" s="32"/>
      <c r="AB76" s="32"/>
      <c r="AC76" s="32"/>
      <c r="AD76" s="32"/>
      <c r="AE76" s="32"/>
    </row>
    <row r="77" spans="1:31" s="2" customFormat="1" ht="14.4"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 customHeight="1">
      <c r="A82" s="32"/>
      <c r="B82" s="33"/>
      <c r="C82" s="21" t="s">
        <v>118</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25.8" customHeight="1">
      <c r="A85" s="32"/>
      <c r="B85" s="33"/>
      <c r="C85" s="32"/>
      <c r="D85" s="32"/>
      <c r="E85" s="462" t="str">
        <f>E7</f>
        <v>ZŠ a MŠ Praha 5 – Smíchov, Kořenského 10, objekt Nám. 14. října 2994 - Oprava sociálních zařízení a výměna ZTI</v>
      </c>
      <c r="F85" s="463"/>
      <c r="G85" s="463"/>
      <c r="H85" s="463"/>
      <c r="I85" s="32"/>
      <c r="J85" s="32"/>
      <c r="K85" s="32"/>
      <c r="L85" s="42"/>
      <c r="S85" s="32"/>
      <c r="T85" s="32"/>
      <c r="U85" s="32"/>
      <c r="V85" s="32"/>
      <c r="W85" s="32"/>
      <c r="X85" s="32"/>
      <c r="Y85" s="32"/>
      <c r="Z85" s="32"/>
      <c r="AA85" s="32"/>
      <c r="AB85" s="32"/>
      <c r="AC85" s="32"/>
      <c r="AD85" s="32"/>
      <c r="AE85" s="32"/>
    </row>
    <row r="86" spans="2:12" s="1" customFormat="1" ht="12" customHeight="1">
      <c r="B86" s="20"/>
      <c r="C86" s="27" t="s">
        <v>114</v>
      </c>
      <c r="L86" s="20"/>
    </row>
    <row r="87" spans="1:31" s="2" customFormat="1" ht="16.5" customHeight="1">
      <c r="A87" s="32"/>
      <c r="B87" s="33"/>
      <c r="C87" s="32"/>
      <c r="D87" s="32"/>
      <c r="E87" s="462" t="s">
        <v>115</v>
      </c>
      <c r="F87" s="461"/>
      <c r="G87" s="461"/>
      <c r="H87" s="461"/>
      <c r="I87" s="32"/>
      <c r="J87" s="32"/>
      <c r="K87" s="32"/>
      <c r="L87" s="42"/>
      <c r="S87" s="32"/>
      <c r="T87" s="32"/>
      <c r="U87" s="32"/>
      <c r="V87" s="32"/>
      <c r="W87" s="32"/>
      <c r="X87" s="32"/>
      <c r="Y87" s="32"/>
      <c r="Z87" s="32"/>
      <c r="AA87" s="32"/>
      <c r="AB87" s="32"/>
      <c r="AC87" s="32"/>
      <c r="AD87" s="32"/>
      <c r="AE87" s="32"/>
    </row>
    <row r="88" spans="1:31" s="2" customFormat="1" ht="12" customHeight="1">
      <c r="A88" s="32"/>
      <c r="B88" s="33"/>
      <c r="C88" s="27" t="s">
        <v>116</v>
      </c>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6.5" customHeight="1">
      <c r="A89" s="32"/>
      <c r="B89" s="33"/>
      <c r="C89" s="32"/>
      <c r="D89" s="32"/>
      <c r="E89" s="441" t="str">
        <f>E11</f>
        <v>1.02 - Nové konstrukce</v>
      </c>
      <c r="F89" s="461"/>
      <c r="G89" s="461"/>
      <c r="H89" s="461"/>
      <c r="I89" s="32"/>
      <c r="J89" s="32"/>
      <c r="K89" s="32"/>
      <c r="L89" s="42"/>
      <c r="S89" s="32"/>
      <c r="T89" s="32"/>
      <c r="U89" s="32"/>
      <c r="V89" s="32"/>
      <c r="W89" s="32"/>
      <c r="X89" s="32"/>
      <c r="Y89" s="32"/>
      <c r="Z89" s="32"/>
      <c r="AA89" s="32"/>
      <c r="AB89" s="32"/>
      <c r="AC89" s="32"/>
      <c r="AD89" s="32"/>
      <c r="AE89" s="32"/>
    </row>
    <row r="90" spans="1:31" s="2" customFormat="1" ht="6.9"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2" customHeight="1">
      <c r="A91" s="32"/>
      <c r="B91" s="33"/>
      <c r="C91" s="27" t="s">
        <v>19</v>
      </c>
      <c r="D91" s="32"/>
      <c r="E91" s="32"/>
      <c r="F91" s="25" t="str">
        <f>F14</f>
        <v>Náměstí 14. října 2994/9, Smíchov</v>
      </c>
      <c r="G91" s="32"/>
      <c r="H91" s="32"/>
      <c r="I91" s="27" t="s">
        <v>21</v>
      </c>
      <c r="J91" s="55">
        <f>IF(J14="","",J14)</f>
        <v>0</v>
      </c>
      <c r="K91" s="32"/>
      <c r="L91" s="42"/>
      <c r="S91" s="32"/>
      <c r="T91" s="32"/>
      <c r="U91" s="32"/>
      <c r="V91" s="32"/>
      <c r="W91" s="32"/>
      <c r="X91" s="32"/>
      <c r="Y91" s="32"/>
      <c r="Z91" s="32"/>
      <c r="AA91" s="32"/>
      <c r="AB91" s="32"/>
      <c r="AC91" s="32"/>
      <c r="AD91" s="32"/>
      <c r="AE91" s="32"/>
    </row>
    <row r="92" spans="1:31" s="2" customFormat="1" ht="6.9" customHeight="1">
      <c r="A92" s="32"/>
      <c r="B92" s="33"/>
      <c r="C92" s="32"/>
      <c r="D92" s="32"/>
      <c r="E92" s="32"/>
      <c r="F92" s="32"/>
      <c r="G92" s="32"/>
      <c r="H92" s="32"/>
      <c r="I92" s="32"/>
      <c r="J92" s="32"/>
      <c r="K92" s="32"/>
      <c r="L92" s="42"/>
      <c r="S92" s="32"/>
      <c r="T92" s="32"/>
      <c r="U92" s="32"/>
      <c r="V92" s="32"/>
      <c r="W92" s="32"/>
      <c r="X92" s="32"/>
      <c r="Y92" s="32"/>
      <c r="Z92" s="32"/>
      <c r="AA92" s="32"/>
      <c r="AB92" s="32"/>
      <c r="AC92" s="32"/>
      <c r="AD92" s="32"/>
      <c r="AE92" s="32"/>
    </row>
    <row r="93" spans="1:31" s="2" customFormat="1" ht="15.15" customHeight="1">
      <c r="A93" s="32"/>
      <c r="B93" s="33"/>
      <c r="C93" s="27" t="s">
        <v>22</v>
      </c>
      <c r="D93" s="32"/>
      <c r="E93" s="32"/>
      <c r="F93" s="25" t="str">
        <f>E17</f>
        <v>Městská část Praha 5</v>
      </c>
      <c r="G93" s="32"/>
      <c r="H93" s="32"/>
      <c r="I93" s="27" t="s">
        <v>30</v>
      </c>
      <c r="J93" s="30" t="str">
        <f>E23</f>
        <v>Ing. Václav Forman</v>
      </c>
      <c r="K93" s="32"/>
      <c r="L93" s="42"/>
      <c r="S93" s="32"/>
      <c r="T93" s="32"/>
      <c r="U93" s="32"/>
      <c r="V93" s="32"/>
      <c r="W93" s="32"/>
      <c r="X93" s="32"/>
      <c r="Y93" s="32"/>
      <c r="Z93" s="32"/>
      <c r="AA93" s="32"/>
      <c r="AB93" s="32"/>
      <c r="AC93" s="32"/>
      <c r="AD93" s="32"/>
      <c r="AE93" s="32"/>
    </row>
    <row r="94" spans="1:31" s="2" customFormat="1" ht="15.15" customHeight="1">
      <c r="A94" s="32"/>
      <c r="B94" s="33"/>
      <c r="C94" s="27" t="s">
        <v>28</v>
      </c>
      <c r="D94" s="32"/>
      <c r="E94" s="32"/>
      <c r="F94" s="25" t="str">
        <f>IF(E20="","",E20)</f>
        <v>Vyplň údaj</v>
      </c>
      <c r="G94" s="32"/>
      <c r="H94" s="32"/>
      <c r="I94" s="27" t="s">
        <v>33</v>
      </c>
      <c r="J94" s="30" t="str">
        <f>E26</f>
        <v xml:space="preserve"> </v>
      </c>
      <c r="K94" s="32"/>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31" s="2" customFormat="1" ht="29.25" customHeight="1">
      <c r="A96" s="32"/>
      <c r="B96" s="33"/>
      <c r="C96" s="114" t="s">
        <v>119</v>
      </c>
      <c r="D96" s="106"/>
      <c r="E96" s="106"/>
      <c r="F96" s="106"/>
      <c r="G96" s="106"/>
      <c r="H96" s="106"/>
      <c r="I96" s="106"/>
      <c r="J96" s="115" t="s">
        <v>120</v>
      </c>
      <c r="K96" s="106"/>
      <c r="L96" s="42"/>
      <c r="S96" s="32"/>
      <c r="T96" s="32"/>
      <c r="U96" s="32"/>
      <c r="V96" s="32"/>
      <c r="W96" s="32"/>
      <c r="X96" s="32"/>
      <c r="Y96" s="32"/>
      <c r="Z96" s="32"/>
      <c r="AA96" s="32"/>
      <c r="AB96" s="32"/>
      <c r="AC96" s="32"/>
      <c r="AD96" s="32"/>
      <c r="AE96" s="32"/>
    </row>
    <row r="97" spans="1:31" s="2" customFormat="1" ht="10.35" customHeight="1">
      <c r="A97" s="32"/>
      <c r="B97" s="33"/>
      <c r="C97" s="32"/>
      <c r="D97" s="32"/>
      <c r="E97" s="32"/>
      <c r="F97" s="32"/>
      <c r="G97" s="32"/>
      <c r="H97" s="32"/>
      <c r="I97" s="32"/>
      <c r="J97" s="32"/>
      <c r="K97" s="32"/>
      <c r="L97" s="42"/>
      <c r="S97" s="32"/>
      <c r="T97" s="32"/>
      <c r="U97" s="32"/>
      <c r="V97" s="32"/>
      <c r="W97" s="32"/>
      <c r="X97" s="32"/>
      <c r="Y97" s="32"/>
      <c r="Z97" s="32"/>
      <c r="AA97" s="32"/>
      <c r="AB97" s="32"/>
      <c r="AC97" s="32"/>
      <c r="AD97" s="32"/>
      <c r="AE97" s="32"/>
    </row>
    <row r="98" spans="1:47" s="2" customFormat="1" ht="22.95" customHeight="1">
      <c r="A98" s="32"/>
      <c r="B98" s="33"/>
      <c r="C98" s="116" t="s">
        <v>121</v>
      </c>
      <c r="D98" s="32"/>
      <c r="E98" s="32"/>
      <c r="F98" s="32"/>
      <c r="G98" s="32"/>
      <c r="H98" s="32"/>
      <c r="I98" s="32"/>
      <c r="J98" s="71">
        <f>J135</f>
        <v>0</v>
      </c>
      <c r="K98" s="32"/>
      <c r="L98" s="42"/>
      <c r="S98" s="32"/>
      <c r="T98" s="32"/>
      <c r="U98" s="32"/>
      <c r="V98" s="32"/>
      <c r="W98" s="32"/>
      <c r="X98" s="32"/>
      <c r="Y98" s="32"/>
      <c r="Z98" s="32"/>
      <c r="AA98" s="32"/>
      <c r="AB98" s="32"/>
      <c r="AC98" s="32"/>
      <c r="AD98" s="32"/>
      <c r="AE98" s="32"/>
      <c r="AU98" s="17" t="s">
        <v>122</v>
      </c>
    </row>
    <row r="99" spans="2:12" s="9" customFormat="1" ht="24.9" customHeight="1">
      <c r="B99" s="117"/>
      <c r="D99" s="118" t="s">
        <v>123</v>
      </c>
      <c r="E99" s="119"/>
      <c r="F99" s="119"/>
      <c r="G99" s="119"/>
      <c r="H99" s="119"/>
      <c r="I99" s="119"/>
      <c r="J99" s="120">
        <f>J136</f>
        <v>0</v>
      </c>
      <c r="L99" s="117"/>
    </row>
    <row r="100" spans="2:12" s="10" customFormat="1" ht="19.95" customHeight="1">
      <c r="B100" s="121"/>
      <c r="D100" s="122" t="s">
        <v>293</v>
      </c>
      <c r="E100" s="123"/>
      <c r="F100" s="123"/>
      <c r="G100" s="123"/>
      <c r="H100" s="123"/>
      <c r="I100" s="123"/>
      <c r="J100" s="124">
        <f>J137</f>
        <v>0</v>
      </c>
      <c r="L100" s="121"/>
    </row>
    <row r="101" spans="2:12" s="10" customFormat="1" ht="19.95" customHeight="1">
      <c r="B101" s="121"/>
      <c r="D101" s="122" t="s">
        <v>294</v>
      </c>
      <c r="E101" s="123"/>
      <c r="F101" s="123"/>
      <c r="G101" s="123"/>
      <c r="H101" s="123"/>
      <c r="I101" s="123"/>
      <c r="J101" s="124">
        <f>J198</f>
        <v>0</v>
      </c>
      <c r="L101" s="121"/>
    </row>
    <row r="102" spans="2:12" s="10" customFormat="1" ht="19.95" customHeight="1">
      <c r="B102" s="121"/>
      <c r="D102" s="122" t="s">
        <v>124</v>
      </c>
      <c r="E102" s="123"/>
      <c r="F102" s="123"/>
      <c r="G102" s="123"/>
      <c r="H102" s="123"/>
      <c r="I102" s="123"/>
      <c r="J102" s="124">
        <f>J306</f>
        <v>0</v>
      </c>
      <c r="L102" s="121"/>
    </row>
    <row r="103" spans="2:12" s="10" customFormat="1" ht="19.95" customHeight="1">
      <c r="B103" s="121"/>
      <c r="D103" s="122" t="s">
        <v>295</v>
      </c>
      <c r="E103" s="123"/>
      <c r="F103" s="123"/>
      <c r="G103" s="123"/>
      <c r="H103" s="123"/>
      <c r="I103" s="123"/>
      <c r="J103" s="124">
        <f>J309</f>
        <v>0</v>
      </c>
      <c r="L103" s="121"/>
    </row>
    <row r="104" spans="2:12" s="9" customFormat="1" ht="24.9" customHeight="1">
      <c r="B104" s="117"/>
      <c r="D104" s="118" t="s">
        <v>126</v>
      </c>
      <c r="E104" s="119"/>
      <c r="F104" s="119"/>
      <c r="G104" s="119"/>
      <c r="H104" s="119"/>
      <c r="I104" s="119"/>
      <c r="J104" s="120">
        <f>J311</f>
        <v>0</v>
      </c>
      <c r="L104" s="117"/>
    </row>
    <row r="105" spans="2:12" s="10" customFormat="1" ht="19.95" customHeight="1">
      <c r="B105" s="121"/>
      <c r="D105" s="122" t="s">
        <v>296</v>
      </c>
      <c r="E105" s="123"/>
      <c r="F105" s="123"/>
      <c r="G105" s="123"/>
      <c r="H105" s="123"/>
      <c r="I105" s="123"/>
      <c r="J105" s="124">
        <f>J312</f>
        <v>0</v>
      </c>
      <c r="L105" s="121"/>
    </row>
    <row r="106" spans="2:12" s="10" customFormat="1" ht="19.95" customHeight="1">
      <c r="B106" s="121"/>
      <c r="D106" s="122" t="s">
        <v>297</v>
      </c>
      <c r="E106" s="123"/>
      <c r="F106" s="123"/>
      <c r="G106" s="123"/>
      <c r="H106" s="123"/>
      <c r="I106" s="123"/>
      <c r="J106" s="124">
        <f>J333</f>
        <v>0</v>
      </c>
      <c r="L106" s="121"/>
    </row>
    <row r="107" spans="2:12" s="10" customFormat="1" ht="19.95" customHeight="1">
      <c r="B107" s="121"/>
      <c r="D107" s="122" t="s">
        <v>128</v>
      </c>
      <c r="E107" s="123"/>
      <c r="F107" s="123"/>
      <c r="G107" s="123"/>
      <c r="H107" s="123"/>
      <c r="I107" s="123"/>
      <c r="J107" s="124">
        <f>J343</f>
        <v>0</v>
      </c>
      <c r="L107" s="121"/>
    </row>
    <row r="108" spans="2:12" s="10" customFormat="1" ht="19.95" customHeight="1">
      <c r="B108" s="121"/>
      <c r="D108" s="122" t="s">
        <v>129</v>
      </c>
      <c r="E108" s="123"/>
      <c r="F108" s="123"/>
      <c r="G108" s="123"/>
      <c r="H108" s="123"/>
      <c r="I108" s="123"/>
      <c r="J108" s="124">
        <f>J360</f>
        <v>0</v>
      </c>
      <c r="L108" s="121"/>
    </row>
    <row r="109" spans="2:12" s="10" customFormat="1" ht="19.95" customHeight="1">
      <c r="B109" s="121"/>
      <c r="D109" s="122" t="s">
        <v>130</v>
      </c>
      <c r="E109" s="123"/>
      <c r="F109" s="123"/>
      <c r="G109" s="123"/>
      <c r="H109" s="123"/>
      <c r="I109" s="123"/>
      <c r="J109" s="124">
        <f>J369</f>
        <v>0</v>
      </c>
      <c r="L109" s="121"/>
    </row>
    <row r="110" spans="2:12" s="10" customFormat="1" ht="19.95" customHeight="1">
      <c r="B110" s="121"/>
      <c r="D110" s="122" t="s">
        <v>131</v>
      </c>
      <c r="E110" s="123"/>
      <c r="F110" s="123"/>
      <c r="G110" s="123"/>
      <c r="H110" s="123"/>
      <c r="I110" s="123"/>
      <c r="J110" s="124">
        <f>J451</f>
        <v>0</v>
      </c>
      <c r="L110" s="121"/>
    </row>
    <row r="111" spans="2:12" s="10" customFormat="1" ht="19.95" customHeight="1">
      <c r="B111" s="121"/>
      <c r="D111" s="122" t="s">
        <v>132</v>
      </c>
      <c r="E111" s="123"/>
      <c r="F111" s="123"/>
      <c r="G111" s="123"/>
      <c r="H111" s="123"/>
      <c r="I111" s="123"/>
      <c r="J111" s="124">
        <f>J519</f>
        <v>0</v>
      </c>
      <c r="L111" s="121"/>
    </row>
    <row r="112" spans="2:12" s="9" customFormat="1" ht="24.9" customHeight="1">
      <c r="B112" s="117"/>
      <c r="D112" s="118" t="s">
        <v>298</v>
      </c>
      <c r="E112" s="119"/>
      <c r="F112" s="119"/>
      <c r="G112" s="119"/>
      <c r="H112" s="119"/>
      <c r="I112" s="119"/>
      <c r="J112" s="120">
        <f>J555</f>
        <v>0</v>
      </c>
      <c r="L112" s="117"/>
    </row>
    <row r="113" spans="2:12" s="9" customFormat="1" ht="21.75" customHeight="1">
      <c r="B113" s="117"/>
      <c r="D113" s="125" t="s">
        <v>133</v>
      </c>
      <c r="J113" s="126">
        <f>J584</f>
        <v>0</v>
      </c>
      <c r="L113" s="117"/>
    </row>
    <row r="114" spans="1:31" s="2" customFormat="1" ht="21.75" customHeight="1">
      <c r="A114" s="32"/>
      <c r="B114" s="33"/>
      <c r="C114" s="32"/>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31" s="2" customFormat="1" ht="6.9" customHeight="1">
      <c r="A115" s="32"/>
      <c r="B115" s="47"/>
      <c r="C115" s="48"/>
      <c r="D115" s="48"/>
      <c r="E115" s="48"/>
      <c r="F115" s="48"/>
      <c r="G115" s="48"/>
      <c r="H115" s="48"/>
      <c r="I115" s="48"/>
      <c r="J115" s="48"/>
      <c r="K115" s="48"/>
      <c r="L115" s="42"/>
      <c r="S115" s="32"/>
      <c r="T115" s="32"/>
      <c r="U115" s="32"/>
      <c r="V115" s="32"/>
      <c r="W115" s="32"/>
      <c r="X115" s="32"/>
      <c r="Y115" s="32"/>
      <c r="Z115" s="32"/>
      <c r="AA115" s="32"/>
      <c r="AB115" s="32"/>
      <c r="AC115" s="32"/>
      <c r="AD115" s="32"/>
      <c r="AE115" s="32"/>
    </row>
    <row r="119" spans="1:31" s="2" customFormat="1" ht="6.9" customHeight="1">
      <c r="A119" s="32"/>
      <c r="B119" s="49"/>
      <c r="C119" s="50"/>
      <c r="D119" s="50"/>
      <c r="E119" s="50"/>
      <c r="F119" s="50"/>
      <c r="G119" s="50"/>
      <c r="H119" s="50"/>
      <c r="I119" s="50"/>
      <c r="J119" s="50"/>
      <c r="K119" s="50"/>
      <c r="L119" s="42"/>
      <c r="S119" s="32"/>
      <c r="T119" s="32"/>
      <c r="U119" s="32"/>
      <c r="V119" s="32"/>
      <c r="W119" s="32"/>
      <c r="X119" s="32"/>
      <c r="Y119" s="32"/>
      <c r="Z119" s="32"/>
      <c r="AA119" s="32"/>
      <c r="AB119" s="32"/>
      <c r="AC119" s="32"/>
      <c r="AD119" s="32"/>
      <c r="AE119" s="32"/>
    </row>
    <row r="120" spans="1:31" s="2" customFormat="1" ht="24.9" customHeight="1">
      <c r="A120" s="32"/>
      <c r="B120" s="33"/>
      <c r="C120" s="21" t="s">
        <v>134</v>
      </c>
      <c r="D120" s="32"/>
      <c r="E120" s="32"/>
      <c r="F120" s="32"/>
      <c r="G120" s="32"/>
      <c r="H120" s="32"/>
      <c r="I120" s="32"/>
      <c r="J120" s="32"/>
      <c r="K120" s="32"/>
      <c r="L120" s="42"/>
      <c r="S120" s="32"/>
      <c r="T120" s="32"/>
      <c r="U120" s="32"/>
      <c r="V120" s="32"/>
      <c r="W120" s="32"/>
      <c r="X120" s="32"/>
      <c r="Y120" s="32"/>
      <c r="Z120" s="32"/>
      <c r="AA120" s="32"/>
      <c r="AB120" s="32"/>
      <c r="AC120" s="32"/>
      <c r="AD120" s="32"/>
      <c r="AE120" s="32"/>
    </row>
    <row r="121" spans="1:31" s="2" customFormat="1" ht="6.9" customHeight="1">
      <c r="A121" s="32"/>
      <c r="B121" s="33"/>
      <c r="C121" s="32"/>
      <c r="D121" s="32"/>
      <c r="E121" s="32"/>
      <c r="F121" s="32"/>
      <c r="G121" s="32"/>
      <c r="H121" s="32"/>
      <c r="I121" s="32"/>
      <c r="J121" s="32"/>
      <c r="K121" s="32"/>
      <c r="L121" s="42"/>
      <c r="S121" s="32"/>
      <c r="T121" s="32"/>
      <c r="U121" s="32"/>
      <c r="V121" s="32"/>
      <c r="W121" s="32"/>
      <c r="X121" s="32"/>
      <c r="Y121" s="32"/>
      <c r="Z121" s="32"/>
      <c r="AA121" s="32"/>
      <c r="AB121" s="32"/>
      <c r="AC121" s="32"/>
      <c r="AD121" s="32"/>
      <c r="AE121" s="32"/>
    </row>
    <row r="122" spans="1:31" s="2" customFormat="1" ht="12" customHeight="1">
      <c r="A122" s="32"/>
      <c r="B122" s="33"/>
      <c r="C122" s="27" t="s">
        <v>16</v>
      </c>
      <c r="D122" s="32"/>
      <c r="E122" s="32"/>
      <c r="F122" s="32"/>
      <c r="G122" s="32"/>
      <c r="H122" s="32"/>
      <c r="I122" s="32"/>
      <c r="J122" s="32"/>
      <c r="K122" s="32"/>
      <c r="L122" s="42"/>
      <c r="S122" s="32"/>
      <c r="T122" s="32"/>
      <c r="U122" s="32"/>
      <c r="V122" s="32"/>
      <c r="W122" s="32"/>
      <c r="X122" s="32"/>
      <c r="Y122" s="32"/>
      <c r="Z122" s="32"/>
      <c r="AA122" s="32"/>
      <c r="AB122" s="32"/>
      <c r="AC122" s="32"/>
      <c r="AD122" s="32"/>
      <c r="AE122" s="32"/>
    </row>
    <row r="123" spans="1:31" s="2" customFormat="1" ht="22.2" customHeight="1">
      <c r="A123" s="32"/>
      <c r="B123" s="33"/>
      <c r="C123" s="32"/>
      <c r="D123" s="32"/>
      <c r="E123" s="462" t="str">
        <f>E7</f>
        <v>ZŠ a MŠ Praha 5 – Smíchov, Kořenského 10, objekt Nám. 14. října 2994 - Oprava sociálních zařízení a výměna ZTI</v>
      </c>
      <c r="F123" s="463"/>
      <c r="G123" s="463"/>
      <c r="H123" s="463"/>
      <c r="I123" s="32"/>
      <c r="J123" s="32"/>
      <c r="K123" s="32"/>
      <c r="L123" s="42"/>
      <c r="S123" s="32"/>
      <c r="T123" s="32"/>
      <c r="U123" s="32"/>
      <c r="V123" s="32"/>
      <c r="W123" s="32"/>
      <c r="X123" s="32"/>
      <c r="Y123" s="32"/>
      <c r="Z123" s="32"/>
      <c r="AA123" s="32"/>
      <c r="AB123" s="32"/>
      <c r="AC123" s="32"/>
      <c r="AD123" s="32"/>
      <c r="AE123" s="32"/>
    </row>
    <row r="124" spans="2:12" s="1" customFormat="1" ht="12" customHeight="1">
      <c r="B124" s="20"/>
      <c r="C124" s="27" t="s">
        <v>114</v>
      </c>
      <c r="L124" s="20"/>
    </row>
    <row r="125" spans="1:31" s="2" customFormat="1" ht="16.5" customHeight="1">
      <c r="A125" s="32"/>
      <c r="B125" s="33"/>
      <c r="C125" s="32"/>
      <c r="D125" s="32"/>
      <c r="E125" s="462" t="s">
        <v>115</v>
      </c>
      <c r="F125" s="461"/>
      <c r="G125" s="461"/>
      <c r="H125" s="461"/>
      <c r="I125" s="32"/>
      <c r="J125" s="32"/>
      <c r="K125" s="32"/>
      <c r="L125" s="42"/>
      <c r="S125" s="32"/>
      <c r="T125" s="32"/>
      <c r="U125" s="32"/>
      <c r="V125" s="32"/>
      <c r="W125" s="32"/>
      <c r="X125" s="32"/>
      <c r="Y125" s="32"/>
      <c r="Z125" s="32"/>
      <c r="AA125" s="32"/>
      <c r="AB125" s="32"/>
      <c r="AC125" s="32"/>
      <c r="AD125" s="32"/>
      <c r="AE125" s="32"/>
    </row>
    <row r="126" spans="1:31" s="2" customFormat="1" ht="12" customHeight="1">
      <c r="A126" s="32"/>
      <c r="B126" s="33"/>
      <c r="C126" s="27" t="s">
        <v>116</v>
      </c>
      <c r="D126" s="32"/>
      <c r="E126" s="32"/>
      <c r="F126" s="32"/>
      <c r="G126" s="32"/>
      <c r="H126" s="32"/>
      <c r="I126" s="32"/>
      <c r="J126" s="32"/>
      <c r="K126" s="32"/>
      <c r="L126" s="42"/>
      <c r="S126" s="32"/>
      <c r="T126" s="32"/>
      <c r="U126" s="32"/>
      <c r="V126" s="32"/>
      <c r="W126" s="32"/>
      <c r="X126" s="32"/>
      <c r="Y126" s="32"/>
      <c r="Z126" s="32"/>
      <c r="AA126" s="32"/>
      <c r="AB126" s="32"/>
      <c r="AC126" s="32"/>
      <c r="AD126" s="32"/>
      <c r="AE126" s="32"/>
    </row>
    <row r="127" spans="1:31" s="2" customFormat="1" ht="16.5" customHeight="1">
      <c r="A127" s="32"/>
      <c r="B127" s="33"/>
      <c r="C127" s="32"/>
      <c r="D127" s="32"/>
      <c r="E127" s="441" t="str">
        <f>E11</f>
        <v>1.02 - Nové konstrukce</v>
      </c>
      <c r="F127" s="461"/>
      <c r="G127" s="461"/>
      <c r="H127" s="461"/>
      <c r="I127" s="32"/>
      <c r="J127" s="32"/>
      <c r="K127" s="32"/>
      <c r="L127" s="42"/>
      <c r="S127" s="32"/>
      <c r="T127" s="32"/>
      <c r="U127" s="32"/>
      <c r="V127" s="32"/>
      <c r="W127" s="32"/>
      <c r="X127" s="32"/>
      <c r="Y127" s="32"/>
      <c r="Z127" s="32"/>
      <c r="AA127" s="32"/>
      <c r="AB127" s="32"/>
      <c r="AC127" s="32"/>
      <c r="AD127" s="32"/>
      <c r="AE127" s="32"/>
    </row>
    <row r="128" spans="1:31" s="2" customFormat="1" ht="6.9" customHeight="1">
      <c r="A128" s="32"/>
      <c r="B128" s="33"/>
      <c r="C128" s="32"/>
      <c r="D128" s="32"/>
      <c r="E128" s="32"/>
      <c r="F128" s="32"/>
      <c r="G128" s="32"/>
      <c r="H128" s="32"/>
      <c r="I128" s="32"/>
      <c r="J128" s="32"/>
      <c r="K128" s="32"/>
      <c r="L128" s="42"/>
      <c r="S128" s="32"/>
      <c r="T128" s="32"/>
      <c r="U128" s="32"/>
      <c r="V128" s="32"/>
      <c r="W128" s="32"/>
      <c r="X128" s="32"/>
      <c r="Y128" s="32"/>
      <c r="Z128" s="32"/>
      <c r="AA128" s="32"/>
      <c r="AB128" s="32"/>
      <c r="AC128" s="32"/>
      <c r="AD128" s="32"/>
      <c r="AE128" s="32"/>
    </row>
    <row r="129" spans="1:31" s="2" customFormat="1" ht="12" customHeight="1">
      <c r="A129" s="32"/>
      <c r="B129" s="33"/>
      <c r="C129" s="27" t="s">
        <v>19</v>
      </c>
      <c r="D129" s="32"/>
      <c r="E129" s="32"/>
      <c r="F129" s="25" t="str">
        <f>F14</f>
        <v>Náměstí 14. října 2994/9, Smíchov</v>
      </c>
      <c r="G129" s="32"/>
      <c r="H129" s="32"/>
      <c r="I129" s="27" t="s">
        <v>21</v>
      </c>
      <c r="J129" s="55">
        <f>IF(J14="","",J14)</f>
        <v>0</v>
      </c>
      <c r="K129" s="32"/>
      <c r="L129" s="42"/>
      <c r="S129" s="32"/>
      <c r="T129" s="32"/>
      <c r="U129" s="32"/>
      <c r="V129" s="32"/>
      <c r="W129" s="32"/>
      <c r="X129" s="32"/>
      <c r="Y129" s="32"/>
      <c r="Z129" s="32"/>
      <c r="AA129" s="32"/>
      <c r="AB129" s="32"/>
      <c r="AC129" s="32"/>
      <c r="AD129" s="32"/>
      <c r="AE129" s="32"/>
    </row>
    <row r="130" spans="1:31" s="2" customFormat="1" ht="6.9" customHeight="1">
      <c r="A130" s="32"/>
      <c r="B130" s="33"/>
      <c r="C130" s="32"/>
      <c r="D130" s="32"/>
      <c r="E130" s="32"/>
      <c r="F130" s="32"/>
      <c r="G130" s="32"/>
      <c r="H130" s="32"/>
      <c r="I130" s="32"/>
      <c r="J130" s="32"/>
      <c r="K130" s="32"/>
      <c r="L130" s="42"/>
      <c r="S130" s="32"/>
      <c r="T130" s="32"/>
      <c r="U130" s="32"/>
      <c r="V130" s="32"/>
      <c r="W130" s="32"/>
      <c r="X130" s="32"/>
      <c r="Y130" s="32"/>
      <c r="Z130" s="32"/>
      <c r="AA130" s="32"/>
      <c r="AB130" s="32"/>
      <c r="AC130" s="32"/>
      <c r="AD130" s="32"/>
      <c r="AE130" s="32"/>
    </row>
    <row r="131" spans="1:31" s="2" customFormat="1" ht="15.15" customHeight="1">
      <c r="A131" s="32"/>
      <c r="B131" s="33"/>
      <c r="C131" s="27" t="s">
        <v>22</v>
      </c>
      <c r="D131" s="32"/>
      <c r="E131" s="32"/>
      <c r="F131" s="25" t="str">
        <f>E17</f>
        <v>Městská část Praha 5</v>
      </c>
      <c r="G131" s="32"/>
      <c r="H131" s="32"/>
      <c r="I131" s="27" t="s">
        <v>30</v>
      </c>
      <c r="J131" s="30" t="str">
        <f>E23</f>
        <v>Ing. Václav Forman</v>
      </c>
      <c r="K131" s="32"/>
      <c r="L131" s="42"/>
      <c r="S131" s="32"/>
      <c r="T131" s="32"/>
      <c r="U131" s="32"/>
      <c r="V131" s="32"/>
      <c r="W131" s="32"/>
      <c r="X131" s="32"/>
      <c r="Y131" s="32"/>
      <c r="Z131" s="32"/>
      <c r="AA131" s="32"/>
      <c r="AB131" s="32"/>
      <c r="AC131" s="32"/>
      <c r="AD131" s="32"/>
      <c r="AE131" s="32"/>
    </row>
    <row r="132" spans="1:31" s="2" customFormat="1" ht="15.15" customHeight="1">
      <c r="A132" s="32"/>
      <c r="B132" s="33"/>
      <c r="C132" s="27" t="s">
        <v>28</v>
      </c>
      <c r="D132" s="32"/>
      <c r="E132" s="32"/>
      <c r="F132" s="25" t="str">
        <f>IF(E20="","",E20)</f>
        <v>Vyplň údaj</v>
      </c>
      <c r="G132" s="32"/>
      <c r="H132" s="32"/>
      <c r="I132" s="27" t="s">
        <v>33</v>
      </c>
      <c r="J132" s="30" t="str">
        <f>E26</f>
        <v xml:space="preserve"> </v>
      </c>
      <c r="K132" s="32"/>
      <c r="L132" s="42"/>
      <c r="S132" s="32"/>
      <c r="T132" s="32"/>
      <c r="U132" s="32"/>
      <c r="V132" s="32"/>
      <c r="W132" s="32"/>
      <c r="X132" s="32"/>
      <c r="Y132" s="32"/>
      <c r="Z132" s="32"/>
      <c r="AA132" s="32"/>
      <c r="AB132" s="32"/>
      <c r="AC132" s="32"/>
      <c r="AD132" s="32"/>
      <c r="AE132" s="32"/>
    </row>
    <row r="133" spans="1:31" s="2" customFormat="1" ht="10.35" customHeight="1">
      <c r="A133" s="32"/>
      <c r="B133" s="33"/>
      <c r="C133" s="32"/>
      <c r="D133" s="32"/>
      <c r="E133" s="32"/>
      <c r="F133" s="32"/>
      <c r="G133" s="32"/>
      <c r="H133" s="32"/>
      <c r="I133" s="32"/>
      <c r="J133" s="32"/>
      <c r="K133" s="32"/>
      <c r="L133" s="42"/>
      <c r="S133" s="32"/>
      <c r="T133" s="32"/>
      <c r="U133" s="32"/>
      <c r="V133" s="32"/>
      <c r="W133" s="32"/>
      <c r="X133" s="32"/>
      <c r="Y133" s="32"/>
      <c r="Z133" s="32"/>
      <c r="AA133" s="32"/>
      <c r="AB133" s="32"/>
      <c r="AC133" s="32"/>
      <c r="AD133" s="32"/>
      <c r="AE133" s="32"/>
    </row>
    <row r="134" spans="1:31" s="11" customFormat="1" ht="29.25" customHeight="1">
      <c r="A134" s="127"/>
      <c r="B134" s="128"/>
      <c r="C134" s="129" t="s">
        <v>135</v>
      </c>
      <c r="D134" s="130" t="s">
        <v>62</v>
      </c>
      <c r="E134" s="130" t="s">
        <v>58</v>
      </c>
      <c r="F134" s="130" t="s">
        <v>59</v>
      </c>
      <c r="G134" s="130" t="s">
        <v>136</v>
      </c>
      <c r="H134" s="130" t="s">
        <v>137</v>
      </c>
      <c r="I134" s="130" t="s">
        <v>138</v>
      </c>
      <c r="J134" s="130" t="s">
        <v>120</v>
      </c>
      <c r="K134" s="131" t="s">
        <v>139</v>
      </c>
      <c r="L134" s="132"/>
      <c r="M134" s="62" t="s">
        <v>1</v>
      </c>
      <c r="N134" s="63" t="s">
        <v>41</v>
      </c>
      <c r="O134" s="63" t="s">
        <v>140</v>
      </c>
      <c r="P134" s="63" t="s">
        <v>141</v>
      </c>
      <c r="Q134" s="63" t="s">
        <v>142</v>
      </c>
      <c r="R134" s="63" t="s">
        <v>143</v>
      </c>
      <c r="S134" s="63" t="s">
        <v>144</v>
      </c>
      <c r="T134" s="64" t="s">
        <v>145</v>
      </c>
      <c r="U134" s="127"/>
      <c r="V134" s="127"/>
      <c r="W134" s="127"/>
      <c r="X134" s="127"/>
      <c r="Y134" s="127"/>
      <c r="Z134" s="127"/>
      <c r="AA134" s="127"/>
      <c r="AB134" s="127"/>
      <c r="AC134" s="127"/>
      <c r="AD134" s="127"/>
      <c r="AE134" s="127"/>
    </row>
    <row r="135" spans="1:63" s="2" customFormat="1" ht="22.95" customHeight="1">
      <c r="A135" s="32"/>
      <c r="B135" s="33"/>
      <c r="C135" s="69" t="s">
        <v>146</v>
      </c>
      <c r="D135" s="32"/>
      <c r="E135" s="32"/>
      <c r="F135" s="32"/>
      <c r="G135" s="32"/>
      <c r="H135" s="32"/>
      <c r="I135" s="32"/>
      <c r="J135" s="133">
        <f>BK135</f>
        <v>0</v>
      </c>
      <c r="K135" s="32"/>
      <c r="L135" s="33"/>
      <c r="M135" s="65"/>
      <c r="N135" s="56"/>
      <c r="O135" s="66"/>
      <c r="P135" s="134">
        <f>P136+P311+P555+P584</f>
        <v>0</v>
      </c>
      <c r="Q135" s="66"/>
      <c r="R135" s="134">
        <f>R136+R311+R555+R584</f>
        <v>31.877291460000002</v>
      </c>
      <c r="S135" s="66"/>
      <c r="T135" s="135">
        <f>T136+T311+T555+T584</f>
        <v>0</v>
      </c>
      <c r="U135" s="32"/>
      <c r="V135" s="32"/>
      <c r="W135" s="32"/>
      <c r="X135" s="32"/>
      <c r="Y135" s="32"/>
      <c r="Z135" s="32"/>
      <c r="AA135" s="32"/>
      <c r="AB135" s="32"/>
      <c r="AC135" s="32"/>
      <c r="AD135" s="32"/>
      <c r="AE135" s="32"/>
      <c r="AT135" s="17" t="s">
        <v>76</v>
      </c>
      <c r="AU135" s="17" t="s">
        <v>122</v>
      </c>
      <c r="BK135" s="136">
        <f>BK136+BK311+BK555+BK584</f>
        <v>0</v>
      </c>
    </row>
    <row r="136" spans="2:63" s="12" customFormat="1" ht="25.95" customHeight="1">
      <c r="B136" s="137"/>
      <c r="D136" s="138" t="s">
        <v>76</v>
      </c>
      <c r="E136" s="139" t="s">
        <v>147</v>
      </c>
      <c r="F136" s="139" t="s">
        <v>148</v>
      </c>
      <c r="I136" s="140"/>
      <c r="J136" s="126">
        <f>BK136</f>
        <v>0</v>
      </c>
      <c r="L136" s="137"/>
      <c r="M136" s="141"/>
      <c r="N136" s="142"/>
      <c r="O136" s="142"/>
      <c r="P136" s="143">
        <f>P137+P198+P306+P309</f>
        <v>0</v>
      </c>
      <c r="Q136" s="142"/>
      <c r="R136" s="143">
        <f>R137+R198+R306+R309</f>
        <v>25.76238446</v>
      </c>
      <c r="S136" s="142"/>
      <c r="T136" s="144">
        <f>T137+T198+T306+T309</f>
        <v>0</v>
      </c>
      <c r="AR136" s="138" t="s">
        <v>84</v>
      </c>
      <c r="AT136" s="145" t="s">
        <v>76</v>
      </c>
      <c r="AU136" s="145" t="s">
        <v>77</v>
      </c>
      <c r="AY136" s="138" t="s">
        <v>149</v>
      </c>
      <c r="BK136" s="146">
        <f>BK137+BK198+BK306+BK309</f>
        <v>0</v>
      </c>
    </row>
    <row r="137" spans="2:63" s="12" customFormat="1" ht="22.95" customHeight="1">
      <c r="B137" s="137"/>
      <c r="D137" s="138" t="s">
        <v>76</v>
      </c>
      <c r="E137" s="147" t="s">
        <v>162</v>
      </c>
      <c r="F137" s="147" t="s">
        <v>299</v>
      </c>
      <c r="I137" s="140"/>
      <c r="J137" s="148">
        <f>BK137</f>
        <v>0</v>
      </c>
      <c r="L137" s="137"/>
      <c r="M137" s="141"/>
      <c r="N137" s="142"/>
      <c r="O137" s="142"/>
      <c r="P137" s="143">
        <f>SUM(P138:P197)</f>
        <v>0</v>
      </c>
      <c r="Q137" s="142"/>
      <c r="R137" s="143">
        <f>SUM(R138:R197)</f>
        <v>8.59956966</v>
      </c>
      <c r="S137" s="142"/>
      <c r="T137" s="144">
        <f>SUM(T138:T197)</f>
        <v>0</v>
      </c>
      <c r="AR137" s="138" t="s">
        <v>84</v>
      </c>
      <c r="AT137" s="145" t="s">
        <v>76</v>
      </c>
      <c r="AU137" s="145" t="s">
        <v>84</v>
      </c>
      <c r="AY137" s="138" t="s">
        <v>149</v>
      </c>
      <c r="BK137" s="146">
        <f>SUM(BK138:BK197)</f>
        <v>0</v>
      </c>
    </row>
    <row r="138" spans="1:65" s="2" customFormat="1" ht="37.95" customHeight="1">
      <c r="A138" s="32"/>
      <c r="B138" s="149"/>
      <c r="C138" s="150" t="s">
        <v>84</v>
      </c>
      <c r="D138" s="150" t="s">
        <v>152</v>
      </c>
      <c r="E138" s="151" t="s">
        <v>300</v>
      </c>
      <c r="F138" s="152" t="s">
        <v>301</v>
      </c>
      <c r="G138" s="153" t="s">
        <v>168</v>
      </c>
      <c r="H138" s="154">
        <v>3.42</v>
      </c>
      <c r="I138" s="155"/>
      <c r="J138" s="156">
        <f>ROUND(I138*H138,2)</f>
        <v>0</v>
      </c>
      <c r="K138" s="152" t="s">
        <v>156</v>
      </c>
      <c r="L138" s="33"/>
      <c r="M138" s="157" t="s">
        <v>1</v>
      </c>
      <c r="N138" s="158" t="s">
        <v>42</v>
      </c>
      <c r="O138" s="58"/>
      <c r="P138" s="159">
        <f>O138*H138</f>
        <v>0</v>
      </c>
      <c r="Q138" s="159">
        <v>0.05015</v>
      </c>
      <c r="R138" s="159">
        <f>Q138*H138</f>
        <v>0.171513</v>
      </c>
      <c r="S138" s="159">
        <v>0</v>
      </c>
      <c r="T138" s="160">
        <f>S138*H138</f>
        <v>0</v>
      </c>
      <c r="U138" s="32"/>
      <c r="V138" s="32"/>
      <c r="W138" s="32"/>
      <c r="X138" s="32"/>
      <c r="Y138" s="32"/>
      <c r="Z138" s="32"/>
      <c r="AA138" s="32"/>
      <c r="AB138" s="32"/>
      <c r="AC138" s="32"/>
      <c r="AD138" s="32"/>
      <c r="AE138" s="32"/>
      <c r="AR138" s="161" t="s">
        <v>157</v>
      </c>
      <c r="AT138" s="161" t="s">
        <v>152</v>
      </c>
      <c r="AU138" s="161" t="s">
        <v>86</v>
      </c>
      <c r="AY138" s="17" t="s">
        <v>149</v>
      </c>
      <c r="BE138" s="162">
        <f>IF(N138="základní",J138,0)</f>
        <v>0</v>
      </c>
      <c r="BF138" s="162">
        <f>IF(N138="snížená",J138,0)</f>
        <v>0</v>
      </c>
      <c r="BG138" s="162">
        <f>IF(N138="zákl. přenesená",J138,0)</f>
        <v>0</v>
      </c>
      <c r="BH138" s="162">
        <f>IF(N138="sníž. přenesená",J138,0)</f>
        <v>0</v>
      </c>
      <c r="BI138" s="162">
        <f>IF(N138="nulová",J138,0)</f>
        <v>0</v>
      </c>
      <c r="BJ138" s="17" t="s">
        <v>84</v>
      </c>
      <c r="BK138" s="162">
        <f>ROUND(I138*H138,2)</f>
        <v>0</v>
      </c>
      <c r="BL138" s="17" t="s">
        <v>157</v>
      </c>
      <c r="BM138" s="161" t="s">
        <v>302</v>
      </c>
    </row>
    <row r="139" spans="2:51" s="13" customFormat="1" ht="12">
      <c r="B139" s="163"/>
      <c r="D139" s="164" t="s">
        <v>170</v>
      </c>
      <c r="E139" s="165" t="s">
        <v>1</v>
      </c>
      <c r="F139" s="166" t="s">
        <v>171</v>
      </c>
      <c r="H139" s="165" t="s">
        <v>1</v>
      </c>
      <c r="I139" s="167"/>
      <c r="L139" s="163"/>
      <c r="M139" s="168"/>
      <c r="N139" s="169"/>
      <c r="O139" s="169"/>
      <c r="P139" s="169"/>
      <c r="Q139" s="169"/>
      <c r="R139" s="169"/>
      <c r="S139" s="169"/>
      <c r="T139" s="170"/>
      <c r="AT139" s="165" t="s">
        <v>170</v>
      </c>
      <c r="AU139" s="165" t="s">
        <v>86</v>
      </c>
      <c r="AV139" s="13" t="s">
        <v>84</v>
      </c>
      <c r="AW139" s="13" t="s">
        <v>32</v>
      </c>
      <c r="AX139" s="13" t="s">
        <v>77</v>
      </c>
      <c r="AY139" s="165" t="s">
        <v>149</v>
      </c>
    </row>
    <row r="140" spans="2:51" s="13" customFormat="1" ht="12">
      <c r="B140" s="163"/>
      <c r="D140" s="164" t="s">
        <v>170</v>
      </c>
      <c r="E140" s="165" t="s">
        <v>1</v>
      </c>
      <c r="F140" s="166" t="s">
        <v>303</v>
      </c>
      <c r="H140" s="165" t="s">
        <v>1</v>
      </c>
      <c r="I140" s="167"/>
      <c r="L140" s="163"/>
      <c r="M140" s="168"/>
      <c r="N140" s="169"/>
      <c r="O140" s="169"/>
      <c r="P140" s="169"/>
      <c r="Q140" s="169"/>
      <c r="R140" s="169"/>
      <c r="S140" s="169"/>
      <c r="T140" s="170"/>
      <c r="AT140" s="165" t="s">
        <v>170</v>
      </c>
      <c r="AU140" s="165" t="s">
        <v>86</v>
      </c>
      <c r="AV140" s="13" t="s">
        <v>84</v>
      </c>
      <c r="AW140" s="13" t="s">
        <v>32</v>
      </c>
      <c r="AX140" s="13" t="s">
        <v>77</v>
      </c>
      <c r="AY140" s="165" t="s">
        <v>149</v>
      </c>
    </row>
    <row r="141" spans="2:51" s="13" customFormat="1" ht="12">
      <c r="B141" s="163"/>
      <c r="D141" s="164" t="s">
        <v>170</v>
      </c>
      <c r="E141" s="165" t="s">
        <v>1</v>
      </c>
      <c r="F141" s="166" t="s">
        <v>223</v>
      </c>
      <c r="H141" s="165" t="s">
        <v>1</v>
      </c>
      <c r="I141" s="167"/>
      <c r="L141" s="163"/>
      <c r="M141" s="168"/>
      <c r="N141" s="169"/>
      <c r="O141" s="169"/>
      <c r="P141" s="169"/>
      <c r="Q141" s="169"/>
      <c r="R141" s="169"/>
      <c r="S141" s="169"/>
      <c r="T141" s="170"/>
      <c r="AT141" s="165" t="s">
        <v>170</v>
      </c>
      <c r="AU141" s="165" t="s">
        <v>86</v>
      </c>
      <c r="AV141" s="13" t="s">
        <v>84</v>
      </c>
      <c r="AW141" s="13" t="s">
        <v>32</v>
      </c>
      <c r="AX141" s="13" t="s">
        <v>77</v>
      </c>
      <c r="AY141" s="165" t="s">
        <v>149</v>
      </c>
    </row>
    <row r="142" spans="2:51" s="13" customFormat="1" ht="12">
      <c r="B142" s="163"/>
      <c r="D142" s="164" t="s">
        <v>170</v>
      </c>
      <c r="E142" s="165" t="s">
        <v>1</v>
      </c>
      <c r="F142" s="166" t="s">
        <v>304</v>
      </c>
      <c r="H142" s="165" t="s">
        <v>1</v>
      </c>
      <c r="I142" s="167"/>
      <c r="L142" s="163"/>
      <c r="M142" s="168"/>
      <c r="N142" s="169"/>
      <c r="O142" s="169"/>
      <c r="P142" s="169"/>
      <c r="Q142" s="169"/>
      <c r="R142" s="169"/>
      <c r="S142" s="169"/>
      <c r="T142" s="170"/>
      <c r="AT142" s="165" t="s">
        <v>170</v>
      </c>
      <c r="AU142" s="165" t="s">
        <v>86</v>
      </c>
      <c r="AV142" s="13" t="s">
        <v>84</v>
      </c>
      <c r="AW142" s="13" t="s">
        <v>32</v>
      </c>
      <c r="AX142" s="13" t="s">
        <v>77</v>
      </c>
      <c r="AY142" s="165" t="s">
        <v>149</v>
      </c>
    </row>
    <row r="143" spans="2:51" s="14" customFormat="1" ht="12">
      <c r="B143" s="171"/>
      <c r="D143" s="164" t="s">
        <v>170</v>
      </c>
      <c r="E143" s="172" t="s">
        <v>1</v>
      </c>
      <c r="F143" s="173" t="s">
        <v>305</v>
      </c>
      <c r="H143" s="174">
        <v>0.855</v>
      </c>
      <c r="I143" s="175"/>
      <c r="L143" s="171"/>
      <c r="M143" s="176"/>
      <c r="N143" s="177"/>
      <c r="O143" s="177"/>
      <c r="P143" s="177"/>
      <c r="Q143" s="177"/>
      <c r="R143" s="177"/>
      <c r="S143" s="177"/>
      <c r="T143" s="178"/>
      <c r="AT143" s="172" t="s">
        <v>170</v>
      </c>
      <c r="AU143" s="172" t="s">
        <v>86</v>
      </c>
      <c r="AV143" s="14" t="s">
        <v>86</v>
      </c>
      <c r="AW143" s="14" t="s">
        <v>32</v>
      </c>
      <c r="AX143" s="14" t="s">
        <v>77</v>
      </c>
      <c r="AY143" s="172" t="s">
        <v>149</v>
      </c>
    </row>
    <row r="144" spans="2:51" s="13" customFormat="1" ht="12">
      <c r="B144" s="163"/>
      <c r="D144" s="164" t="s">
        <v>170</v>
      </c>
      <c r="E144" s="165" t="s">
        <v>1</v>
      </c>
      <c r="F144" s="166" t="s">
        <v>306</v>
      </c>
      <c r="H144" s="165" t="s">
        <v>1</v>
      </c>
      <c r="I144" s="167"/>
      <c r="L144" s="163"/>
      <c r="M144" s="168"/>
      <c r="N144" s="169"/>
      <c r="O144" s="169"/>
      <c r="P144" s="169"/>
      <c r="Q144" s="169"/>
      <c r="R144" s="169"/>
      <c r="S144" s="169"/>
      <c r="T144" s="170"/>
      <c r="AT144" s="165" t="s">
        <v>170</v>
      </c>
      <c r="AU144" s="165" t="s">
        <v>86</v>
      </c>
      <c r="AV144" s="13" t="s">
        <v>84</v>
      </c>
      <c r="AW144" s="13" t="s">
        <v>32</v>
      </c>
      <c r="AX144" s="13" t="s">
        <v>77</v>
      </c>
      <c r="AY144" s="165" t="s">
        <v>149</v>
      </c>
    </row>
    <row r="145" spans="2:51" s="14" customFormat="1" ht="12">
      <c r="B145" s="171"/>
      <c r="D145" s="164" t="s">
        <v>170</v>
      </c>
      <c r="E145" s="172" t="s">
        <v>1</v>
      </c>
      <c r="F145" s="173" t="s">
        <v>305</v>
      </c>
      <c r="H145" s="174">
        <v>0.855</v>
      </c>
      <c r="I145" s="175"/>
      <c r="L145" s="171"/>
      <c r="M145" s="176"/>
      <c r="N145" s="177"/>
      <c r="O145" s="177"/>
      <c r="P145" s="177"/>
      <c r="Q145" s="177"/>
      <c r="R145" s="177"/>
      <c r="S145" s="177"/>
      <c r="T145" s="178"/>
      <c r="AT145" s="172" t="s">
        <v>170</v>
      </c>
      <c r="AU145" s="172" t="s">
        <v>86</v>
      </c>
      <c r="AV145" s="14" t="s">
        <v>86</v>
      </c>
      <c r="AW145" s="14" t="s">
        <v>32</v>
      </c>
      <c r="AX145" s="14" t="s">
        <v>77</v>
      </c>
      <c r="AY145" s="172" t="s">
        <v>149</v>
      </c>
    </row>
    <row r="146" spans="2:51" s="13" customFormat="1" ht="12">
      <c r="B146" s="163"/>
      <c r="D146" s="164" t="s">
        <v>170</v>
      </c>
      <c r="E146" s="165" t="s">
        <v>1</v>
      </c>
      <c r="F146" s="166" t="s">
        <v>227</v>
      </c>
      <c r="H146" s="165" t="s">
        <v>1</v>
      </c>
      <c r="I146" s="167"/>
      <c r="L146" s="163"/>
      <c r="M146" s="168"/>
      <c r="N146" s="169"/>
      <c r="O146" s="169"/>
      <c r="P146" s="169"/>
      <c r="Q146" s="169"/>
      <c r="R146" s="169"/>
      <c r="S146" s="169"/>
      <c r="T146" s="170"/>
      <c r="AT146" s="165" t="s">
        <v>170</v>
      </c>
      <c r="AU146" s="165" t="s">
        <v>86</v>
      </c>
      <c r="AV146" s="13" t="s">
        <v>84</v>
      </c>
      <c r="AW146" s="13" t="s">
        <v>32</v>
      </c>
      <c r="AX146" s="13" t="s">
        <v>77</v>
      </c>
      <c r="AY146" s="165" t="s">
        <v>149</v>
      </c>
    </row>
    <row r="147" spans="2:51" s="13" customFormat="1" ht="12">
      <c r="B147" s="163"/>
      <c r="D147" s="164" t="s">
        <v>170</v>
      </c>
      <c r="E147" s="165" t="s">
        <v>1</v>
      </c>
      <c r="F147" s="166" t="s">
        <v>307</v>
      </c>
      <c r="H147" s="165" t="s">
        <v>1</v>
      </c>
      <c r="I147" s="167"/>
      <c r="L147" s="163"/>
      <c r="M147" s="168"/>
      <c r="N147" s="169"/>
      <c r="O147" s="169"/>
      <c r="P147" s="169"/>
      <c r="Q147" s="169"/>
      <c r="R147" s="169"/>
      <c r="S147" s="169"/>
      <c r="T147" s="170"/>
      <c r="AT147" s="165" t="s">
        <v>170</v>
      </c>
      <c r="AU147" s="165" t="s">
        <v>86</v>
      </c>
      <c r="AV147" s="13" t="s">
        <v>84</v>
      </c>
      <c r="AW147" s="13" t="s">
        <v>32</v>
      </c>
      <c r="AX147" s="13" t="s">
        <v>77</v>
      </c>
      <c r="AY147" s="165" t="s">
        <v>149</v>
      </c>
    </row>
    <row r="148" spans="2:51" s="14" customFormat="1" ht="12">
      <c r="B148" s="171"/>
      <c r="D148" s="164" t="s">
        <v>170</v>
      </c>
      <c r="E148" s="172" t="s">
        <v>1</v>
      </c>
      <c r="F148" s="173" t="s">
        <v>305</v>
      </c>
      <c r="H148" s="174">
        <v>0.855</v>
      </c>
      <c r="I148" s="175"/>
      <c r="L148" s="171"/>
      <c r="M148" s="176"/>
      <c r="N148" s="177"/>
      <c r="O148" s="177"/>
      <c r="P148" s="177"/>
      <c r="Q148" s="177"/>
      <c r="R148" s="177"/>
      <c r="S148" s="177"/>
      <c r="T148" s="178"/>
      <c r="AT148" s="172" t="s">
        <v>170</v>
      </c>
      <c r="AU148" s="172" t="s">
        <v>86</v>
      </c>
      <c r="AV148" s="14" t="s">
        <v>86</v>
      </c>
      <c r="AW148" s="14" t="s">
        <v>32</v>
      </c>
      <c r="AX148" s="14" t="s">
        <v>77</v>
      </c>
      <c r="AY148" s="172" t="s">
        <v>149</v>
      </c>
    </row>
    <row r="149" spans="2:51" s="13" customFormat="1" ht="12">
      <c r="B149" s="163"/>
      <c r="D149" s="164" t="s">
        <v>170</v>
      </c>
      <c r="E149" s="165" t="s">
        <v>1</v>
      </c>
      <c r="F149" s="166" t="s">
        <v>308</v>
      </c>
      <c r="H149" s="165" t="s">
        <v>1</v>
      </c>
      <c r="I149" s="167"/>
      <c r="L149" s="163"/>
      <c r="M149" s="168"/>
      <c r="N149" s="169"/>
      <c r="O149" s="169"/>
      <c r="P149" s="169"/>
      <c r="Q149" s="169"/>
      <c r="R149" s="169"/>
      <c r="S149" s="169"/>
      <c r="T149" s="170"/>
      <c r="AT149" s="165" t="s">
        <v>170</v>
      </c>
      <c r="AU149" s="165" t="s">
        <v>86</v>
      </c>
      <c r="AV149" s="13" t="s">
        <v>84</v>
      </c>
      <c r="AW149" s="13" t="s">
        <v>32</v>
      </c>
      <c r="AX149" s="13" t="s">
        <v>77</v>
      </c>
      <c r="AY149" s="165" t="s">
        <v>149</v>
      </c>
    </row>
    <row r="150" spans="2:51" s="14" customFormat="1" ht="12">
      <c r="B150" s="171"/>
      <c r="D150" s="164" t="s">
        <v>170</v>
      </c>
      <c r="E150" s="172" t="s">
        <v>1</v>
      </c>
      <c r="F150" s="173" t="s">
        <v>305</v>
      </c>
      <c r="H150" s="174">
        <v>0.855</v>
      </c>
      <c r="I150" s="175"/>
      <c r="L150" s="171"/>
      <c r="M150" s="176"/>
      <c r="N150" s="177"/>
      <c r="O150" s="177"/>
      <c r="P150" s="177"/>
      <c r="Q150" s="177"/>
      <c r="R150" s="177"/>
      <c r="S150" s="177"/>
      <c r="T150" s="178"/>
      <c r="AT150" s="172" t="s">
        <v>170</v>
      </c>
      <c r="AU150" s="172" t="s">
        <v>86</v>
      </c>
      <c r="AV150" s="14" t="s">
        <v>86</v>
      </c>
      <c r="AW150" s="14" t="s">
        <v>32</v>
      </c>
      <c r="AX150" s="14" t="s">
        <v>77</v>
      </c>
      <c r="AY150" s="172" t="s">
        <v>149</v>
      </c>
    </row>
    <row r="151" spans="2:51" s="15" customFormat="1" ht="12">
      <c r="B151" s="179"/>
      <c r="D151" s="164" t="s">
        <v>170</v>
      </c>
      <c r="E151" s="180" t="s">
        <v>1</v>
      </c>
      <c r="F151" s="181" t="s">
        <v>177</v>
      </c>
      <c r="H151" s="182">
        <v>3.42</v>
      </c>
      <c r="I151" s="183"/>
      <c r="L151" s="179"/>
      <c r="M151" s="184"/>
      <c r="N151" s="185"/>
      <c r="O151" s="185"/>
      <c r="P151" s="185"/>
      <c r="Q151" s="185"/>
      <c r="R151" s="185"/>
      <c r="S151" s="185"/>
      <c r="T151" s="186"/>
      <c r="AT151" s="180" t="s">
        <v>170</v>
      </c>
      <c r="AU151" s="180" t="s">
        <v>86</v>
      </c>
      <c r="AV151" s="15" t="s">
        <v>157</v>
      </c>
      <c r="AW151" s="15" t="s">
        <v>32</v>
      </c>
      <c r="AX151" s="15" t="s">
        <v>84</v>
      </c>
      <c r="AY151" s="180" t="s">
        <v>149</v>
      </c>
    </row>
    <row r="152" spans="1:65" s="2" customFormat="1" ht="37.95" customHeight="1">
      <c r="A152" s="32"/>
      <c r="B152" s="149"/>
      <c r="C152" s="150" t="s">
        <v>86</v>
      </c>
      <c r="D152" s="150" t="s">
        <v>152</v>
      </c>
      <c r="E152" s="151" t="s">
        <v>309</v>
      </c>
      <c r="F152" s="152" t="s">
        <v>310</v>
      </c>
      <c r="G152" s="153" t="s">
        <v>168</v>
      </c>
      <c r="H152" s="154">
        <v>95.47</v>
      </c>
      <c r="I152" s="155"/>
      <c r="J152" s="156">
        <f>ROUND(I152*H152,2)</f>
        <v>0</v>
      </c>
      <c r="K152" s="152" t="s">
        <v>156</v>
      </c>
      <c r="L152" s="33"/>
      <c r="M152" s="157" t="s">
        <v>1</v>
      </c>
      <c r="N152" s="158" t="s">
        <v>42</v>
      </c>
      <c r="O152" s="58"/>
      <c r="P152" s="159">
        <f>O152*H152</f>
        <v>0</v>
      </c>
      <c r="Q152" s="159">
        <v>0.06177</v>
      </c>
      <c r="R152" s="159">
        <f>Q152*H152</f>
        <v>5.8971819</v>
      </c>
      <c r="S152" s="159">
        <v>0</v>
      </c>
      <c r="T152" s="160">
        <f>S152*H152</f>
        <v>0</v>
      </c>
      <c r="U152" s="32"/>
      <c r="V152" s="32"/>
      <c r="W152" s="32"/>
      <c r="X152" s="32"/>
      <c r="Y152" s="32"/>
      <c r="Z152" s="32"/>
      <c r="AA152" s="32"/>
      <c r="AB152" s="32"/>
      <c r="AC152" s="32"/>
      <c r="AD152" s="32"/>
      <c r="AE152" s="32"/>
      <c r="AR152" s="161" t="s">
        <v>157</v>
      </c>
      <c r="AT152" s="161" t="s">
        <v>152</v>
      </c>
      <c r="AU152" s="161" t="s">
        <v>86</v>
      </c>
      <c r="AY152" s="17" t="s">
        <v>149</v>
      </c>
      <c r="BE152" s="162">
        <f>IF(N152="základní",J152,0)</f>
        <v>0</v>
      </c>
      <c r="BF152" s="162">
        <f>IF(N152="snížená",J152,0)</f>
        <v>0</v>
      </c>
      <c r="BG152" s="162">
        <f>IF(N152="zákl. přenesená",J152,0)</f>
        <v>0</v>
      </c>
      <c r="BH152" s="162">
        <f>IF(N152="sníž. přenesená",J152,0)</f>
        <v>0</v>
      </c>
      <c r="BI152" s="162">
        <f>IF(N152="nulová",J152,0)</f>
        <v>0</v>
      </c>
      <c r="BJ152" s="17" t="s">
        <v>84</v>
      </c>
      <c r="BK152" s="162">
        <f>ROUND(I152*H152,2)</f>
        <v>0</v>
      </c>
      <c r="BL152" s="17" t="s">
        <v>157</v>
      </c>
      <c r="BM152" s="161" t="s">
        <v>311</v>
      </c>
    </row>
    <row r="153" spans="2:51" s="13" customFormat="1" ht="12">
      <c r="B153" s="163"/>
      <c r="D153" s="164" t="s">
        <v>170</v>
      </c>
      <c r="E153" s="165" t="s">
        <v>1</v>
      </c>
      <c r="F153" s="166" t="s">
        <v>171</v>
      </c>
      <c r="H153" s="165" t="s">
        <v>1</v>
      </c>
      <c r="I153" s="167"/>
      <c r="L153" s="163"/>
      <c r="M153" s="168"/>
      <c r="N153" s="169"/>
      <c r="O153" s="169"/>
      <c r="P153" s="169"/>
      <c r="Q153" s="169"/>
      <c r="R153" s="169"/>
      <c r="S153" s="169"/>
      <c r="T153" s="170"/>
      <c r="AT153" s="165" t="s">
        <v>170</v>
      </c>
      <c r="AU153" s="165" t="s">
        <v>86</v>
      </c>
      <c r="AV153" s="13" t="s">
        <v>84</v>
      </c>
      <c r="AW153" s="13" t="s">
        <v>32</v>
      </c>
      <c r="AX153" s="13" t="s">
        <v>77</v>
      </c>
      <c r="AY153" s="165" t="s">
        <v>149</v>
      </c>
    </row>
    <row r="154" spans="2:51" s="13" customFormat="1" ht="12">
      <c r="B154" s="163"/>
      <c r="D154" s="164" t="s">
        <v>170</v>
      </c>
      <c r="E154" s="165" t="s">
        <v>1</v>
      </c>
      <c r="F154" s="166" t="s">
        <v>312</v>
      </c>
      <c r="H154" s="165" t="s">
        <v>1</v>
      </c>
      <c r="I154" s="167"/>
      <c r="L154" s="163"/>
      <c r="M154" s="168"/>
      <c r="N154" s="169"/>
      <c r="O154" s="169"/>
      <c r="P154" s="169"/>
      <c r="Q154" s="169"/>
      <c r="R154" s="169"/>
      <c r="S154" s="169"/>
      <c r="T154" s="170"/>
      <c r="AT154" s="165" t="s">
        <v>170</v>
      </c>
      <c r="AU154" s="165" t="s">
        <v>86</v>
      </c>
      <c r="AV154" s="13" t="s">
        <v>84</v>
      </c>
      <c r="AW154" s="13" t="s">
        <v>32</v>
      </c>
      <c r="AX154" s="13" t="s">
        <v>77</v>
      </c>
      <c r="AY154" s="165" t="s">
        <v>149</v>
      </c>
    </row>
    <row r="155" spans="2:51" s="13" customFormat="1" ht="12">
      <c r="B155" s="163"/>
      <c r="D155" s="164" t="s">
        <v>170</v>
      </c>
      <c r="E155" s="165" t="s">
        <v>1</v>
      </c>
      <c r="F155" s="166" t="s">
        <v>223</v>
      </c>
      <c r="H155" s="165" t="s">
        <v>1</v>
      </c>
      <c r="I155" s="167"/>
      <c r="L155" s="163"/>
      <c r="M155" s="168"/>
      <c r="N155" s="169"/>
      <c r="O155" s="169"/>
      <c r="P155" s="169"/>
      <c r="Q155" s="169"/>
      <c r="R155" s="169"/>
      <c r="S155" s="169"/>
      <c r="T155" s="170"/>
      <c r="AT155" s="165" t="s">
        <v>170</v>
      </c>
      <c r="AU155" s="165" t="s">
        <v>86</v>
      </c>
      <c r="AV155" s="13" t="s">
        <v>84</v>
      </c>
      <c r="AW155" s="13" t="s">
        <v>32</v>
      </c>
      <c r="AX155" s="13" t="s">
        <v>77</v>
      </c>
      <c r="AY155" s="165" t="s">
        <v>149</v>
      </c>
    </row>
    <row r="156" spans="2:51" s="13" customFormat="1" ht="12">
      <c r="B156" s="163"/>
      <c r="D156" s="164" t="s">
        <v>170</v>
      </c>
      <c r="E156" s="165" t="s">
        <v>1</v>
      </c>
      <c r="F156" s="166" t="s">
        <v>304</v>
      </c>
      <c r="H156" s="165" t="s">
        <v>1</v>
      </c>
      <c r="I156" s="167"/>
      <c r="L156" s="163"/>
      <c r="M156" s="168"/>
      <c r="N156" s="169"/>
      <c r="O156" s="169"/>
      <c r="P156" s="169"/>
      <c r="Q156" s="169"/>
      <c r="R156" s="169"/>
      <c r="S156" s="169"/>
      <c r="T156" s="170"/>
      <c r="AT156" s="165" t="s">
        <v>170</v>
      </c>
      <c r="AU156" s="165" t="s">
        <v>86</v>
      </c>
      <c r="AV156" s="13" t="s">
        <v>84</v>
      </c>
      <c r="AW156" s="13" t="s">
        <v>32</v>
      </c>
      <c r="AX156" s="13" t="s">
        <v>77</v>
      </c>
      <c r="AY156" s="165" t="s">
        <v>149</v>
      </c>
    </row>
    <row r="157" spans="2:51" s="14" customFormat="1" ht="12">
      <c r="B157" s="171"/>
      <c r="D157" s="164" t="s">
        <v>170</v>
      </c>
      <c r="E157" s="172" t="s">
        <v>1</v>
      </c>
      <c r="F157" s="173" t="s">
        <v>313</v>
      </c>
      <c r="H157" s="174">
        <v>3.84</v>
      </c>
      <c r="I157" s="175"/>
      <c r="L157" s="171"/>
      <c r="M157" s="176"/>
      <c r="N157" s="177"/>
      <c r="O157" s="177"/>
      <c r="P157" s="177"/>
      <c r="Q157" s="177"/>
      <c r="R157" s="177"/>
      <c r="S157" s="177"/>
      <c r="T157" s="178"/>
      <c r="AT157" s="172" t="s">
        <v>170</v>
      </c>
      <c r="AU157" s="172" t="s">
        <v>86</v>
      </c>
      <c r="AV157" s="14" t="s">
        <v>86</v>
      </c>
      <c r="AW157" s="14" t="s">
        <v>32</v>
      </c>
      <c r="AX157" s="14" t="s">
        <v>77</v>
      </c>
      <c r="AY157" s="172" t="s">
        <v>149</v>
      </c>
    </row>
    <row r="158" spans="2:51" s="14" customFormat="1" ht="12">
      <c r="B158" s="171"/>
      <c r="D158" s="164" t="s">
        <v>170</v>
      </c>
      <c r="E158" s="172" t="s">
        <v>1</v>
      </c>
      <c r="F158" s="173" t="s">
        <v>314</v>
      </c>
      <c r="H158" s="174">
        <v>17.67</v>
      </c>
      <c r="I158" s="175"/>
      <c r="L158" s="171"/>
      <c r="M158" s="176"/>
      <c r="N158" s="177"/>
      <c r="O158" s="177"/>
      <c r="P158" s="177"/>
      <c r="Q158" s="177"/>
      <c r="R158" s="177"/>
      <c r="S158" s="177"/>
      <c r="T158" s="178"/>
      <c r="AT158" s="172" t="s">
        <v>170</v>
      </c>
      <c r="AU158" s="172" t="s">
        <v>86</v>
      </c>
      <c r="AV158" s="14" t="s">
        <v>86</v>
      </c>
      <c r="AW158" s="14" t="s">
        <v>32</v>
      </c>
      <c r="AX158" s="14" t="s">
        <v>77</v>
      </c>
      <c r="AY158" s="172" t="s">
        <v>149</v>
      </c>
    </row>
    <row r="159" spans="2:51" s="14" customFormat="1" ht="12">
      <c r="B159" s="171"/>
      <c r="D159" s="164" t="s">
        <v>170</v>
      </c>
      <c r="E159" s="172" t="s">
        <v>1</v>
      </c>
      <c r="F159" s="173" t="s">
        <v>315</v>
      </c>
      <c r="H159" s="174">
        <v>-4.775</v>
      </c>
      <c r="I159" s="175"/>
      <c r="L159" s="171"/>
      <c r="M159" s="176"/>
      <c r="N159" s="177"/>
      <c r="O159" s="177"/>
      <c r="P159" s="177"/>
      <c r="Q159" s="177"/>
      <c r="R159" s="177"/>
      <c r="S159" s="177"/>
      <c r="T159" s="178"/>
      <c r="AT159" s="172" t="s">
        <v>170</v>
      </c>
      <c r="AU159" s="172" t="s">
        <v>86</v>
      </c>
      <c r="AV159" s="14" t="s">
        <v>86</v>
      </c>
      <c r="AW159" s="14" t="s">
        <v>32</v>
      </c>
      <c r="AX159" s="14" t="s">
        <v>77</v>
      </c>
      <c r="AY159" s="172" t="s">
        <v>149</v>
      </c>
    </row>
    <row r="160" spans="2:51" s="13" customFormat="1" ht="12">
      <c r="B160" s="163"/>
      <c r="D160" s="164" t="s">
        <v>170</v>
      </c>
      <c r="E160" s="165" t="s">
        <v>1</v>
      </c>
      <c r="F160" s="166" t="s">
        <v>306</v>
      </c>
      <c r="H160" s="165" t="s">
        <v>1</v>
      </c>
      <c r="I160" s="167"/>
      <c r="L160" s="163"/>
      <c r="M160" s="168"/>
      <c r="N160" s="169"/>
      <c r="O160" s="169"/>
      <c r="P160" s="169"/>
      <c r="Q160" s="169"/>
      <c r="R160" s="169"/>
      <c r="S160" s="169"/>
      <c r="T160" s="170"/>
      <c r="AT160" s="165" t="s">
        <v>170</v>
      </c>
      <c r="AU160" s="165" t="s">
        <v>86</v>
      </c>
      <c r="AV160" s="13" t="s">
        <v>84</v>
      </c>
      <c r="AW160" s="13" t="s">
        <v>32</v>
      </c>
      <c r="AX160" s="13" t="s">
        <v>77</v>
      </c>
      <c r="AY160" s="165" t="s">
        <v>149</v>
      </c>
    </row>
    <row r="161" spans="2:51" s="14" customFormat="1" ht="12">
      <c r="B161" s="171"/>
      <c r="D161" s="164" t="s">
        <v>170</v>
      </c>
      <c r="E161" s="172" t="s">
        <v>1</v>
      </c>
      <c r="F161" s="173" t="s">
        <v>316</v>
      </c>
      <c r="H161" s="174">
        <v>3.78</v>
      </c>
      <c r="I161" s="175"/>
      <c r="L161" s="171"/>
      <c r="M161" s="176"/>
      <c r="N161" s="177"/>
      <c r="O161" s="177"/>
      <c r="P161" s="177"/>
      <c r="Q161" s="177"/>
      <c r="R161" s="177"/>
      <c r="S161" s="177"/>
      <c r="T161" s="178"/>
      <c r="AT161" s="172" t="s">
        <v>170</v>
      </c>
      <c r="AU161" s="172" t="s">
        <v>86</v>
      </c>
      <c r="AV161" s="14" t="s">
        <v>86</v>
      </c>
      <c r="AW161" s="14" t="s">
        <v>32</v>
      </c>
      <c r="AX161" s="14" t="s">
        <v>77</v>
      </c>
      <c r="AY161" s="172" t="s">
        <v>149</v>
      </c>
    </row>
    <row r="162" spans="2:51" s="14" customFormat="1" ht="12">
      <c r="B162" s="171"/>
      <c r="D162" s="164" t="s">
        <v>170</v>
      </c>
      <c r="E162" s="172" t="s">
        <v>1</v>
      </c>
      <c r="F162" s="173" t="s">
        <v>317</v>
      </c>
      <c r="H162" s="174">
        <v>16.83</v>
      </c>
      <c r="I162" s="175"/>
      <c r="L162" s="171"/>
      <c r="M162" s="176"/>
      <c r="N162" s="177"/>
      <c r="O162" s="177"/>
      <c r="P162" s="177"/>
      <c r="Q162" s="177"/>
      <c r="R162" s="177"/>
      <c r="S162" s="177"/>
      <c r="T162" s="178"/>
      <c r="AT162" s="172" t="s">
        <v>170</v>
      </c>
      <c r="AU162" s="172" t="s">
        <v>86</v>
      </c>
      <c r="AV162" s="14" t="s">
        <v>86</v>
      </c>
      <c r="AW162" s="14" t="s">
        <v>32</v>
      </c>
      <c r="AX162" s="14" t="s">
        <v>77</v>
      </c>
      <c r="AY162" s="172" t="s">
        <v>149</v>
      </c>
    </row>
    <row r="163" spans="2:51" s="14" customFormat="1" ht="12">
      <c r="B163" s="171"/>
      <c r="D163" s="164" t="s">
        <v>170</v>
      </c>
      <c r="E163" s="172" t="s">
        <v>1</v>
      </c>
      <c r="F163" s="173" t="s">
        <v>318</v>
      </c>
      <c r="H163" s="174">
        <v>-1.61</v>
      </c>
      <c r="I163" s="175"/>
      <c r="L163" s="171"/>
      <c r="M163" s="176"/>
      <c r="N163" s="177"/>
      <c r="O163" s="177"/>
      <c r="P163" s="177"/>
      <c r="Q163" s="177"/>
      <c r="R163" s="177"/>
      <c r="S163" s="177"/>
      <c r="T163" s="178"/>
      <c r="AT163" s="172" t="s">
        <v>170</v>
      </c>
      <c r="AU163" s="172" t="s">
        <v>86</v>
      </c>
      <c r="AV163" s="14" t="s">
        <v>86</v>
      </c>
      <c r="AW163" s="14" t="s">
        <v>32</v>
      </c>
      <c r="AX163" s="14" t="s">
        <v>77</v>
      </c>
      <c r="AY163" s="172" t="s">
        <v>149</v>
      </c>
    </row>
    <row r="164" spans="2:51" s="13" customFormat="1" ht="12">
      <c r="B164" s="163"/>
      <c r="D164" s="164" t="s">
        <v>170</v>
      </c>
      <c r="E164" s="165" t="s">
        <v>1</v>
      </c>
      <c r="F164" s="166" t="s">
        <v>227</v>
      </c>
      <c r="H164" s="165" t="s">
        <v>1</v>
      </c>
      <c r="I164" s="167"/>
      <c r="L164" s="163"/>
      <c r="M164" s="168"/>
      <c r="N164" s="169"/>
      <c r="O164" s="169"/>
      <c r="P164" s="169"/>
      <c r="Q164" s="169"/>
      <c r="R164" s="169"/>
      <c r="S164" s="169"/>
      <c r="T164" s="170"/>
      <c r="AT164" s="165" t="s">
        <v>170</v>
      </c>
      <c r="AU164" s="165" t="s">
        <v>86</v>
      </c>
      <c r="AV164" s="13" t="s">
        <v>84</v>
      </c>
      <c r="AW164" s="13" t="s">
        <v>32</v>
      </c>
      <c r="AX164" s="13" t="s">
        <v>77</v>
      </c>
      <c r="AY164" s="165" t="s">
        <v>149</v>
      </c>
    </row>
    <row r="165" spans="2:51" s="13" customFormat="1" ht="12">
      <c r="B165" s="163"/>
      <c r="D165" s="164" t="s">
        <v>170</v>
      </c>
      <c r="E165" s="165" t="s">
        <v>1</v>
      </c>
      <c r="F165" s="166" t="s">
        <v>307</v>
      </c>
      <c r="H165" s="165" t="s">
        <v>1</v>
      </c>
      <c r="I165" s="167"/>
      <c r="L165" s="163"/>
      <c r="M165" s="168"/>
      <c r="N165" s="169"/>
      <c r="O165" s="169"/>
      <c r="P165" s="169"/>
      <c r="Q165" s="169"/>
      <c r="R165" s="169"/>
      <c r="S165" s="169"/>
      <c r="T165" s="170"/>
      <c r="AT165" s="165" t="s">
        <v>170</v>
      </c>
      <c r="AU165" s="165" t="s">
        <v>86</v>
      </c>
      <c r="AV165" s="13" t="s">
        <v>84</v>
      </c>
      <c r="AW165" s="13" t="s">
        <v>32</v>
      </c>
      <c r="AX165" s="13" t="s">
        <v>77</v>
      </c>
      <c r="AY165" s="165" t="s">
        <v>149</v>
      </c>
    </row>
    <row r="166" spans="2:51" s="14" customFormat="1" ht="12">
      <c r="B166" s="171"/>
      <c r="D166" s="164" t="s">
        <v>170</v>
      </c>
      <c r="E166" s="172" t="s">
        <v>1</v>
      </c>
      <c r="F166" s="173" t="s">
        <v>313</v>
      </c>
      <c r="H166" s="174">
        <v>3.84</v>
      </c>
      <c r="I166" s="175"/>
      <c r="L166" s="171"/>
      <c r="M166" s="176"/>
      <c r="N166" s="177"/>
      <c r="O166" s="177"/>
      <c r="P166" s="177"/>
      <c r="Q166" s="177"/>
      <c r="R166" s="177"/>
      <c r="S166" s="177"/>
      <c r="T166" s="178"/>
      <c r="AT166" s="172" t="s">
        <v>170</v>
      </c>
      <c r="AU166" s="172" t="s">
        <v>86</v>
      </c>
      <c r="AV166" s="14" t="s">
        <v>86</v>
      </c>
      <c r="AW166" s="14" t="s">
        <v>32</v>
      </c>
      <c r="AX166" s="14" t="s">
        <v>77</v>
      </c>
      <c r="AY166" s="172" t="s">
        <v>149</v>
      </c>
    </row>
    <row r="167" spans="2:51" s="14" customFormat="1" ht="12">
      <c r="B167" s="171"/>
      <c r="D167" s="164" t="s">
        <v>170</v>
      </c>
      <c r="E167" s="172" t="s">
        <v>1</v>
      </c>
      <c r="F167" s="173" t="s">
        <v>314</v>
      </c>
      <c r="H167" s="174">
        <v>17.67</v>
      </c>
      <c r="I167" s="175"/>
      <c r="L167" s="171"/>
      <c r="M167" s="176"/>
      <c r="N167" s="177"/>
      <c r="O167" s="177"/>
      <c r="P167" s="177"/>
      <c r="Q167" s="177"/>
      <c r="R167" s="177"/>
      <c r="S167" s="177"/>
      <c r="T167" s="178"/>
      <c r="AT167" s="172" t="s">
        <v>170</v>
      </c>
      <c r="AU167" s="172" t="s">
        <v>86</v>
      </c>
      <c r="AV167" s="14" t="s">
        <v>86</v>
      </c>
      <c r="AW167" s="14" t="s">
        <v>32</v>
      </c>
      <c r="AX167" s="14" t="s">
        <v>77</v>
      </c>
      <c r="AY167" s="172" t="s">
        <v>149</v>
      </c>
    </row>
    <row r="168" spans="2:51" s="14" customFormat="1" ht="12">
      <c r="B168" s="171"/>
      <c r="D168" s="164" t="s">
        <v>170</v>
      </c>
      <c r="E168" s="172" t="s">
        <v>1</v>
      </c>
      <c r="F168" s="173" t="s">
        <v>315</v>
      </c>
      <c r="H168" s="174">
        <v>-4.775</v>
      </c>
      <c r="I168" s="175"/>
      <c r="L168" s="171"/>
      <c r="M168" s="176"/>
      <c r="N168" s="177"/>
      <c r="O168" s="177"/>
      <c r="P168" s="177"/>
      <c r="Q168" s="177"/>
      <c r="R168" s="177"/>
      <c r="S168" s="177"/>
      <c r="T168" s="178"/>
      <c r="AT168" s="172" t="s">
        <v>170</v>
      </c>
      <c r="AU168" s="172" t="s">
        <v>86</v>
      </c>
      <c r="AV168" s="14" t="s">
        <v>86</v>
      </c>
      <c r="AW168" s="14" t="s">
        <v>32</v>
      </c>
      <c r="AX168" s="14" t="s">
        <v>77</v>
      </c>
      <c r="AY168" s="172" t="s">
        <v>149</v>
      </c>
    </row>
    <row r="169" spans="2:51" s="13" customFormat="1" ht="12">
      <c r="B169" s="163"/>
      <c r="D169" s="164" t="s">
        <v>170</v>
      </c>
      <c r="E169" s="165" t="s">
        <v>1</v>
      </c>
      <c r="F169" s="166" t="s">
        <v>308</v>
      </c>
      <c r="H169" s="165" t="s">
        <v>1</v>
      </c>
      <c r="I169" s="167"/>
      <c r="L169" s="163"/>
      <c r="M169" s="168"/>
      <c r="N169" s="169"/>
      <c r="O169" s="169"/>
      <c r="P169" s="169"/>
      <c r="Q169" s="169"/>
      <c r="R169" s="169"/>
      <c r="S169" s="169"/>
      <c r="T169" s="170"/>
      <c r="AT169" s="165" t="s">
        <v>170</v>
      </c>
      <c r="AU169" s="165" t="s">
        <v>86</v>
      </c>
      <c r="AV169" s="13" t="s">
        <v>84</v>
      </c>
      <c r="AW169" s="13" t="s">
        <v>32</v>
      </c>
      <c r="AX169" s="13" t="s">
        <v>77</v>
      </c>
      <c r="AY169" s="165" t="s">
        <v>149</v>
      </c>
    </row>
    <row r="170" spans="2:51" s="14" customFormat="1" ht="12">
      <c r="B170" s="171"/>
      <c r="D170" s="164" t="s">
        <v>170</v>
      </c>
      <c r="E170" s="172" t="s">
        <v>1</v>
      </c>
      <c r="F170" s="173" t="s">
        <v>316</v>
      </c>
      <c r="H170" s="174">
        <v>3.78</v>
      </c>
      <c r="I170" s="175"/>
      <c r="L170" s="171"/>
      <c r="M170" s="176"/>
      <c r="N170" s="177"/>
      <c r="O170" s="177"/>
      <c r="P170" s="177"/>
      <c r="Q170" s="177"/>
      <c r="R170" s="177"/>
      <c r="S170" s="177"/>
      <c r="T170" s="178"/>
      <c r="AT170" s="172" t="s">
        <v>170</v>
      </c>
      <c r="AU170" s="172" t="s">
        <v>86</v>
      </c>
      <c r="AV170" s="14" t="s">
        <v>86</v>
      </c>
      <c r="AW170" s="14" t="s">
        <v>32</v>
      </c>
      <c r="AX170" s="14" t="s">
        <v>77</v>
      </c>
      <c r="AY170" s="172" t="s">
        <v>149</v>
      </c>
    </row>
    <row r="171" spans="2:51" s="14" customFormat="1" ht="12">
      <c r="B171" s="171"/>
      <c r="D171" s="164" t="s">
        <v>170</v>
      </c>
      <c r="E171" s="172" t="s">
        <v>1</v>
      </c>
      <c r="F171" s="173" t="s">
        <v>317</v>
      </c>
      <c r="H171" s="174">
        <v>16.83</v>
      </c>
      <c r="I171" s="175"/>
      <c r="L171" s="171"/>
      <c r="M171" s="176"/>
      <c r="N171" s="177"/>
      <c r="O171" s="177"/>
      <c r="P171" s="177"/>
      <c r="Q171" s="177"/>
      <c r="R171" s="177"/>
      <c r="S171" s="177"/>
      <c r="T171" s="178"/>
      <c r="AT171" s="172" t="s">
        <v>170</v>
      </c>
      <c r="AU171" s="172" t="s">
        <v>86</v>
      </c>
      <c r="AV171" s="14" t="s">
        <v>86</v>
      </c>
      <c r="AW171" s="14" t="s">
        <v>32</v>
      </c>
      <c r="AX171" s="14" t="s">
        <v>77</v>
      </c>
      <c r="AY171" s="172" t="s">
        <v>149</v>
      </c>
    </row>
    <row r="172" spans="2:51" s="14" customFormat="1" ht="12">
      <c r="B172" s="171"/>
      <c r="D172" s="164" t="s">
        <v>170</v>
      </c>
      <c r="E172" s="172" t="s">
        <v>1</v>
      </c>
      <c r="F172" s="173" t="s">
        <v>318</v>
      </c>
      <c r="H172" s="174">
        <v>-1.61</v>
      </c>
      <c r="I172" s="175"/>
      <c r="L172" s="171"/>
      <c r="M172" s="176"/>
      <c r="N172" s="177"/>
      <c r="O172" s="177"/>
      <c r="P172" s="177"/>
      <c r="Q172" s="177"/>
      <c r="R172" s="177"/>
      <c r="S172" s="177"/>
      <c r="T172" s="178"/>
      <c r="AT172" s="172" t="s">
        <v>170</v>
      </c>
      <c r="AU172" s="172" t="s">
        <v>86</v>
      </c>
      <c r="AV172" s="14" t="s">
        <v>86</v>
      </c>
      <c r="AW172" s="14" t="s">
        <v>32</v>
      </c>
      <c r="AX172" s="14" t="s">
        <v>77</v>
      </c>
      <c r="AY172" s="172" t="s">
        <v>149</v>
      </c>
    </row>
    <row r="173" spans="2:51" s="15" customFormat="1" ht="12">
      <c r="B173" s="179"/>
      <c r="D173" s="164" t="s">
        <v>170</v>
      </c>
      <c r="E173" s="180" t="s">
        <v>1</v>
      </c>
      <c r="F173" s="181" t="s">
        <v>177</v>
      </c>
      <c r="H173" s="182" t="s">
        <v>1087</v>
      </c>
      <c r="I173" s="183"/>
      <c r="L173" s="179"/>
      <c r="M173" s="184"/>
      <c r="N173" s="185"/>
      <c r="O173" s="185"/>
      <c r="P173" s="185"/>
      <c r="Q173" s="185"/>
      <c r="R173" s="185"/>
      <c r="S173" s="185"/>
      <c r="T173" s="186"/>
      <c r="AT173" s="180" t="s">
        <v>170</v>
      </c>
      <c r="AU173" s="180" t="s">
        <v>86</v>
      </c>
      <c r="AV173" s="15" t="s">
        <v>157</v>
      </c>
      <c r="AW173" s="15" t="s">
        <v>32</v>
      </c>
      <c r="AX173" s="15" t="s">
        <v>84</v>
      </c>
      <c r="AY173" s="180" t="s">
        <v>149</v>
      </c>
    </row>
    <row r="174" spans="1:65" s="2" customFormat="1" ht="37.95" customHeight="1">
      <c r="A174" s="32"/>
      <c r="B174" s="149"/>
      <c r="C174" s="150" t="s">
        <v>162</v>
      </c>
      <c r="D174" s="150" t="s">
        <v>152</v>
      </c>
      <c r="E174" s="151" t="s">
        <v>319</v>
      </c>
      <c r="F174" s="152" t="s">
        <v>320</v>
      </c>
      <c r="G174" s="153" t="s">
        <v>168</v>
      </c>
      <c r="H174" s="154">
        <v>2.46</v>
      </c>
      <c r="I174" s="155"/>
      <c r="J174" s="156">
        <f>ROUND(I174*H174,2)</f>
        <v>0</v>
      </c>
      <c r="K174" s="152" t="s">
        <v>156</v>
      </c>
      <c r="L174" s="33"/>
      <c r="M174" s="157" t="s">
        <v>1</v>
      </c>
      <c r="N174" s="158" t="s">
        <v>42</v>
      </c>
      <c r="O174" s="58"/>
      <c r="P174" s="159">
        <f>O174*H174</f>
        <v>0</v>
      </c>
      <c r="Q174" s="159">
        <v>0.07991</v>
      </c>
      <c r="R174" s="159">
        <f>Q174*H174</f>
        <v>0.1965786</v>
      </c>
      <c r="S174" s="159">
        <v>0</v>
      </c>
      <c r="T174" s="160">
        <f>S174*H174</f>
        <v>0</v>
      </c>
      <c r="U174" s="32"/>
      <c r="V174" s="32"/>
      <c r="W174" s="32"/>
      <c r="X174" s="32"/>
      <c r="Y174" s="32"/>
      <c r="Z174" s="32"/>
      <c r="AA174" s="32"/>
      <c r="AB174" s="32"/>
      <c r="AC174" s="32"/>
      <c r="AD174" s="32"/>
      <c r="AE174" s="32"/>
      <c r="AR174" s="161" t="s">
        <v>157</v>
      </c>
      <c r="AT174" s="161" t="s">
        <v>152</v>
      </c>
      <c r="AU174" s="161" t="s">
        <v>86</v>
      </c>
      <c r="AY174" s="17" t="s">
        <v>149</v>
      </c>
      <c r="BE174" s="162">
        <f>IF(N174="základní",J174,0)</f>
        <v>0</v>
      </c>
      <c r="BF174" s="162">
        <f>IF(N174="snížená",J174,0)</f>
        <v>0</v>
      </c>
      <c r="BG174" s="162">
        <f>IF(N174="zákl. přenesená",J174,0)</f>
        <v>0</v>
      </c>
      <c r="BH174" s="162">
        <f>IF(N174="sníž. přenesená",J174,0)</f>
        <v>0</v>
      </c>
      <c r="BI174" s="162">
        <f>IF(N174="nulová",J174,0)</f>
        <v>0</v>
      </c>
      <c r="BJ174" s="17" t="s">
        <v>84</v>
      </c>
      <c r="BK174" s="162">
        <f>ROUND(I174*H174,2)</f>
        <v>0</v>
      </c>
      <c r="BL174" s="17" t="s">
        <v>157</v>
      </c>
      <c r="BM174" s="161" t="s">
        <v>321</v>
      </c>
    </row>
    <row r="175" spans="2:51" s="13" customFormat="1" ht="12">
      <c r="B175" s="163"/>
      <c r="D175" s="164" t="s">
        <v>170</v>
      </c>
      <c r="E175" s="165" t="s">
        <v>1</v>
      </c>
      <c r="F175" s="166" t="s">
        <v>171</v>
      </c>
      <c r="H175" s="165" t="s">
        <v>1</v>
      </c>
      <c r="I175" s="167"/>
      <c r="L175" s="163"/>
      <c r="M175" s="168"/>
      <c r="N175" s="169"/>
      <c r="O175" s="169"/>
      <c r="P175" s="169"/>
      <c r="Q175" s="169"/>
      <c r="R175" s="169"/>
      <c r="S175" s="169"/>
      <c r="T175" s="170"/>
      <c r="AT175" s="165" t="s">
        <v>170</v>
      </c>
      <c r="AU175" s="165" t="s">
        <v>86</v>
      </c>
      <c r="AV175" s="13" t="s">
        <v>84</v>
      </c>
      <c r="AW175" s="13" t="s">
        <v>32</v>
      </c>
      <c r="AX175" s="13" t="s">
        <v>77</v>
      </c>
      <c r="AY175" s="165" t="s">
        <v>149</v>
      </c>
    </row>
    <row r="176" spans="2:51" s="13" customFormat="1" ht="12">
      <c r="B176" s="163"/>
      <c r="D176" s="164" t="s">
        <v>170</v>
      </c>
      <c r="E176" s="165" t="s">
        <v>1</v>
      </c>
      <c r="F176" s="166" t="s">
        <v>322</v>
      </c>
      <c r="H176" s="165" t="s">
        <v>1</v>
      </c>
      <c r="I176" s="167"/>
      <c r="L176" s="163"/>
      <c r="M176" s="168"/>
      <c r="N176" s="169"/>
      <c r="O176" s="169"/>
      <c r="P176" s="169"/>
      <c r="Q176" s="169"/>
      <c r="R176" s="169"/>
      <c r="S176" s="169"/>
      <c r="T176" s="170"/>
      <c r="AT176" s="165" t="s">
        <v>170</v>
      </c>
      <c r="AU176" s="165" t="s">
        <v>86</v>
      </c>
      <c r="AV176" s="13" t="s">
        <v>84</v>
      </c>
      <c r="AW176" s="13" t="s">
        <v>32</v>
      </c>
      <c r="AX176" s="13" t="s">
        <v>77</v>
      </c>
      <c r="AY176" s="165" t="s">
        <v>149</v>
      </c>
    </row>
    <row r="177" spans="2:51" s="13" customFormat="1" ht="12">
      <c r="B177" s="163"/>
      <c r="D177" s="164" t="s">
        <v>170</v>
      </c>
      <c r="E177" s="165" t="s">
        <v>1</v>
      </c>
      <c r="F177" s="166" t="s">
        <v>223</v>
      </c>
      <c r="H177" s="165" t="s">
        <v>1</v>
      </c>
      <c r="I177" s="167"/>
      <c r="L177" s="163"/>
      <c r="M177" s="168"/>
      <c r="N177" s="169"/>
      <c r="O177" s="169"/>
      <c r="P177" s="169"/>
      <c r="Q177" s="169"/>
      <c r="R177" s="169"/>
      <c r="S177" s="169"/>
      <c r="T177" s="170"/>
      <c r="AT177" s="165" t="s">
        <v>170</v>
      </c>
      <c r="AU177" s="165" t="s">
        <v>86</v>
      </c>
      <c r="AV177" s="13" t="s">
        <v>84</v>
      </c>
      <c r="AW177" s="13" t="s">
        <v>32</v>
      </c>
      <c r="AX177" s="13" t="s">
        <v>77</v>
      </c>
      <c r="AY177" s="165" t="s">
        <v>149</v>
      </c>
    </row>
    <row r="178" spans="2:51" s="13" customFormat="1" ht="12">
      <c r="B178" s="163"/>
      <c r="D178" s="164" t="s">
        <v>170</v>
      </c>
      <c r="E178" s="165" t="s">
        <v>1</v>
      </c>
      <c r="F178" s="166" t="s">
        <v>304</v>
      </c>
      <c r="H178" s="165" t="s">
        <v>1</v>
      </c>
      <c r="I178" s="167"/>
      <c r="L178" s="163"/>
      <c r="M178" s="168"/>
      <c r="N178" s="169"/>
      <c r="O178" s="169"/>
      <c r="P178" s="169"/>
      <c r="Q178" s="169"/>
      <c r="R178" s="169"/>
      <c r="S178" s="169"/>
      <c r="T178" s="170"/>
      <c r="AT178" s="165" t="s">
        <v>170</v>
      </c>
      <c r="AU178" s="165" t="s">
        <v>86</v>
      </c>
      <c r="AV178" s="13" t="s">
        <v>84</v>
      </c>
      <c r="AW178" s="13" t="s">
        <v>32</v>
      </c>
      <c r="AX178" s="13" t="s">
        <v>77</v>
      </c>
      <c r="AY178" s="165" t="s">
        <v>149</v>
      </c>
    </row>
    <row r="179" spans="2:51" s="14" customFormat="1" ht="12">
      <c r="B179" s="171"/>
      <c r="D179" s="164" t="s">
        <v>170</v>
      </c>
      <c r="E179" s="172" t="s">
        <v>1</v>
      </c>
      <c r="F179" s="173" t="s">
        <v>323</v>
      </c>
      <c r="H179" s="174">
        <v>1.23</v>
      </c>
      <c r="I179" s="175"/>
      <c r="L179" s="171"/>
      <c r="M179" s="176"/>
      <c r="N179" s="177"/>
      <c r="O179" s="177"/>
      <c r="P179" s="177"/>
      <c r="Q179" s="177"/>
      <c r="R179" s="177"/>
      <c r="S179" s="177"/>
      <c r="T179" s="178"/>
      <c r="AT179" s="172" t="s">
        <v>170</v>
      </c>
      <c r="AU179" s="172" t="s">
        <v>86</v>
      </c>
      <c r="AV179" s="14" t="s">
        <v>86</v>
      </c>
      <c r="AW179" s="14" t="s">
        <v>32</v>
      </c>
      <c r="AX179" s="14" t="s">
        <v>77</v>
      </c>
      <c r="AY179" s="172" t="s">
        <v>149</v>
      </c>
    </row>
    <row r="180" spans="2:51" s="13" customFormat="1" ht="12">
      <c r="B180" s="163"/>
      <c r="D180" s="164" t="s">
        <v>170</v>
      </c>
      <c r="E180" s="165" t="s">
        <v>1</v>
      </c>
      <c r="F180" s="166" t="s">
        <v>227</v>
      </c>
      <c r="H180" s="165" t="s">
        <v>1</v>
      </c>
      <c r="I180" s="167"/>
      <c r="L180" s="163"/>
      <c r="M180" s="168"/>
      <c r="N180" s="169"/>
      <c r="O180" s="169"/>
      <c r="P180" s="169"/>
      <c r="Q180" s="169"/>
      <c r="R180" s="169"/>
      <c r="S180" s="169"/>
      <c r="T180" s="170"/>
      <c r="AT180" s="165" t="s">
        <v>170</v>
      </c>
      <c r="AU180" s="165" t="s">
        <v>86</v>
      </c>
      <c r="AV180" s="13" t="s">
        <v>84</v>
      </c>
      <c r="AW180" s="13" t="s">
        <v>32</v>
      </c>
      <c r="AX180" s="13" t="s">
        <v>77</v>
      </c>
      <c r="AY180" s="165" t="s">
        <v>149</v>
      </c>
    </row>
    <row r="181" spans="2:51" s="13" customFormat="1" ht="12">
      <c r="B181" s="163"/>
      <c r="D181" s="164" t="s">
        <v>170</v>
      </c>
      <c r="E181" s="165" t="s">
        <v>1</v>
      </c>
      <c r="F181" s="166" t="s">
        <v>307</v>
      </c>
      <c r="H181" s="165" t="s">
        <v>1</v>
      </c>
      <c r="I181" s="167"/>
      <c r="L181" s="163"/>
      <c r="M181" s="168"/>
      <c r="N181" s="169"/>
      <c r="O181" s="169"/>
      <c r="P181" s="169"/>
      <c r="Q181" s="169"/>
      <c r="R181" s="169"/>
      <c r="S181" s="169"/>
      <c r="T181" s="170"/>
      <c r="AT181" s="165" t="s">
        <v>170</v>
      </c>
      <c r="AU181" s="165" t="s">
        <v>86</v>
      </c>
      <c r="AV181" s="13" t="s">
        <v>84</v>
      </c>
      <c r="AW181" s="13" t="s">
        <v>32</v>
      </c>
      <c r="AX181" s="13" t="s">
        <v>77</v>
      </c>
      <c r="AY181" s="165" t="s">
        <v>149</v>
      </c>
    </row>
    <row r="182" spans="2:51" s="14" customFormat="1" ht="12">
      <c r="B182" s="171"/>
      <c r="D182" s="164" t="s">
        <v>170</v>
      </c>
      <c r="E182" s="172" t="s">
        <v>1</v>
      </c>
      <c r="F182" s="173" t="s">
        <v>323</v>
      </c>
      <c r="H182" s="174">
        <v>1.23</v>
      </c>
      <c r="I182" s="175"/>
      <c r="L182" s="171"/>
      <c r="M182" s="176"/>
      <c r="N182" s="177"/>
      <c r="O182" s="177"/>
      <c r="P182" s="177"/>
      <c r="Q182" s="177"/>
      <c r="R182" s="177"/>
      <c r="S182" s="177"/>
      <c r="T182" s="178"/>
      <c r="AT182" s="172" t="s">
        <v>170</v>
      </c>
      <c r="AU182" s="172" t="s">
        <v>86</v>
      </c>
      <c r="AV182" s="14" t="s">
        <v>86</v>
      </c>
      <c r="AW182" s="14" t="s">
        <v>32</v>
      </c>
      <c r="AX182" s="14" t="s">
        <v>77</v>
      </c>
      <c r="AY182" s="172" t="s">
        <v>149</v>
      </c>
    </row>
    <row r="183" spans="2:51" s="15" customFormat="1" ht="12">
      <c r="B183" s="179"/>
      <c r="D183" s="164" t="s">
        <v>170</v>
      </c>
      <c r="E183" s="180" t="s">
        <v>1</v>
      </c>
      <c r="F183" s="181" t="s">
        <v>177</v>
      </c>
      <c r="H183" s="182">
        <v>2.46</v>
      </c>
      <c r="I183" s="183"/>
      <c r="L183" s="179"/>
      <c r="M183" s="184"/>
      <c r="N183" s="185"/>
      <c r="O183" s="185"/>
      <c r="P183" s="185"/>
      <c r="Q183" s="185"/>
      <c r="R183" s="185"/>
      <c r="S183" s="185"/>
      <c r="T183" s="186"/>
      <c r="AT183" s="180" t="s">
        <v>170</v>
      </c>
      <c r="AU183" s="180" t="s">
        <v>86</v>
      </c>
      <c r="AV183" s="15" t="s">
        <v>157</v>
      </c>
      <c r="AW183" s="15" t="s">
        <v>32</v>
      </c>
      <c r="AX183" s="15" t="s">
        <v>84</v>
      </c>
      <c r="AY183" s="180" t="s">
        <v>149</v>
      </c>
    </row>
    <row r="184" spans="1:65" s="2" customFormat="1" ht="37.95" customHeight="1">
      <c r="A184" s="32"/>
      <c r="B184" s="149"/>
      <c r="C184" s="150" t="s">
        <v>157</v>
      </c>
      <c r="D184" s="150" t="s">
        <v>152</v>
      </c>
      <c r="E184" s="151" t="s">
        <v>324</v>
      </c>
      <c r="F184" s="152" t="s">
        <v>325</v>
      </c>
      <c r="G184" s="153" t="s">
        <v>168</v>
      </c>
      <c r="H184" s="154">
        <v>15.144</v>
      </c>
      <c r="I184" s="155"/>
      <c r="J184" s="156">
        <f>ROUND(I184*H184,2)</f>
        <v>0</v>
      </c>
      <c r="K184" s="152" t="s">
        <v>156</v>
      </c>
      <c r="L184" s="33"/>
      <c r="M184" s="157" t="s">
        <v>1</v>
      </c>
      <c r="N184" s="158" t="s">
        <v>42</v>
      </c>
      <c r="O184" s="58"/>
      <c r="P184" s="159">
        <f>O184*H184</f>
        <v>0</v>
      </c>
      <c r="Q184" s="159">
        <v>0.15414</v>
      </c>
      <c r="R184" s="159">
        <f>Q184*H184</f>
        <v>2.33429616</v>
      </c>
      <c r="S184" s="159">
        <v>0</v>
      </c>
      <c r="T184" s="160">
        <f>S184*H184</f>
        <v>0</v>
      </c>
      <c r="U184" s="32"/>
      <c r="V184" s="32"/>
      <c r="W184" s="32"/>
      <c r="X184" s="32"/>
      <c r="Y184" s="32"/>
      <c r="Z184" s="32"/>
      <c r="AA184" s="32"/>
      <c r="AB184" s="32"/>
      <c r="AC184" s="32"/>
      <c r="AD184" s="32"/>
      <c r="AE184" s="32"/>
      <c r="AR184" s="161" t="s">
        <v>157</v>
      </c>
      <c r="AT184" s="161" t="s">
        <v>152</v>
      </c>
      <c r="AU184" s="161" t="s">
        <v>86</v>
      </c>
      <c r="AY184" s="17" t="s">
        <v>149</v>
      </c>
      <c r="BE184" s="162">
        <f>IF(N184="základní",J184,0)</f>
        <v>0</v>
      </c>
      <c r="BF184" s="162">
        <f>IF(N184="snížená",J184,0)</f>
        <v>0</v>
      </c>
      <c r="BG184" s="162">
        <f>IF(N184="zákl. přenesená",J184,0)</f>
        <v>0</v>
      </c>
      <c r="BH184" s="162">
        <f>IF(N184="sníž. přenesená",J184,0)</f>
        <v>0</v>
      </c>
      <c r="BI184" s="162">
        <f>IF(N184="nulová",J184,0)</f>
        <v>0</v>
      </c>
      <c r="BJ184" s="17" t="s">
        <v>84</v>
      </c>
      <c r="BK184" s="162">
        <f>ROUND(I184*H184,2)</f>
        <v>0</v>
      </c>
      <c r="BL184" s="17" t="s">
        <v>157</v>
      </c>
      <c r="BM184" s="161" t="s">
        <v>326</v>
      </c>
    </row>
    <row r="185" spans="2:51" s="13" customFormat="1" ht="12">
      <c r="B185" s="163"/>
      <c r="D185" s="164" t="s">
        <v>170</v>
      </c>
      <c r="E185" s="165" t="s">
        <v>1</v>
      </c>
      <c r="F185" s="166" t="s">
        <v>171</v>
      </c>
      <c r="H185" s="165" t="s">
        <v>1</v>
      </c>
      <c r="I185" s="167"/>
      <c r="L185" s="163"/>
      <c r="M185" s="168"/>
      <c r="N185" s="169"/>
      <c r="O185" s="169"/>
      <c r="P185" s="169"/>
      <c r="Q185" s="169"/>
      <c r="R185" s="169"/>
      <c r="S185" s="169"/>
      <c r="T185" s="170"/>
      <c r="AT185" s="165" t="s">
        <v>170</v>
      </c>
      <c r="AU185" s="165" t="s">
        <v>86</v>
      </c>
      <c r="AV185" s="13" t="s">
        <v>84</v>
      </c>
      <c r="AW185" s="13" t="s">
        <v>32</v>
      </c>
      <c r="AX185" s="13" t="s">
        <v>77</v>
      </c>
      <c r="AY185" s="165" t="s">
        <v>149</v>
      </c>
    </row>
    <row r="186" spans="2:51" s="13" customFormat="1" ht="12">
      <c r="B186" s="163"/>
      <c r="D186" s="164" t="s">
        <v>170</v>
      </c>
      <c r="E186" s="165" t="s">
        <v>1</v>
      </c>
      <c r="F186" s="166" t="s">
        <v>327</v>
      </c>
      <c r="H186" s="165" t="s">
        <v>1</v>
      </c>
      <c r="I186" s="167"/>
      <c r="L186" s="163"/>
      <c r="M186" s="168"/>
      <c r="N186" s="169"/>
      <c r="O186" s="169"/>
      <c r="P186" s="169"/>
      <c r="Q186" s="169"/>
      <c r="R186" s="169"/>
      <c r="S186" s="169"/>
      <c r="T186" s="170"/>
      <c r="AT186" s="165" t="s">
        <v>170</v>
      </c>
      <c r="AU186" s="165" t="s">
        <v>86</v>
      </c>
      <c r="AV186" s="13" t="s">
        <v>84</v>
      </c>
      <c r="AW186" s="13" t="s">
        <v>32</v>
      </c>
      <c r="AX186" s="13" t="s">
        <v>77</v>
      </c>
      <c r="AY186" s="165" t="s">
        <v>149</v>
      </c>
    </row>
    <row r="187" spans="2:51" s="13" customFormat="1" ht="12">
      <c r="B187" s="163"/>
      <c r="D187" s="164" t="s">
        <v>170</v>
      </c>
      <c r="E187" s="165" t="s">
        <v>1</v>
      </c>
      <c r="F187" s="166" t="s">
        <v>223</v>
      </c>
      <c r="H187" s="165" t="s">
        <v>1</v>
      </c>
      <c r="I187" s="167"/>
      <c r="L187" s="163"/>
      <c r="M187" s="168"/>
      <c r="N187" s="169"/>
      <c r="O187" s="169"/>
      <c r="P187" s="169"/>
      <c r="Q187" s="169"/>
      <c r="R187" s="169"/>
      <c r="S187" s="169"/>
      <c r="T187" s="170"/>
      <c r="AT187" s="165" t="s">
        <v>170</v>
      </c>
      <c r="AU187" s="165" t="s">
        <v>86</v>
      </c>
      <c r="AV187" s="13" t="s">
        <v>84</v>
      </c>
      <c r="AW187" s="13" t="s">
        <v>32</v>
      </c>
      <c r="AX187" s="13" t="s">
        <v>77</v>
      </c>
      <c r="AY187" s="165" t="s">
        <v>149</v>
      </c>
    </row>
    <row r="188" spans="2:51" s="13" customFormat="1" ht="12">
      <c r="B188" s="163"/>
      <c r="D188" s="164" t="s">
        <v>170</v>
      </c>
      <c r="E188" s="165" t="s">
        <v>1</v>
      </c>
      <c r="F188" s="166" t="s">
        <v>304</v>
      </c>
      <c r="H188" s="165" t="s">
        <v>1</v>
      </c>
      <c r="I188" s="167"/>
      <c r="L188" s="163"/>
      <c r="M188" s="168"/>
      <c r="N188" s="169"/>
      <c r="O188" s="169"/>
      <c r="P188" s="169"/>
      <c r="Q188" s="169"/>
      <c r="R188" s="169"/>
      <c r="S188" s="169"/>
      <c r="T188" s="170"/>
      <c r="AT188" s="165" t="s">
        <v>170</v>
      </c>
      <c r="AU188" s="165" t="s">
        <v>86</v>
      </c>
      <c r="AV188" s="13" t="s">
        <v>84</v>
      </c>
      <c r="AW188" s="13" t="s">
        <v>32</v>
      </c>
      <c r="AX188" s="13" t="s">
        <v>77</v>
      </c>
      <c r="AY188" s="165" t="s">
        <v>149</v>
      </c>
    </row>
    <row r="189" spans="2:51" s="14" customFormat="1" ht="12">
      <c r="B189" s="171"/>
      <c r="D189" s="164" t="s">
        <v>170</v>
      </c>
      <c r="E189" s="172" t="s">
        <v>1</v>
      </c>
      <c r="F189" s="173" t="s">
        <v>313</v>
      </c>
      <c r="H189" s="174">
        <v>3.84</v>
      </c>
      <c r="I189" s="175"/>
      <c r="L189" s="171"/>
      <c r="M189" s="176"/>
      <c r="N189" s="177"/>
      <c r="O189" s="177"/>
      <c r="P189" s="177"/>
      <c r="Q189" s="177"/>
      <c r="R189" s="177"/>
      <c r="S189" s="177"/>
      <c r="T189" s="178"/>
      <c r="AT189" s="172" t="s">
        <v>170</v>
      </c>
      <c r="AU189" s="172" t="s">
        <v>86</v>
      </c>
      <c r="AV189" s="14" t="s">
        <v>86</v>
      </c>
      <c r="AW189" s="14" t="s">
        <v>32</v>
      </c>
      <c r="AX189" s="14" t="s">
        <v>77</v>
      </c>
      <c r="AY189" s="172" t="s">
        <v>149</v>
      </c>
    </row>
    <row r="190" spans="2:51" s="13" customFormat="1" ht="12">
      <c r="B190" s="163"/>
      <c r="D190" s="164" t="s">
        <v>170</v>
      </c>
      <c r="E190" s="165" t="s">
        <v>1</v>
      </c>
      <c r="F190" s="166" t="s">
        <v>306</v>
      </c>
      <c r="H190" s="165" t="s">
        <v>1</v>
      </c>
      <c r="I190" s="167"/>
      <c r="L190" s="163"/>
      <c r="M190" s="168"/>
      <c r="N190" s="169"/>
      <c r="O190" s="169"/>
      <c r="P190" s="169"/>
      <c r="Q190" s="169"/>
      <c r="R190" s="169"/>
      <c r="S190" s="169"/>
      <c r="T190" s="170"/>
      <c r="AT190" s="165" t="s">
        <v>170</v>
      </c>
      <c r="AU190" s="165" t="s">
        <v>86</v>
      </c>
      <c r="AV190" s="13" t="s">
        <v>84</v>
      </c>
      <c r="AW190" s="13" t="s">
        <v>32</v>
      </c>
      <c r="AX190" s="13" t="s">
        <v>77</v>
      </c>
      <c r="AY190" s="165" t="s">
        <v>149</v>
      </c>
    </row>
    <row r="191" spans="2:51" s="14" customFormat="1" ht="12">
      <c r="B191" s="171"/>
      <c r="D191" s="164" t="s">
        <v>170</v>
      </c>
      <c r="E191" s="172" t="s">
        <v>1</v>
      </c>
      <c r="F191" s="173" t="s">
        <v>328</v>
      </c>
      <c r="H191" s="174">
        <v>3.732</v>
      </c>
      <c r="I191" s="175"/>
      <c r="L191" s="171"/>
      <c r="M191" s="176"/>
      <c r="N191" s="177"/>
      <c r="O191" s="177"/>
      <c r="P191" s="177"/>
      <c r="Q191" s="177"/>
      <c r="R191" s="177"/>
      <c r="S191" s="177"/>
      <c r="T191" s="178"/>
      <c r="AT191" s="172" t="s">
        <v>170</v>
      </c>
      <c r="AU191" s="172" t="s">
        <v>86</v>
      </c>
      <c r="AV191" s="14" t="s">
        <v>86</v>
      </c>
      <c r="AW191" s="14" t="s">
        <v>32</v>
      </c>
      <c r="AX191" s="14" t="s">
        <v>77</v>
      </c>
      <c r="AY191" s="172" t="s">
        <v>149</v>
      </c>
    </row>
    <row r="192" spans="2:51" s="13" customFormat="1" ht="12">
      <c r="B192" s="163"/>
      <c r="D192" s="164" t="s">
        <v>170</v>
      </c>
      <c r="E192" s="165" t="s">
        <v>1</v>
      </c>
      <c r="F192" s="166" t="s">
        <v>227</v>
      </c>
      <c r="H192" s="165" t="s">
        <v>1</v>
      </c>
      <c r="I192" s="167"/>
      <c r="L192" s="163"/>
      <c r="M192" s="168"/>
      <c r="N192" s="169"/>
      <c r="O192" s="169"/>
      <c r="P192" s="169"/>
      <c r="Q192" s="169"/>
      <c r="R192" s="169"/>
      <c r="S192" s="169"/>
      <c r="T192" s="170"/>
      <c r="AT192" s="165" t="s">
        <v>170</v>
      </c>
      <c r="AU192" s="165" t="s">
        <v>86</v>
      </c>
      <c r="AV192" s="13" t="s">
        <v>84</v>
      </c>
      <c r="AW192" s="13" t="s">
        <v>32</v>
      </c>
      <c r="AX192" s="13" t="s">
        <v>77</v>
      </c>
      <c r="AY192" s="165" t="s">
        <v>149</v>
      </c>
    </row>
    <row r="193" spans="2:51" s="13" customFormat="1" ht="12">
      <c r="B193" s="163"/>
      <c r="D193" s="164" t="s">
        <v>170</v>
      </c>
      <c r="E193" s="165" t="s">
        <v>1</v>
      </c>
      <c r="F193" s="166" t="s">
        <v>307</v>
      </c>
      <c r="H193" s="165" t="s">
        <v>1</v>
      </c>
      <c r="I193" s="167"/>
      <c r="L193" s="163"/>
      <c r="M193" s="168"/>
      <c r="N193" s="169"/>
      <c r="O193" s="169"/>
      <c r="P193" s="169"/>
      <c r="Q193" s="169"/>
      <c r="R193" s="169"/>
      <c r="S193" s="169"/>
      <c r="T193" s="170"/>
      <c r="AT193" s="165" t="s">
        <v>170</v>
      </c>
      <c r="AU193" s="165" t="s">
        <v>86</v>
      </c>
      <c r="AV193" s="13" t="s">
        <v>84</v>
      </c>
      <c r="AW193" s="13" t="s">
        <v>32</v>
      </c>
      <c r="AX193" s="13" t="s">
        <v>77</v>
      </c>
      <c r="AY193" s="165" t="s">
        <v>149</v>
      </c>
    </row>
    <row r="194" spans="2:51" s="14" customFormat="1" ht="12">
      <c r="B194" s="171"/>
      <c r="D194" s="164" t="s">
        <v>170</v>
      </c>
      <c r="E194" s="172" t="s">
        <v>1</v>
      </c>
      <c r="F194" s="173" t="s">
        <v>313</v>
      </c>
      <c r="H194" s="174">
        <v>3.84</v>
      </c>
      <c r="I194" s="175"/>
      <c r="L194" s="171"/>
      <c r="M194" s="176"/>
      <c r="N194" s="177"/>
      <c r="O194" s="177"/>
      <c r="P194" s="177"/>
      <c r="Q194" s="177"/>
      <c r="R194" s="177"/>
      <c r="S194" s="177"/>
      <c r="T194" s="178"/>
      <c r="AT194" s="172" t="s">
        <v>170</v>
      </c>
      <c r="AU194" s="172" t="s">
        <v>86</v>
      </c>
      <c r="AV194" s="14" t="s">
        <v>86</v>
      </c>
      <c r="AW194" s="14" t="s">
        <v>32</v>
      </c>
      <c r="AX194" s="14" t="s">
        <v>77</v>
      </c>
      <c r="AY194" s="172" t="s">
        <v>149</v>
      </c>
    </row>
    <row r="195" spans="2:51" s="13" customFormat="1" ht="12">
      <c r="B195" s="163"/>
      <c r="D195" s="164" t="s">
        <v>170</v>
      </c>
      <c r="E195" s="165" t="s">
        <v>1</v>
      </c>
      <c r="F195" s="166" t="s">
        <v>308</v>
      </c>
      <c r="H195" s="165" t="s">
        <v>1</v>
      </c>
      <c r="I195" s="167"/>
      <c r="L195" s="163"/>
      <c r="M195" s="168"/>
      <c r="N195" s="169"/>
      <c r="O195" s="169"/>
      <c r="P195" s="169"/>
      <c r="Q195" s="169"/>
      <c r="R195" s="169"/>
      <c r="S195" s="169"/>
      <c r="T195" s="170"/>
      <c r="AT195" s="165" t="s">
        <v>170</v>
      </c>
      <c r="AU195" s="165" t="s">
        <v>86</v>
      </c>
      <c r="AV195" s="13" t="s">
        <v>84</v>
      </c>
      <c r="AW195" s="13" t="s">
        <v>32</v>
      </c>
      <c r="AX195" s="13" t="s">
        <v>77</v>
      </c>
      <c r="AY195" s="165" t="s">
        <v>149</v>
      </c>
    </row>
    <row r="196" spans="2:51" s="14" customFormat="1" ht="12">
      <c r="B196" s="171"/>
      <c r="D196" s="164" t="s">
        <v>170</v>
      </c>
      <c r="E196" s="172" t="s">
        <v>1</v>
      </c>
      <c r="F196" s="173" t="s">
        <v>328</v>
      </c>
      <c r="H196" s="174">
        <v>3.732</v>
      </c>
      <c r="I196" s="175"/>
      <c r="L196" s="171"/>
      <c r="M196" s="176"/>
      <c r="N196" s="177"/>
      <c r="O196" s="177"/>
      <c r="P196" s="177"/>
      <c r="Q196" s="177"/>
      <c r="R196" s="177"/>
      <c r="S196" s="177"/>
      <c r="T196" s="178"/>
      <c r="AT196" s="172" t="s">
        <v>170</v>
      </c>
      <c r="AU196" s="172" t="s">
        <v>86</v>
      </c>
      <c r="AV196" s="14" t="s">
        <v>86</v>
      </c>
      <c r="AW196" s="14" t="s">
        <v>32</v>
      </c>
      <c r="AX196" s="14" t="s">
        <v>77</v>
      </c>
      <c r="AY196" s="172" t="s">
        <v>149</v>
      </c>
    </row>
    <row r="197" spans="2:51" s="15" customFormat="1" ht="12">
      <c r="B197" s="179"/>
      <c r="D197" s="164" t="s">
        <v>170</v>
      </c>
      <c r="E197" s="180" t="s">
        <v>1</v>
      </c>
      <c r="F197" s="181" t="s">
        <v>177</v>
      </c>
      <c r="H197" s="182">
        <v>15.144</v>
      </c>
      <c r="I197" s="183"/>
      <c r="L197" s="179"/>
      <c r="M197" s="184"/>
      <c r="N197" s="185"/>
      <c r="O197" s="185"/>
      <c r="P197" s="185"/>
      <c r="Q197" s="185"/>
      <c r="R197" s="185"/>
      <c r="S197" s="185"/>
      <c r="T197" s="186"/>
      <c r="AT197" s="180" t="s">
        <v>170</v>
      </c>
      <c r="AU197" s="180" t="s">
        <v>86</v>
      </c>
      <c r="AV197" s="15" t="s">
        <v>157</v>
      </c>
      <c r="AW197" s="15" t="s">
        <v>32</v>
      </c>
      <c r="AX197" s="15" t="s">
        <v>84</v>
      </c>
      <c r="AY197" s="180" t="s">
        <v>149</v>
      </c>
    </row>
    <row r="198" spans="2:63" s="12" customFormat="1" ht="22.95" customHeight="1">
      <c r="B198" s="137"/>
      <c r="D198" s="138" t="s">
        <v>76</v>
      </c>
      <c r="E198" s="147" t="s">
        <v>189</v>
      </c>
      <c r="F198" s="147" t="s">
        <v>329</v>
      </c>
      <c r="I198" s="140"/>
      <c r="J198" s="148">
        <f>BK198</f>
        <v>0</v>
      </c>
      <c r="L198" s="137"/>
      <c r="M198" s="141"/>
      <c r="N198" s="142"/>
      <c r="O198" s="142"/>
      <c r="P198" s="143">
        <f>SUM(P199:P305)</f>
        <v>0</v>
      </c>
      <c r="Q198" s="142"/>
      <c r="R198" s="143">
        <f>SUM(R199:R305)</f>
        <v>17.1509148</v>
      </c>
      <c r="S198" s="142"/>
      <c r="T198" s="144">
        <f>SUM(T199:T305)</f>
        <v>0</v>
      </c>
      <c r="AR198" s="138" t="s">
        <v>84</v>
      </c>
      <c r="AT198" s="145" t="s">
        <v>76</v>
      </c>
      <c r="AU198" s="145" t="s">
        <v>84</v>
      </c>
      <c r="AY198" s="138" t="s">
        <v>149</v>
      </c>
      <c r="BK198" s="146">
        <f>SUM(BK199:BK305)</f>
        <v>0</v>
      </c>
    </row>
    <row r="199" spans="1:65" s="2" customFormat="1" ht="24.15" customHeight="1">
      <c r="A199" s="32"/>
      <c r="B199" s="149"/>
      <c r="C199" s="150" t="s">
        <v>178</v>
      </c>
      <c r="D199" s="150" t="s">
        <v>152</v>
      </c>
      <c r="E199" s="151" t="s">
        <v>330</v>
      </c>
      <c r="F199" s="152" t="s">
        <v>331</v>
      </c>
      <c r="G199" s="153" t="s">
        <v>332</v>
      </c>
      <c r="H199" s="154">
        <v>3</v>
      </c>
      <c r="I199" s="155"/>
      <c r="J199" s="156">
        <f>ROUND(I199*H199,2)</f>
        <v>0</v>
      </c>
      <c r="K199" s="152" t="s">
        <v>156</v>
      </c>
      <c r="L199" s="33"/>
      <c r="M199" s="157" t="s">
        <v>1</v>
      </c>
      <c r="N199" s="158" t="s">
        <v>42</v>
      </c>
      <c r="O199" s="58"/>
      <c r="P199" s="159">
        <f>O199*H199</f>
        <v>0</v>
      </c>
      <c r="Q199" s="159">
        <v>0.1541</v>
      </c>
      <c r="R199" s="159">
        <f>Q199*H199</f>
        <v>0.46229999999999993</v>
      </c>
      <c r="S199" s="159">
        <v>0</v>
      </c>
      <c r="T199" s="160">
        <f>S199*H199</f>
        <v>0</v>
      </c>
      <c r="U199" s="32"/>
      <c r="V199" s="32"/>
      <c r="W199" s="32"/>
      <c r="X199" s="32"/>
      <c r="Y199" s="32"/>
      <c r="Z199" s="32"/>
      <c r="AA199" s="32"/>
      <c r="AB199" s="32"/>
      <c r="AC199" s="32"/>
      <c r="AD199" s="32"/>
      <c r="AE199" s="32"/>
      <c r="AR199" s="161" t="s">
        <v>157</v>
      </c>
      <c r="AT199" s="161" t="s">
        <v>152</v>
      </c>
      <c r="AU199" s="161" t="s">
        <v>86</v>
      </c>
      <c r="AY199" s="17" t="s">
        <v>149</v>
      </c>
      <c r="BE199" s="162">
        <f>IF(N199="základní",J199,0)</f>
        <v>0</v>
      </c>
      <c r="BF199" s="162">
        <f>IF(N199="snížená",J199,0)</f>
        <v>0</v>
      </c>
      <c r="BG199" s="162">
        <f>IF(N199="zákl. přenesená",J199,0)</f>
        <v>0</v>
      </c>
      <c r="BH199" s="162">
        <f>IF(N199="sníž. přenesená",J199,0)</f>
        <v>0</v>
      </c>
      <c r="BI199" s="162">
        <f>IF(N199="nulová",J199,0)</f>
        <v>0</v>
      </c>
      <c r="BJ199" s="17" t="s">
        <v>84</v>
      </c>
      <c r="BK199" s="162">
        <f>ROUND(I199*H199,2)</f>
        <v>0</v>
      </c>
      <c r="BL199" s="17" t="s">
        <v>157</v>
      </c>
      <c r="BM199" s="161" t="s">
        <v>333</v>
      </c>
    </row>
    <row r="200" spans="2:51" s="13" customFormat="1" ht="12">
      <c r="B200" s="163"/>
      <c r="D200" s="164" t="s">
        <v>170</v>
      </c>
      <c r="E200" s="165" t="s">
        <v>1</v>
      </c>
      <c r="F200" s="166" t="s">
        <v>171</v>
      </c>
      <c r="H200" s="165" t="s">
        <v>1</v>
      </c>
      <c r="I200" s="167"/>
      <c r="L200" s="163"/>
      <c r="M200" s="168"/>
      <c r="N200" s="169"/>
      <c r="O200" s="169"/>
      <c r="P200" s="169"/>
      <c r="Q200" s="169"/>
      <c r="R200" s="169"/>
      <c r="S200" s="169"/>
      <c r="T200" s="170"/>
      <c r="AT200" s="165" t="s">
        <v>170</v>
      </c>
      <c r="AU200" s="165" t="s">
        <v>86</v>
      </c>
      <c r="AV200" s="13" t="s">
        <v>84</v>
      </c>
      <c r="AW200" s="13" t="s">
        <v>32</v>
      </c>
      <c r="AX200" s="13" t="s">
        <v>77</v>
      </c>
      <c r="AY200" s="165" t="s">
        <v>149</v>
      </c>
    </row>
    <row r="201" spans="2:51" s="13" customFormat="1" ht="12">
      <c r="B201" s="163"/>
      <c r="D201" s="164" t="s">
        <v>170</v>
      </c>
      <c r="E201" s="165" t="s">
        <v>1</v>
      </c>
      <c r="F201" s="166" t="s">
        <v>334</v>
      </c>
      <c r="H201" s="165" t="s">
        <v>1</v>
      </c>
      <c r="I201" s="167"/>
      <c r="L201" s="163"/>
      <c r="M201" s="168"/>
      <c r="N201" s="169"/>
      <c r="O201" s="169"/>
      <c r="P201" s="169"/>
      <c r="Q201" s="169"/>
      <c r="R201" s="169"/>
      <c r="S201" s="169"/>
      <c r="T201" s="170"/>
      <c r="AT201" s="165" t="s">
        <v>170</v>
      </c>
      <c r="AU201" s="165" t="s">
        <v>86</v>
      </c>
      <c r="AV201" s="13" t="s">
        <v>84</v>
      </c>
      <c r="AW201" s="13" t="s">
        <v>32</v>
      </c>
      <c r="AX201" s="13" t="s">
        <v>77</v>
      </c>
      <c r="AY201" s="165" t="s">
        <v>149</v>
      </c>
    </row>
    <row r="202" spans="2:51" s="13" customFormat="1" ht="12">
      <c r="B202" s="163"/>
      <c r="D202" s="164" t="s">
        <v>170</v>
      </c>
      <c r="E202" s="165" t="s">
        <v>1</v>
      </c>
      <c r="F202" s="166" t="s">
        <v>335</v>
      </c>
      <c r="H202" s="165" t="s">
        <v>1</v>
      </c>
      <c r="I202" s="167"/>
      <c r="L202" s="163"/>
      <c r="M202" s="168"/>
      <c r="N202" s="169"/>
      <c r="O202" s="169"/>
      <c r="P202" s="169"/>
      <c r="Q202" s="169"/>
      <c r="R202" s="169"/>
      <c r="S202" s="169"/>
      <c r="T202" s="170"/>
      <c r="AT202" s="165" t="s">
        <v>170</v>
      </c>
      <c r="AU202" s="165" t="s">
        <v>86</v>
      </c>
      <c r="AV202" s="13" t="s">
        <v>84</v>
      </c>
      <c r="AW202" s="13" t="s">
        <v>32</v>
      </c>
      <c r="AX202" s="13" t="s">
        <v>77</v>
      </c>
      <c r="AY202" s="165" t="s">
        <v>149</v>
      </c>
    </row>
    <row r="203" spans="2:51" s="14" customFormat="1" ht="12">
      <c r="B203" s="171"/>
      <c r="D203" s="164" t="s">
        <v>170</v>
      </c>
      <c r="E203" s="172" t="s">
        <v>1</v>
      </c>
      <c r="F203" s="173" t="s">
        <v>162</v>
      </c>
      <c r="H203" s="174">
        <v>3</v>
      </c>
      <c r="I203" s="175"/>
      <c r="L203" s="171"/>
      <c r="M203" s="176"/>
      <c r="N203" s="177"/>
      <c r="O203" s="177"/>
      <c r="P203" s="177"/>
      <c r="Q203" s="177"/>
      <c r="R203" s="177"/>
      <c r="S203" s="177"/>
      <c r="T203" s="178"/>
      <c r="AT203" s="172" t="s">
        <v>170</v>
      </c>
      <c r="AU203" s="172" t="s">
        <v>86</v>
      </c>
      <c r="AV203" s="14" t="s">
        <v>86</v>
      </c>
      <c r="AW203" s="14" t="s">
        <v>32</v>
      </c>
      <c r="AX203" s="14" t="s">
        <v>77</v>
      </c>
      <c r="AY203" s="172" t="s">
        <v>149</v>
      </c>
    </row>
    <row r="204" spans="2:51" s="15" customFormat="1" ht="12">
      <c r="B204" s="179"/>
      <c r="D204" s="164" t="s">
        <v>170</v>
      </c>
      <c r="E204" s="180" t="s">
        <v>1</v>
      </c>
      <c r="F204" s="181" t="s">
        <v>177</v>
      </c>
      <c r="H204" s="182">
        <v>3</v>
      </c>
      <c r="I204" s="183"/>
      <c r="L204" s="179"/>
      <c r="M204" s="184"/>
      <c r="N204" s="185"/>
      <c r="O204" s="185"/>
      <c r="P204" s="185"/>
      <c r="Q204" s="185"/>
      <c r="R204" s="185"/>
      <c r="S204" s="185"/>
      <c r="T204" s="186"/>
      <c r="AT204" s="180" t="s">
        <v>170</v>
      </c>
      <c r="AU204" s="180" t="s">
        <v>86</v>
      </c>
      <c r="AV204" s="15" t="s">
        <v>157</v>
      </c>
      <c r="AW204" s="15" t="s">
        <v>32</v>
      </c>
      <c r="AX204" s="15" t="s">
        <v>84</v>
      </c>
      <c r="AY204" s="180" t="s">
        <v>149</v>
      </c>
    </row>
    <row r="205" spans="1:65" s="2" customFormat="1" ht="24.15" customHeight="1">
      <c r="A205" s="32"/>
      <c r="B205" s="149"/>
      <c r="C205" s="150" t="s">
        <v>189</v>
      </c>
      <c r="D205" s="150" t="s">
        <v>152</v>
      </c>
      <c r="E205" s="151" t="s">
        <v>336</v>
      </c>
      <c r="F205" s="152" t="s">
        <v>337</v>
      </c>
      <c r="G205" s="153" t="s">
        <v>332</v>
      </c>
      <c r="H205" s="154">
        <v>2</v>
      </c>
      <c r="I205" s="155"/>
      <c r="J205" s="156">
        <f>ROUND(I205*H205,2)</f>
        <v>0</v>
      </c>
      <c r="K205" s="152" t="s">
        <v>156</v>
      </c>
      <c r="L205" s="33"/>
      <c r="M205" s="157" t="s">
        <v>1</v>
      </c>
      <c r="N205" s="158" t="s">
        <v>42</v>
      </c>
      <c r="O205" s="58"/>
      <c r="P205" s="159">
        <f>O205*H205</f>
        <v>0</v>
      </c>
      <c r="Q205" s="159">
        <v>0.1541</v>
      </c>
      <c r="R205" s="159">
        <f>Q205*H205</f>
        <v>0.3082</v>
      </c>
      <c r="S205" s="159">
        <v>0</v>
      </c>
      <c r="T205" s="160">
        <f>S205*H205</f>
        <v>0</v>
      </c>
      <c r="U205" s="32"/>
      <c r="V205" s="32"/>
      <c r="W205" s="32"/>
      <c r="X205" s="32"/>
      <c r="Y205" s="32"/>
      <c r="Z205" s="32"/>
      <c r="AA205" s="32"/>
      <c r="AB205" s="32"/>
      <c r="AC205" s="32"/>
      <c r="AD205" s="32"/>
      <c r="AE205" s="32"/>
      <c r="AR205" s="161" t="s">
        <v>157</v>
      </c>
      <c r="AT205" s="161" t="s">
        <v>152</v>
      </c>
      <c r="AU205" s="161" t="s">
        <v>86</v>
      </c>
      <c r="AY205" s="17" t="s">
        <v>149</v>
      </c>
      <c r="BE205" s="162">
        <f>IF(N205="základní",J205,0)</f>
        <v>0</v>
      </c>
      <c r="BF205" s="162">
        <f>IF(N205="snížená",J205,0)</f>
        <v>0</v>
      </c>
      <c r="BG205" s="162">
        <f>IF(N205="zákl. přenesená",J205,0)</f>
        <v>0</v>
      </c>
      <c r="BH205" s="162">
        <f>IF(N205="sníž. přenesená",J205,0)</f>
        <v>0</v>
      </c>
      <c r="BI205" s="162">
        <f>IF(N205="nulová",J205,0)</f>
        <v>0</v>
      </c>
      <c r="BJ205" s="17" t="s">
        <v>84</v>
      </c>
      <c r="BK205" s="162">
        <f>ROUND(I205*H205,2)</f>
        <v>0</v>
      </c>
      <c r="BL205" s="17" t="s">
        <v>157</v>
      </c>
      <c r="BM205" s="161" t="s">
        <v>338</v>
      </c>
    </row>
    <row r="206" spans="2:51" s="13" customFormat="1" ht="12">
      <c r="B206" s="163"/>
      <c r="D206" s="164" t="s">
        <v>170</v>
      </c>
      <c r="E206" s="165" t="s">
        <v>1</v>
      </c>
      <c r="F206" s="166" t="s">
        <v>171</v>
      </c>
      <c r="H206" s="165" t="s">
        <v>1</v>
      </c>
      <c r="I206" s="167"/>
      <c r="L206" s="163"/>
      <c r="M206" s="168"/>
      <c r="N206" s="169"/>
      <c r="O206" s="169"/>
      <c r="P206" s="169"/>
      <c r="Q206" s="169"/>
      <c r="R206" s="169"/>
      <c r="S206" s="169"/>
      <c r="T206" s="170"/>
      <c r="AT206" s="165" t="s">
        <v>170</v>
      </c>
      <c r="AU206" s="165" t="s">
        <v>86</v>
      </c>
      <c r="AV206" s="13" t="s">
        <v>84</v>
      </c>
      <c r="AW206" s="13" t="s">
        <v>32</v>
      </c>
      <c r="AX206" s="13" t="s">
        <v>77</v>
      </c>
      <c r="AY206" s="165" t="s">
        <v>149</v>
      </c>
    </row>
    <row r="207" spans="2:51" s="13" customFormat="1" ht="12">
      <c r="B207" s="163"/>
      <c r="D207" s="164" t="s">
        <v>170</v>
      </c>
      <c r="E207" s="165" t="s">
        <v>1</v>
      </c>
      <c r="F207" s="166" t="s">
        <v>334</v>
      </c>
      <c r="H207" s="165" t="s">
        <v>1</v>
      </c>
      <c r="I207" s="167"/>
      <c r="L207" s="163"/>
      <c r="M207" s="168"/>
      <c r="N207" s="169"/>
      <c r="O207" s="169"/>
      <c r="P207" s="169"/>
      <c r="Q207" s="169"/>
      <c r="R207" s="169"/>
      <c r="S207" s="169"/>
      <c r="T207" s="170"/>
      <c r="AT207" s="165" t="s">
        <v>170</v>
      </c>
      <c r="AU207" s="165" t="s">
        <v>86</v>
      </c>
      <c r="AV207" s="13" t="s">
        <v>84</v>
      </c>
      <c r="AW207" s="13" t="s">
        <v>32</v>
      </c>
      <c r="AX207" s="13" t="s">
        <v>77</v>
      </c>
      <c r="AY207" s="165" t="s">
        <v>149</v>
      </c>
    </row>
    <row r="208" spans="2:51" s="13" customFormat="1" ht="12">
      <c r="B208" s="163"/>
      <c r="D208" s="164" t="s">
        <v>170</v>
      </c>
      <c r="E208" s="165" t="s">
        <v>1</v>
      </c>
      <c r="F208" s="166" t="s">
        <v>335</v>
      </c>
      <c r="H208" s="165" t="s">
        <v>1</v>
      </c>
      <c r="I208" s="167"/>
      <c r="L208" s="163"/>
      <c r="M208" s="168"/>
      <c r="N208" s="169"/>
      <c r="O208" s="169"/>
      <c r="P208" s="169"/>
      <c r="Q208" s="169"/>
      <c r="R208" s="169"/>
      <c r="S208" s="169"/>
      <c r="T208" s="170"/>
      <c r="AT208" s="165" t="s">
        <v>170</v>
      </c>
      <c r="AU208" s="165" t="s">
        <v>86</v>
      </c>
      <c r="AV208" s="13" t="s">
        <v>84</v>
      </c>
      <c r="AW208" s="13" t="s">
        <v>32</v>
      </c>
      <c r="AX208" s="13" t="s">
        <v>77</v>
      </c>
      <c r="AY208" s="165" t="s">
        <v>149</v>
      </c>
    </row>
    <row r="209" spans="2:51" s="14" customFormat="1" ht="12">
      <c r="B209" s="171"/>
      <c r="D209" s="164" t="s">
        <v>170</v>
      </c>
      <c r="E209" s="172" t="s">
        <v>1</v>
      </c>
      <c r="F209" s="173" t="s">
        <v>86</v>
      </c>
      <c r="H209" s="174">
        <v>2</v>
      </c>
      <c r="I209" s="175"/>
      <c r="L209" s="171"/>
      <c r="M209" s="176"/>
      <c r="N209" s="177"/>
      <c r="O209" s="177"/>
      <c r="P209" s="177"/>
      <c r="Q209" s="177"/>
      <c r="R209" s="177"/>
      <c r="S209" s="177"/>
      <c r="T209" s="178"/>
      <c r="AT209" s="172" t="s">
        <v>170</v>
      </c>
      <c r="AU209" s="172" t="s">
        <v>86</v>
      </c>
      <c r="AV209" s="14" t="s">
        <v>86</v>
      </c>
      <c r="AW209" s="14" t="s">
        <v>32</v>
      </c>
      <c r="AX209" s="14" t="s">
        <v>77</v>
      </c>
      <c r="AY209" s="172" t="s">
        <v>149</v>
      </c>
    </row>
    <row r="210" spans="2:51" s="15" customFormat="1" ht="12">
      <c r="B210" s="179"/>
      <c r="D210" s="164" t="s">
        <v>170</v>
      </c>
      <c r="E210" s="180" t="s">
        <v>1</v>
      </c>
      <c r="F210" s="181" t="s">
        <v>177</v>
      </c>
      <c r="H210" s="182">
        <v>2</v>
      </c>
      <c r="I210" s="183"/>
      <c r="L210" s="179"/>
      <c r="M210" s="184"/>
      <c r="N210" s="185"/>
      <c r="O210" s="185"/>
      <c r="P210" s="185"/>
      <c r="Q210" s="185"/>
      <c r="R210" s="185"/>
      <c r="S210" s="185"/>
      <c r="T210" s="186"/>
      <c r="AT210" s="180" t="s">
        <v>170</v>
      </c>
      <c r="AU210" s="180" t="s">
        <v>86</v>
      </c>
      <c r="AV210" s="15" t="s">
        <v>157</v>
      </c>
      <c r="AW210" s="15" t="s">
        <v>32</v>
      </c>
      <c r="AX210" s="15" t="s">
        <v>84</v>
      </c>
      <c r="AY210" s="180" t="s">
        <v>149</v>
      </c>
    </row>
    <row r="211" spans="1:65" s="2" customFormat="1" ht="14.4" customHeight="1">
      <c r="A211" s="32"/>
      <c r="B211" s="149"/>
      <c r="C211" s="150" t="s">
        <v>194</v>
      </c>
      <c r="D211" s="150" t="s">
        <v>152</v>
      </c>
      <c r="E211" s="151" t="s">
        <v>339</v>
      </c>
      <c r="F211" s="152" t="s">
        <v>340</v>
      </c>
      <c r="G211" s="153" t="s">
        <v>168</v>
      </c>
      <c r="H211" s="154">
        <v>12</v>
      </c>
      <c r="I211" s="155"/>
      <c r="J211" s="156">
        <f>ROUND(I211*H211,2)</f>
        <v>0</v>
      </c>
      <c r="K211" s="152" t="s">
        <v>156</v>
      </c>
      <c r="L211" s="33"/>
      <c r="M211" s="157" t="s">
        <v>1</v>
      </c>
      <c r="N211" s="158" t="s">
        <v>42</v>
      </c>
      <c r="O211" s="58"/>
      <c r="P211" s="159">
        <f>O211*H211</f>
        <v>0</v>
      </c>
      <c r="Q211" s="159">
        <v>0.04</v>
      </c>
      <c r="R211" s="159">
        <f>Q211*H211</f>
        <v>0.48</v>
      </c>
      <c r="S211" s="159">
        <v>0</v>
      </c>
      <c r="T211" s="160">
        <f>S211*H211</f>
        <v>0</v>
      </c>
      <c r="U211" s="32"/>
      <c r="V211" s="32"/>
      <c r="W211" s="32"/>
      <c r="X211" s="32"/>
      <c r="Y211" s="32"/>
      <c r="Z211" s="32"/>
      <c r="AA211" s="32"/>
      <c r="AB211" s="32"/>
      <c r="AC211" s="32"/>
      <c r="AD211" s="32"/>
      <c r="AE211" s="32"/>
      <c r="AR211" s="161" t="s">
        <v>341</v>
      </c>
      <c r="AT211" s="161" t="s">
        <v>152</v>
      </c>
      <c r="AU211" s="161" t="s">
        <v>86</v>
      </c>
      <c r="AY211" s="17" t="s">
        <v>149</v>
      </c>
      <c r="BE211" s="162">
        <f>IF(N211="základní",J211,0)</f>
        <v>0</v>
      </c>
      <c r="BF211" s="162">
        <f>IF(N211="snížená",J211,0)</f>
        <v>0</v>
      </c>
      <c r="BG211" s="162">
        <f>IF(N211="zákl. přenesená",J211,0)</f>
        <v>0</v>
      </c>
      <c r="BH211" s="162">
        <f>IF(N211="sníž. přenesená",J211,0)</f>
        <v>0</v>
      </c>
      <c r="BI211" s="162">
        <f>IF(N211="nulová",J211,0)</f>
        <v>0</v>
      </c>
      <c r="BJ211" s="17" t="s">
        <v>84</v>
      </c>
      <c r="BK211" s="162">
        <f>ROUND(I211*H211,2)</f>
        <v>0</v>
      </c>
      <c r="BL211" s="17" t="s">
        <v>341</v>
      </c>
      <c r="BM211" s="161" t="s">
        <v>342</v>
      </c>
    </row>
    <row r="212" spans="2:51" s="13" customFormat="1" ht="12">
      <c r="B212" s="163"/>
      <c r="D212" s="164" t="s">
        <v>170</v>
      </c>
      <c r="E212" s="165" t="s">
        <v>1</v>
      </c>
      <c r="F212" s="166" t="s">
        <v>171</v>
      </c>
      <c r="H212" s="165" t="s">
        <v>1</v>
      </c>
      <c r="I212" s="167"/>
      <c r="L212" s="163"/>
      <c r="M212" s="168"/>
      <c r="N212" s="169"/>
      <c r="O212" s="169"/>
      <c r="P212" s="169"/>
      <c r="Q212" s="169"/>
      <c r="R212" s="169"/>
      <c r="S212" s="169"/>
      <c r="T212" s="170"/>
      <c r="AT212" s="165" t="s">
        <v>170</v>
      </c>
      <c r="AU212" s="165" t="s">
        <v>86</v>
      </c>
      <c r="AV212" s="13" t="s">
        <v>84</v>
      </c>
      <c r="AW212" s="13" t="s">
        <v>32</v>
      </c>
      <c r="AX212" s="13" t="s">
        <v>77</v>
      </c>
      <c r="AY212" s="165" t="s">
        <v>149</v>
      </c>
    </row>
    <row r="213" spans="2:51" s="13" customFormat="1" ht="12">
      <c r="B213" s="163"/>
      <c r="D213" s="164" t="s">
        <v>170</v>
      </c>
      <c r="E213" s="165" t="s">
        <v>1</v>
      </c>
      <c r="F213" s="166" t="s">
        <v>343</v>
      </c>
      <c r="H213" s="165" t="s">
        <v>1</v>
      </c>
      <c r="I213" s="167"/>
      <c r="L213" s="163"/>
      <c r="M213" s="168"/>
      <c r="N213" s="169"/>
      <c r="O213" s="169"/>
      <c r="P213" s="169"/>
      <c r="Q213" s="169"/>
      <c r="R213" s="169"/>
      <c r="S213" s="169"/>
      <c r="T213" s="170"/>
      <c r="AT213" s="165" t="s">
        <v>170</v>
      </c>
      <c r="AU213" s="165" t="s">
        <v>86</v>
      </c>
      <c r="AV213" s="13" t="s">
        <v>84</v>
      </c>
      <c r="AW213" s="13" t="s">
        <v>32</v>
      </c>
      <c r="AX213" s="13" t="s">
        <v>77</v>
      </c>
      <c r="AY213" s="165" t="s">
        <v>149</v>
      </c>
    </row>
    <row r="214" spans="2:51" s="14" customFormat="1" ht="12">
      <c r="B214" s="171"/>
      <c r="D214" s="164" t="s">
        <v>170</v>
      </c>
      <c r="E214" s="172" t="s">
        <v>1</v>
      </c>
      <c r="F214" s="173" t="s">
        <v>344</v>
      </c>
      <c r="H214" s="174">
        <v>12</v>
      </c>
      <c r="I214" s="175"/>
      <c r="L214" s="171"/>
      <c r="M214" s="176"/>
      <c r="N214" s="177"/>
      <c r="O214" s="177"/>
      <c r="P214" s="177"/>
      <c r="Q214" s="177"/>
      <c r="R214" s="177"/>
      <c r="S214" s="177"/>
      <c r="T214" s="178"/>
      <c r="AT214" s="172" t="s">
        <v>170</v>
      </c>
      <c r="AU214" s="172" t="s">
        <v>86</v>
      </c>
      <c r="AV214" s="14" t="s">
        <v>86</v>
      </c>
      <c r="AW214" s="14" t="s">
        <v>32</v>
      </c>
      <c r="AX214" s="14" t="s">
        <v>77</v>
      </c>
      <c r="AY214" s="172" t="s">
        <v>149</v>
      </c>
    </row>
    <row r="215" spans="2:51" s="15" customFormat="1" ht="12">
      <c r="B215" s="179"/>
      <c r="D215" s="164" t="s">
        <v>170</v>
      </c>
      <c r="E215" s="180" t="s">
        <v>1</v>
      </c>
      <c r="F215" s="181" t="s">
        <v>177</v>
      </c>
      <c r="H215" s="182">
        <v>12</v>
      </c>
      <c r="I215" s="183"/>
      <c r="L215" s="179"/>
      <c r="M215" s="184"/>
      <c r="N215" s="185"/>
      <c r="O215" s="185"/>
      <c r="P215" s="185"/>
      <c r="Q215" s="185"/>
      <c r="R215" s="185"/>
      <c r="S215" s="185"/>
      <c r="T215" s="186"/>
      <c r="AT215" s="180" t="s">
        <v>170</v>
      </c>
      <c r="AU215" s="180" t="s">
        <v>86</v>
      </c>
      <c r="AV215" s="15" t="s">
        <v>157</v>
      </c>
      <c r="AW215" s="15" t="s">
        <v>32</v>
      </c>
      <c r="AX215" s="15" t="s">
        <v>84</v>
      </c>
      <c r="AY215" s="180" t="s">
        <v>149</v>
      </c>
    </row>
    <row r="216" spans="1:65" s="2" customFormat="1" ht="37.95" customHeight="1">
      <c r="A216" s="32"/>
      <c r="B216" s="149"/>
      <c r="C216" s="150" t="s">
        <v>198</v>
      </c>
      <c r="D216" s="150" t="s">
        <v>152</v>
      </c>
      <c r="E216" s="151" t="s">
        <v>345</v>
      </c>
      <c r="F216" s="152" t="s">
        <v>346</v>
      </c>
      <c r="G216" s="153" t="s">
        <v>347</v>
      </c>
      <c r="H216" s="154">
        <v>0.64</v>
      </c>
      <c r="I216" s="155"/>
      <c r="J216" s="156">
        <f>ROUND(I216*H216,2)</f>
        <v>0</v>
      </c>
      <c r="K216" s="152" t="s">
        <v>156</v>
      </c>
      <c r="L216" s="33"/>
      <c r="M216" s="157" t="s">
        <v>1</v>
      </c>
      <c r="N216" s="158" t="s">
        <v>42</v>
      </c>
      <c r="O216" s="58"/>
      <c r="P216" s="159">
        <f>O216*H216</f>
        <v>0</v>
      </c>
      <c r="Q216" s="159">
        <v>2.25634</v>
      </c>
      <c r="R216" s="159">
        <f>Q216*H216</f>
        <v>1.4440575999999998</v>
      </c>
      <c r="S216" s="159">
        <v>0</v>
      </c>
      <c r="T216" s="160">
        <f>S216*H216</f>
        <v>0</v>
      </c>
      <c r="U216" s="32"/>
      <c r="V216" s="32"/>
      <c r="W216" s="32"/>
      <c r="X216" s="32"/>
      <c r="Y216" s="32"/>
      <c r="Z216" s="32"/>
      <c r="AA216" s="32"/>
      <c r="AB216" s="32"/>
      <c r="AC216" s="32"/>
      <c r="AD216" s="32"/>
      <c r="AE216" s="32"/>
      <c r="AR216" s="161" t="s">
        <v>157</v>
      </c>
      <c r="AT216" s="161" t="s">
        <v>152</v>
      </c>
      <c r="AU216" s="161" t="s">
        <v>86</v>
      </c>
      <c r="AY216" s="17" t="s">
        <v>149</v>
      </c>
      <c r="BE216" s="162">
        <f>IF(N216="základní",J216,0)</f>
        <v>0</v>
      </c>
      <c r="BF216" s="162">
        <f>IF(N216="snížená",J216,0)</f>
        <v>0</v>
      </c>
      <c r="BG216" s="162">
        <f>IF(N216="zákl. přenesená",J216,0)</f>
        <v>0</v>
      </c>
      <c r="BH216" s="162">
        <f>IF(N216="sníž. přenesená",J216,0)</f>
        <v>0</v>
      </c>
      <c r="BI216" s="162">
        <f>IF(N216="nulová",J216,0)</f>
        <v>0</v>
      </c>
      <c r="BJ216" s="17" t="s">
        <v>84</v>
      </c>
      <c r="BK216" s="162">
        <f>ROUND(I216*H216,2)</f>
        <v>0</v>
      </c>
      <c r="BL216" s="17" t="s">
        <v>157</v>
      </c>
      <c r="BM216" s="161" t="s">
        <v>348</v>
      </c>
    </row>
    <row r="217" spans="2:51" s="13" customFormat="1" ht="12">
      <c r="B217" s="163"/>
      <c r="D217" s="164" t="s">
        <v>170</v>
      </c>
      <c r="E217" s="165" t="s">
        <v>1</v>
      </c>
      <c r="F217" s="166" t="s">
        <v>171</v>
      </c>
      <c r="H217" s="165" t="s">
        <v>1</v>
      </c>
      <c r="I217" s="167"/>
      <c r="L217" s="163"/>
      <c r="M217" s="168"/>
      <c r="N217" s="169"/>
      <c r="O217" s="169"/>
      <c r="P217" s="169"/>
      <c r="Q217" s="169"/>
      <c r="R217" s="169"/>
      <c r="S217" s="169"/>
      <c r="T217" s="170"/>
      <c r="AT217" s="165" t="s">
        <v>170</v>
      </c>
      <c r="AU217" s="165" t="s">
        <v>86</v>
      </c>
      <c r="AV217" s="13" t="s">
        <v>84</v>
      </c>
      <c r="AW217" s="13" t="s">
        <v>32</v>
      </c>
      <c r="AX217" s="13" t="s">
        <v>77</v>
      </c>
      <c r="AY217" s="165" t="s">
        <v>149</v>
      </c>
    </row>
    <row r="218" spans="2:51" s="13" customFormat="1" ht="12">
      <c r="B218" s="163"/>
      <c r="D218" s="164" t="s">
        <v>170</v>
      </c>
      <c r="E218" s="165" t="s">
        <v>1</v>
      </c>
      <c r="F218" s="166" t="s">
        <v>349</v>
      </c>
      <c r="H218" s="165" t="s">
        <v>1</v>
      </c>
      <c r="I218" s="167"/>
      <c r="L218" s="163"/>
      <c r="M218" s="168"/>
      <c r="N218" s="169"/>
      <c r="O218" s="169"/>
      <c r="P218" s="169"/>
      <c r="Q218" s="169"/>
      <c r="R218" s="169"/>
      <c r="S218" s="169"/>
      <c r="T218" s="170"/>
      <c r="AT218" s="165" t="s">
        <v>170</v>
      </c>
      <c r="AU218" s="165" t="s">
        <v>86</v>
      </c>
      <c r="AV218" s="13" t="s">
        <v>84</v>
      </c>
      <c r="AW218" s="13" t="s">
        <v>32</v>
      </c>
      <c r="AX218" s="13" t="s">
        <v>77</v>
      </c>
      <c r="AY218" s="165" t="s">
        <v>149</v>
      </c>
    </row>
    <row r="219" spans="2:51" s="14" customFormat="1" ht="12">
      <c r="B219" s="171"/>
      <c r="D219" s="164" t="s">
        <v>170</v>
      </c>
      <c r="E219" s="172" t="s">
        <v>1</v>
      </c>
      <c r="F219" s="173" t="s">
        <v>350</v>
      </c>
      <c r="H219" s="174">
        <v>0.64</v>
      </c>
      <c r="I219" s="175"/>
      <c r="L219" s="171"/>
      <c r="M219" s="176"/>
      <c r="N219" s="177"/>
      <c r="O219" s="177"/>
      <c r="P219" s="177"/>
      <c r="Q219" s="177"/>
      <c r="R219" s="177"/>
      <c r="S219" s="177"/>
      <c r="T219" s="178"/>
      <c r="AT219" s="172" t="s">
        <v>170</v>
      </c>
      <c r="AU219" s="172" t="s">
        <v>86</v>
      </c>
      <c r="AV219" s="14" t="s">
        <v>86</v>
      </c>
      <c r="AW219" s="14" t="s">
        <v>32</v>
      </c>
      <c r="AX219" s="14" t="s">
        <v>77</v>
      </c>
      <c r="AY219" s="172" t="s">
        <v>149</v>
      </c>
    </row>
    <row r="220" spans="2:51" s="15" customFormat="1" ht="12">
      <c r="B220" s="179"/>
      <c r="D220" s="164" t="s">
        <v>170</v>
      </c>
      <c r="E220" s="180" t="s">
        <v>1</v>
      </c>
      <c r="F220" s="181" t="s">
        <v>177</v>
      </c>
      <c r="H220" s="182">
        <v>0.64</v>
      </c>
      <c r="I220" s="183"/>
      <c r="L220" s="179"/>
      <c r="M220" s="184"/>
      <c r="N220" s="185"/>
      <c r="O220" s="185"/>
      <c r="P220" s="185"/>
      <c r="Q220" s="185"/>
      <c r="R220" s="185"/>
      <c r="S220" s="185"/>
      <c r="T220" s="186"/>
      <c r="AT220" s="180" t="s">
        <v>170</v>
      </c>
      <c r="AU220" s="180" t="s">
        <v>86</v>
      </c>
      <c r="AV220" s="15" t="s">
        <v>157</v>
      </c>
      <c r="AW220" s="15" t="s">
        <v>32</v>
      </c>
      <c r="AX220" s="15" t="s">
        <v>84</v>
      </c>
      <c r="AY220" s="180" t="s">
        <v>149</v>
      </c>
    </row>
    <row r="221" spans="1:65" s="2" customFormat="1" ht="37.95" customHeight="1">
      <c r="A221" s="32"/>
      <c r="B221" s="149"/>
      <c r="C221" s="150" t="s">
        <v>150</v>
      </c>
      <c r="D221" s="150" t="s">
        <v>152</v>
      </c>
      <c r="E221" s="151" t="s">
        <v>351</v>
      </c>
      <c r="F221" s="152" t="s">
        <v>352</v>
      </c>
      <c r="G221" s="153" t="s">
        <v>168</v>
      </c>
      <c r="H221" s="154">
        <v>11.64</v>
      </c>
      <c r="I221" s="155"/>
      <c r="J221" s="156">
        <f>ROUND(I221*H221,2)</f>
        <v>0</v>
      </c>
      <c r="K221" s="152" t="s">
        <v>156</v>
      </c>
      <c r="L221" s="33"/>
      <c r="M221" s="157" t="s">
        <v>1</v>
      </c>
      <c r="N221" s="158" t="s">
        <v>42</v>
      </c>
      <c r="O221" s="58"/>
      <c r="P221" s="159">
        <f>O221*H221</f>
        <v>0</v>
      </c>
      <c r="Q221" s="159">
        <v>0.02048</v>
      </c>
      <c r="R221" s="159">
        <f>Q221*H221</f>
        <v>0.23838720000000002</v>
      </c>
      <c r="S221" s="159">
        <v>0</v>
      </c>
      <c r="T221" s="160">
        <f>S221*H221</f>
        <v>0</v>
      </c>
      <c r="U221" s="32"/>
      <c r="V221" s="32"/>
      <c r="W221" s="32"/>
      <c r="X221" s="32"/>
      <c r="Y221" s="32"/>
      <c r="Z221" s="32"/>
      <c r="AA221" s="32"/>
      <c r="AB221" s="32"/>
      <c r="AC221" s="32"/>
      <c r="AD221" s="32"/>
      <c r="AE221" s="32"/>
      <c r="AR221" s="161" t="s">
        <v>157</v>
      </c>
      <c r="AT221" s="161" t="s">
        <v>152</v>
      </c>
      <c r="AU221" s="161" t="s">
        <v>86</v>
      </c>
      <c r="AY221" s="17" t="s">
        <v>149</v>
      </c>
      <c r="BE221" s="162">
        <f>IF(N221="základní",J221,0)</f>
        <v>0</v>
      </c>
      <c r="BF221" s="162">
        <f>IF(N221="snížená",J221,0)</f>
        <v>0</v>
      </c>
      <c r="BG221" s="162">
        <f>IF(N221="zákl. přenesená",J221,0)</f>
        <v>0</v>
      </c>
      <c r="BH221" s="162">
        <f>IF(N221="sníž. přenesená",J221,0)</f>
        <v>0</v>
      </c>
      <c r="BI221" s="162">
        <f>IF(N221="nulová",J221,0)</f>
        <v>0</v>
      </c>
      <c r="BJ221" s="17" t="s">
        <v>84</v>
      </c>
      <c r="BK221" s="162">
        <f>ROUND(I221*H221,2)</f>
        <v>0</v>
      </c>
      <c r="BL221" s="17" t="s">
        <v>157</v>
      </c>
      <c r="BM221" s="161" t="s">
        <v>353</v>
      </c>
    </row>
    <row r="222" spans="2:51" s="13" customFormat="1" ht="12">
      <c r="B222" s="163"/>
      <c r="D222" s="164" t="s">
        <v>170</v>
      </c>
      <c r="E222" s="165" t="s">
        <v>1</v>
      </c>
      <c r="F222" s="166" t="s">
        <v>171</v>
      </c>
      <c r="H222" s="165" t="s">
        <v>1</v>
      </c>
      <c r="I222" s="167"/>
      <c r="L222" s="163"/>
      <c r="M222" s="168"/>
      <c r="N222" s="169"/>
      <c r="O222" s="169"/>
      <c r="P222" s="169"/>
      <c r="Q222" s="169"/>
      <c r="R222" s="169"/>
      <c r="S222" s="169"/>
      <c r="T222" s="170"/>
      <c r="AT222" s="165" t="s">
        <v>170</v>
      </c>
      <c r="AU222" s="165" t="s">
        <v>86</v>
      </c>
      <c r="AV222" s="13" t="s">
        <v>84</v>
      </c>
      <c r="AW222" s="13" t="s">
        <v>32</v>
      </c>
      <c r="AX222" s="13" t="s">
        <v>77</v>
      </c>
      <c r="AY222" s="165" t="s">
        <v>149</v>
      </c>
    </row>
    <row r="223" spans="2:51" s="13" customFormat="1" ht="12">
      <c r="B223" s="163"/>
      <c r="D223" s="164" t="s">
        <v>170</v>
      </c>
      <c r="E223" s="165" t="s">
        <v>1</v>
      </c>
      <c r="F223" s="166" t="s">
        <v>354</v>
      </c>
      <c r="H223" s="165" t="s">
        <v>1</v>
      </c>
      <c r="I223" s="167"/>
      <c r="L223" s="163"/>
      <c r="M223" s="168"/>
      <c r="N223" s="169"/>
      <c r="O223" s="169"/>
      <c r="P223" s="169"/>
      <c r="Q223" s="169"/>
      <c r="R223" s="169"/>
      <c r="S223" s="169"/>
      <c r="T223" s="170"/>
      <c r="AT223" s="165" t="s">
        <v>170</v>
      </c>
      <c r="AU223" s="165" t="s">
        <v>86</v>
      </c>
      <c r="AV223" s="13" t="s">
        <v>84</v>
      </c>
      <c r="AW223" s="13" t="s">
        <v>32</v>
      </c>
      <c r="AX223" s="13" t="s">
        <v>77</v>
      </c>
      <c r="AY223" s="165" t="s">
        <v>149</v>
      </c>
    </row>
    <row r="224" spans="2:51" s="13" customFormat="1" ht="12">
      <c r="B224" s="163"/>
      <c r="D224" s="164" t="s">
        <v>170</v>
      </c>
      <c r="E224" s="165" t="s">
        <v>1</v>
      </c>
      <c r="F224" s="166" t="s">
        <v>355</v>
      </c>
      <c r="H224" s="165" t="s">
        <v>1</v>
      </c>
      <c r="I224" s="167"/>
      <c r="L224" s="163"/>
      <c r="M224" s="168"/>
      <c r="N224" s="169"/>
      <c r="O224" s="169"/>
      <c r="P224" s="169"/>
      <c r="Q224" s="169"/>
      <c r="R224" s="169"/>
      <c r="S224" s="169"/>
      <c r="T224" s="170"/>
      <c r="AT224" s="165" t="s">
        <v>170</v>
      </c>
      <c r="AU224" s="165" t="s">
        <v>86</v>
      </c>
      <c r="AV224" s="13" t="s">
        <v>84</v>
      </c>
      <c r="AW224" s="13" t="s">
        <v>32</v>
      </c>
      <c r="AX224" s="13" t="s">
        <v>77</v>
      </c>
      <c r="AY224" s="165" t="s">
        <v>149</v>
      </c>
    </row>
    <row r="225" spans="2:51" s="14" customFormat="1" ht="12">
      <c r="B225" s="171"/>
      <c r="D225" s="164" t="s">
        <v>170</v>
      </c>
      <c r="E225" s="172" t="s">
        <v>1</v>
      </c>
      <c r="F225" s="173" t="s">
        <v>356</v>
      </c>
      <c r="H225" s="174">
        <v>5.82</v>
      </c>
      <c r="I225" s="175"/>
      <c r="L225" s="171"/>
      <c r="M225" s="176"/>
      <c r="N225" s="177"/>
      <c r="O225" s="177"/>
      <c r="P225" s="177"/>
      <c r="Q225" s="177"/>
      <c r="R225" s="177"/>
      <c r="S225" s="177"/>
      <c r="T225" s="178"/>
      <c r="AT225" s="172" t="s">
        <v>170</v>
      </c>
      <c r="AU225" s="172" t="s">
        <v>86</v>
      </c>
      <c r="AV225" s="14" t="s">
        <v>86</v>
      </c>
      <c r="AW225" s="14" t="s">
        <v>32</v>
      </c>
      <c r="AX225" s="14" t="s">
        <v>77</v>
      </c>
      <c r="AY225" s="172" t="s">
        <v>149</v>
      </c>
    </row>
    <row r="226" spans="2:51" s="13" customFormat="1" ht="12">
      <c r="B226" s="163"/>
      <c r="D226" s="164" t="s">
        <v>170</v>
      </c>
      <c r="E226" s="165" t="s">
        <v>1</v>
      </c>
      <c r="F226" s="166" t="s">
        <v>357</v>
      </c>
      <c r="H226" s="165" t="s">
        <v>1</v>
      </c>
      <c r="I226" s="167"/>
      <c r="L226" s="163"/>
      <c r="M226" s="168"/>
      <c r="N226" s="169"/>
      <c r="O226" s="169"/>
      <c r="P226" s="169"/>
      <c r="Q226" s="169"/>
      <c r="R226" s="169"/>
      <c r="S226" s="169"/>
      <c r="T226" s="170"/>
      <c r="AT226" s="165" t="s">
        <v>170</v>
      </c>
      <c r="AU226" s="165" t="s">
        <v>86</v>
      </c>
      <c r="AV226" s="13" t="s">
        <v>84</v>
      </c>
      <c r="AW226" s="13" t="s">
        <v>32</v>
      </c>
      <c r="AX226" s="13" t="s">
        <v>77</v>
      </c>
      <c r="AY226" s="165" t="s">
        <v>149</v>
      </c>
    </row>
    <row r="227" spans="2:51" s="14" customFormat="1" ht="12">
      <c r="B227" s="171"/>
      <c r="D227" s="164" t="s">
        <v>170</v>
      </c>
      <c r="E227" s="172" t="s">
        <v>1</v>
      </c>
      <c r="F227" s="173" t="s">
        <v>356</v>
      </c>
      <c r="H227" s="174">
        <v>5.82</v>
      </c>
      <c r="I227" s="175"/>
      <c r="L227" s="171"/>
      <c r="M227" s="176"/>
      <c r="N227" s="177"/>
      <c r="O227" s="177"/>
      <c r="P227" s="177"/>
      <c r="Q227" s="177"/>
      <c r="R227" s="177"/>
      <c r="S227" s="177"/>
      <c r="T227" s="178"/>
      <c r="AT227" s="172" t="s">
        <v>170</v>
      </c>
      <c r="AU227" s="172" t="s">
        <v>86</v>
      </c>
      <c r="AV227" s="14" t="s">
        <v>86</v>
      </c>
      <c r="AW227" s="14" t="s">
        <v>32</v>
      </c>
      <c r="AX227" s="14" t="s">
        <v>77</v>
      </c>
      <c r="AY227" s="172" t="s">
        <v>149</v>
      </c>
    </row>
    <row r="228" spans="2:51" s="15" customFormat="1" ht="12">
      <c r="B228" s="179"/>
      <c r="D228" s="164" t="s">
        <v>170</v>
      </c>
      <c r="E228" s="180" t="s">
        <v>1</v>
      </c>
      <c r="F228" s="181" t="s">
        <v>177</v>
      </c>
      <c r="H228" s="182">
        <v>11.64</v>
      </c>
      <c r="I228" s="183"/>
      <c r="L228" s="179"/>
      <c r="M228" s="184"/>
      <c r="N228" s="185"/>
      <c r="O228" s="185"/>
      <c r="P228" s="185"/>
      <c r="Q228" s="185"/>
      <c r="R228" s="185"/>
      <c r="S228" s="185"/>
      <c r="T228" s="186"/>
      <c r="AT228" s="180" t="s">
        <v>170</v>
      </c>
      <c r="AU228" s="180" t="s">
        <v>86</v>
      </c>
      <c r="AV228" s="15" t="s">
        <v>157</v>
      </c>
      <c r="AW228" s="15" t="s">
        <v>32</v>
      </c>
      <c r="AX228" s="15" t="s">
        <v>84</v>
      </c>
      <c r="AY228" s="180" t="s">
        <v>149</v>
      </c>
    </row>
    <row r="229" spans="1:65" s="2" customFormat="1" ht="49.2" customHeight="1">
      <c r="A229" s="32"/>
      <c r="B229" s="149"/>
      <c r="C229" s="150" t="s">
        <v>205</v>
      </c>
      <c r="D229" s="150" t="s">
        <v>152</v>
      </c>
      <c r="E229" s="151" t="s">
        <v>358</v>
      </c>
      <c r="F229" s="152" t="s">
        <v>359</v>
      </c>
      <c r="G229" s="153" t="s">
        <v>168</v>
      </c>
      <c r="H229" s="154">
        <v>50.4</v>
      </c>
      <c r="I229" s="155"/>
      <c r="J229" s="156">
        <f>ROUND(I229*H229,2)</f>
        <v>0</v>
      </c>
      <c r="K229" s="152" t="s">
        <v>156</v>
      </c>
      <c r="L229" s="33"/>
      <c r="M229" s="157" t="s">
        <v>1</v>
      </c>
      <c r="N229" s="158" t="s">
        <v>42</v>
      </c>
      <c r="O229" s="58"/>
      <c r="P229" s="159">
        <f>O229*H229</f>
        <v>0</v>
      </c>
      <c r="Q229" s="159">
        <v>0.0079</v>
      </c>
      <c r="R229" s="159">
        <f>Q229*H229</f>
        <v>0.39816</v>
      </c>
      <c r="S229" s="159">
        <v>0</v>
      </c>
      <c r="T229" s="160">
        <f>S229*H229</f>
        <v>0</v>
      </c>
      <c r="U229" s="32"/>
      <c r="V229" s="32"/>
      <c r="W229" s="32"/>
      <c r="X229" s="32"/>
      <c r="Y229" s="32"/>
      <c r="Z229" s="32"/>
      <c r="AA229" s="32"/>
      <c r="AB229" s="32"/>
      <c r="AC229" s="32"/>
      <c r="AD229" s="32"/>
      <c r="AE229" s="32"/>
      <c r="AR229" s="161" t="s">
        <v>157</v>
      </c>
      <c r="AT229" s="161" t="s">
        <v>152</v>
      </c>
      <c r="AU229" s="161" t="s">
        <v>86</v>
      </c>
      <c r="AY229" s="17" t="s">
        <v>149</v>
      </c>
      <c r="BE229" s="162">
        <f>IF(N229="základní",J229,0)</f>
        <v>0</v>
      </c>
      <c r="BF229" s="162">
        <f>IF(N229="snížená",J229,0)</f>
        <v>0</v>
      </c>
      <c r="BG229" s="162">
        <f>IF(N229="zákl. přenesená",J229,0)</f>
        <v>0</v>
      </c>
      <c r="BH229" s="162">
        <f>IF(N229="sníž. přenesená",J229,0)</f>
        <v>0</v>
      </c>
      <c r="BI229" s="162">
        <f>IF(N229="nulová",J229,0)</f>
        <v>0</v>
      </c>
      <c r="BJ229" s="17" t="s">
        <v>84</v>
      </c>
      <c r="BK229" s="162">
        <f>ROUND(I229*H229,2)</f>
        <v>0</v>
      </c>
      <c r="BL229" s="17" t="s">
        <v>157</v>
      </c>
      <c r="BM229" s="161" t="s">
        <v>360</v>
      </c>
    </row>
    <row r="230" spans="2:51" s="13" customFormat="1" ht="12">
      <c r="B230" s="163"/>
      <c r="D230" s="164" t="s">
        <v>170</v>
      </c>
      <c r="E230" s="165" t="s">
        <v>1</v>
      </c>
      <c r="F230" s="166" t="s">
        <v>171</v>
      </c>
      <c r="H230" s="165" t="s">
        <v>1</v>
      </c>
      <c r="I230" s="167"/>
      <c r="L230" s="163"/>
      <c r="M230" s="168"/>
      <c r="N230" s="169"/>
      <c r="O230" s="169"/>
      <c r="P230" s="169"/>
      <c r="Q230" s="169"/>
      <c r="R230" s="169"/>
      <c r="S230" s="169"/>
      <c r="T230" s="170"/>
      <c r="AT230" s="165" t="s">
        <v>170</v>
      </c>
      <c r="AU230" s="165" t="s">
        <v>86</v>
      </c>
      <c r="AV230" s="13" t="s">
        <v>84</v>
      </c>
      <c r="AW230" s="13" t="s">
        <v>32</v>
      </c>
      <c r="AX230" s="13" t="s">
        <v>77</v>
      </c>
      <c r="AY230" s="165" t="s">
        <v>149</v>
      </c>
    </row>
    <row r="231" spans="2:51" s="13" customFormat="1" ht="12">
      <c r="B231" s="163"/>
      <c r="D231" s="164" t="s">
        <v>170</v>
      </c>
      <c r="E231" s="165" t="s">
        <v>1</v>
      </c>
      <c r="F231" s="166" t="s">
        <v>361</v>
      </c>
      <c r="H231" s="165" t="s">
        <v>1</v>
      </c>
      <c r="I231" s="167"/>
      <c r="L231" s="163"/>
      <c r="M231" s="168"/>
      <c r="N231" s="169"/>
      <c r="O231" s="169"/>
      <c r="P231" s="169"/>
      <c r="Q231" s="169"/>
      <c r="R231" s="169"/>
      <c r="S231" s="169"/>
      <c r="T231" s="170"/>
      <c r="AT231" s="165" t="s">
        <v>170</v>
      </c>
      <c r="AU231" s="165" t="s">
        <v>86</v>
      </c>
      <c r="AV231" s="13" t="s">
        <v>84</v>
      </c>
      <c r="AW231" s="13" t="s">
        <v>32</v>
      </c>
      <c r="AX231" s="13" t="s">
        <v>77</v>
      </c>
      <c r="AY231" s="165" t="s">
        <v>149</v>
      </c>
    </row>
    <row r="232" spans="2:51" s="13" customFormat="1" ht="12">
      <c r="B232" s="163"/>
      <c r="D232" s="164" t="s">
        <v>170</v>
      </c>
      <c r="E232" s="165" t="s">
        <v>1</v>
      </c>
      <c r="F232" s="166" t="s">
        <v>355</v>
      </c>
      <c r="H232" s="165" t="s">
        <v>1</v>
      </c>
      <c r="I232" s="167"/>
      <c r="L232" s="163"/>
      <c r="M232" s="168"/>
      <c r="N232" s="169"/>
      <c r="O232" s="169"/>
      <c r="P232" s="169"/>
      <c r="Q232" s="169"/>
      <c r="R232" s="169"/>
      <c r="S232" s="169"/>
      <c r="T232" s="170"/>
      <c r="AT232" s="165" t="s">
        <v>170</v>
      </c>
      <c r="AU232" s="165" t="s">
        <v>86</v>
      </c>
      <c r="AV232" s="13" t="s">
        <v>84</v>
      </c>
      <c r="AW232" s="13" t="s">
        <v>32</v>
      </c>
      <c r="AX232" s="13" t="s">
        <v>77</v>
      </c>
      <c r="AY232" s="165" t="s">
        <v>149</v>
      </c>
    </row>
    <row r="233" spans="2:51" s="14" customFormat="1" ht="12">
      <c r="B233" s="171"/>
      <c r="D233" s="164" t="s">
        <v>170</v>
      </c>
      <c r="E233" s="172" t="s">
        <v>1</v>
      </c>
      <c r="F233" s="173" t="s">
        <v>362</v>
      </c>
      <c r="H233" s="174">
        <v>25.2</v>
      </c>
      <c r="I233" s="175"/>
      <c r="L233" s="171"/>
      <c r="M233" s="176"/>
      <c r="N233" s="177"/>
      <c r="O233" s="177"/>
      <c r="P233" s="177"/>
      <c r="Q233" s="177"/>
      <c r="R233" s="177"/>
      <c r="S233" s="177"/>
      <c r="T233" s="178"/>
      <c r="AT233" s="172" t="s">
        <v>170</v>
      </c>
      <c r="AU233" s="172" t="s">
        <v>86</v>
      </c>
      <c r="AV233" s="14" t="s">
        <v>86</v>
      </c>
      <c r="AW233" s="14" t="s">
        <v>32</v>
      </c>
      <c r="AX233" s="14" t="s">
        <v>77</v>
      </c>
      <c r="AY233" s="172" t="s">
        <v>149</v>
      </c>
    </row>
    <row r="234" spans="2:51" s="13" customFormat="1" ht="12">
      <c r="B234" s="163"/>
      <c r="D234" s="164" t="s">
        <v>170</v>
      </c>
      <c r="E234" s="165" t="s">
        <v>1</v>
      </c>
      <c r="F234" s="166" t="s">
        <v>357</v>
      </c>
      <c r="H234" s="165" t="s">
        <v>1</v>
      </c>
      <c r="I234" s="167"/>
      <c r="L234" s="163"/>
      <c r="M234" s="168"/>
      <c r="N234" s="169"/>
      <c r="O234" s="169"/>
      <c r="P234" s="169"/>
      <c r="Q234" s="169"/>
      <c r="R234" s="169"/>
      <c r="S234" s="169"/>
      <c r="T234" s="170"/>
      <c r="AT234" s="165" t="s">
        <v>170</v>
      </c>
      <c r="AU234" s="165" t="s">
        <v>86</v>
      </c>
      <c r="AV234" s="13" t="s">
        <v>84</v>
      </c>
      <c r="AW234" s="13" t="s">
        <v>32</v>
      </c>
      <c r="AX234" s="13" t="s">
        <v>77</v>
      </c>
      <c r="AY234" s="165" t="s">
        <v>149</v>
      </c>
    </row>
    <row r="235" spans="2:51" s="14" customFormat="1" ht="12">
      <c r="B235" s="171"/>
      <c r="D235" s="164" t="s">
        <v>170</v>
      </c>
      <c r="E235" s="172" t="s">
        <v>1</v>
      </c>
      <c r="F235" s="173" t="s">
        <v>362</v>
      </c>
      <c r="H235" s="174">
        <v>25.2</v>
      </c>
      <c r="I235" s="175"/>
      <c r="L235" s="171"/>
      <c r="M235" s="176"/>
      <c r="N235" s="177"/>
      <c r="O235" s="177"/>
      <c r="P235" s="177"/>
      <c r="Q235" s="177"/>
      <c r="R235" s="177"/>
      <c r="S235" s="177"/>
      <c r="T235" s="178"/>
      <c r="AT235" s="172" t="s">
        <v>170</v>
      </c>
      <c r="AU235" s="172" t="s">
        <v>86</v>
      </c>
      <c r="AV235" s="14" t="s">
        <v>86</v>
      </c>
      <c r="AW235" s="14" t="s">
        <v>32</v>
      </c>
      <c r="AX235" s="14" t="s">
        <v>77</v>
      </c>
      <c r="AY235" s="172" t="s">
        <v>149</v>
      </c>
    </row>
    <row r="236" spans="2:51" s="15" customFormat="1" ht="12">
      <c r="B236" s="179"/>
      <c r="D236" s="164" t="s">
        <v>170</v>
      </c>
      <c r="E236" s="180" t="s">
        <v>1</v>
      </c>
      <c r="F236" s="181" t="s">
        <v>177</v>
      </c>
      <c r="H236" s="182">
        <v>50.4</v>
      </c>
      <c r="I236" s="183"/>
      <c r="L236" s="179"/>
      <c r="M236" s="184"/>
      <c r="N236" s="185"/>
      <c r="O236" s="185"/>
      <c r="P236" s="185"/>
      <c r="Q236" s="185"/>
      <c r="R236" s="185"/>
      <c r="S236" s="185"/>
      <c r="T236" s="186"/>
      <c r="AT236" s="180" t="s">
        <v>170</v>
      </c>
      <c r="AU236" s="180" t="s">
        <v>86</v>
      </c>
      <c r="AV236" s="15" t="s">
        <v>157</v>
      </c>
      <c r="AW236" s="15" t="s">
        <v>32</v>
      </c>
      <c r="AX236" s="15" t="s">
        <v>84</v>
      </c>
      <c r="AY236" s="180" t="s">
        <v>149</v>
      </c>
    </row>
    <row r="237" spans="1:65" s="2" customFormat="1" ht="37.95" customHeight="1">
      <c r="A237" s="32"/>
      <c r="B237" s="149"/>
      <c r="C237" s="150" t="s">
        <v>209</v>
      </c>
      <c r="D237" s="150" t="s">
        <v>152</v>
      </c>
      <c r="E237" s="151" t="s">
        <v>363</v>
      </c>
      <c r="F237" s="152" t="s">
        <v>364</v>
      </c>
      <c r="G237" s="153" t="s">
        <v>168</v>
      </c>
      <c r="H237" s="154">
        <v>51.12</v>
      </c>
      <c r="I237" s="155"/>
      <c r="J237" s="156">
        <f>ROUND(I237*H237,2)</f>
        <v>0</v>
      </c>
      <c r="K237" s="152" t="s">
        <v>156</v>
      </c>
      <c r="L237" s="33"/>
      <c r="M237" s="157" t="s">
        <v>1</v>
      </c>
      <c r="N237" s="158" t="s">
        <v>42</v>
      </c>
      <c r="O237" s="58"/>
      <c r="P237" s="159">
        <f>O237*H237</f>
        <v>0</v>
      </c>
      <c r="Q237" s="159">
        <v>0.0261</v>
      </c>
      <c r="R237" s="159">
        <f>Q237*H237</f>
        <v>1.334232</v>
      </c>
      <c r="S237" s="159">
        <v>0</v>
      </c>
      <c r="T237" s="160">
        <f>S237*H237</f>
        <v>0</v>
      </c>
      <c r="U237" s="32"/>
      <c r="V237" s="32"/>
      <c r="W237" s="32"/>
      <c r="X237" s="32"/>
      <c r="Y237" s="32"/>
      <c r="Z237" s="32"/>
      <c r="AA237" s="32"/>
      <c r="AB237" s="32"/>
      <c r="AC237" s="32"/>
      <c r="AD237" s="32"/>
      <c r="AE237" s="32"/>
      <c r="AR237" s="161" t="s">
        <v>157</v>
      </c>
      <c r="AT237" s="161" t="s">
        <v>152</v>
      </c>
      <c r="AU237" s="161" t="s">
        <v>86</v>
      </c>
      <c r="AY237" s="17" t="s">
        <v>149</v>
      </c>
      <c r="BE237" s="162">
        <f>IF(N237="základní",J237,0)</f>
        <v>0</v>
      </c>
      <c r="BF237" s="162">
        <f>IF(N237="snížená",J237,0)</f>
        <v>0</v>
      </c>
      <c r="BG237" s="162">
        <f>IF(N237="zákl. přenesená",J237,0)</f>
        <v>0</v>
      </c>
      <c r="BH237" s="162">
        <f>IF(N237="sníž. přenesená",J237,0)</f>
        <v>0</v>
      </c>
      <c r="BI237" s="162">
        <f>IF(N237="nulová",J237,0)</f>
        <v>0</v>
      </c>
      <c r="BJ237" s="17" t="s">
        <v>84</v>
      </c>
      <c r="BK237" s="162">
        <f>ROUND(I237*H237,2)</f>
        <v>0</v>
      </c>
      <c r="BL237" s="17" t="s">
        <v>157</v>
      </c>
      <c r="BM237" s="161" t="s">
        <v>365</v>
      </c>
    </row>
    <row r="238" spans="2:51" s="13" customFormat="1" ht="12">
      <c r="B238" s="163"/>
      <c r="D238" s="164" t="s">
        <v>170</v>
      </c>
      <c r="E238" s="165" t="s">
        <v>1</v>
      </c>
      <c r="F238" s="166" t="s">
        <v>171</v>
      </c>
      <c r="H238" s="165" t="s">
        <v>1</v>
      </c>
      <c r="I238" s="167"/>
      <c r="L238" s="163"/>
      <c r="M238" s="168"/>
      <c r="N238" s="169"/>
      <c r="O238" s="169"/>
      <c r="P238" s="169"/>
      <c r="Q238" s="169"/>
      <c r="R238" s="169"/>
      <c r="S238" s="169"/>
      <c r="T238" s="170"/>
      <c r="AT238" s="165" t="s">
        <v>170</v>
      </c>
      <c r="AU238" s="165" t="s">
        <v>86</v>
      </c>
      <c r="AV238" s="13" t="s">
        <v>84</v>
      </c>
      <c r="AW238" s="13" t="s">
        <v>32</v>
      </c>
      <c r="AX238" s="13" t="s">
        <v>77</v>
      </c>
      <c r="AY238" s="165" t="s">
        <v>149</v>
      </c>
    </row>
    <row r="239" spans="2:51" s="13" customFormat="1" ht="12">
      <c r="B239" s="163"/>
      <c r="D239" s="164" t="s">
        <v>170</v>
      </c>
      <c r="E239" s="165" t="s">
        <v>1</v>
      </c>
      <c r="F239" s="166" t="s">
        <v>366</v>
      </c>
      <c r="H239" s="165" t="s">
        <v>1</v>
      </c>
      <c r="I239" s="167"/>
      <c r="L239" s="163"/>
      <c r="M239" s="168"/>
      <c r="N239" s="169"/>
      <c r="O239" s="169"/>
      <c r="P239" s="169"/>
      <c r="Q239" s="169"/>
      <c r="R239" s="169"/>
      <c r="S239" s="169"/>
      <c r="T239" s="170"/>
      <c r="AT239" s="165" t="s">
        <v>170</v>
      </c>
      <c r="AU239" s="165" t="s">
        <v>86</v>
      </c>
      <c r="AV239" s="13" t="s">
        <v>84</v>
      </c>
      <c r="AW239" s="13" t="s">
        <v>32</v>
      </c>
      <c r="AX239" s="13" t="s">
        <v>77</v>
      </c>
      <c r="AY239" s="165" t="s">
        <v>149</v>
      </c>
    </row>
    <row r="240" spans="2:51" s="13" customFormat="1" ht="12">
      <c r="B240" s="163"/>
      <c r="D240" s="164" t="s">
        <v>170</v>
      </c>
      <c r="E240" s="165" t="s">
        <v>1</v>
      </c>
      <c r="F240" s="166" t="s">
        <v>367</v>
      </c>
      <c r="H240" s="165" t="s">
        <v>1</v>
      </c>
      <c r="I240" s="167"/>
      <c r="L240" s="163"/>
      <c r="M240" s="168"/>
      <c r="N240" s="169"/>
      <c r="O240" s="169"/>
      <c r="P240" s="169"/>
      <c r="Q240" s="169"/>
      <c r="R240" s="169"/>
      <c r="S240" s="169"/>
      <c r="T240" s="170"/>
      <c r="AT240" s="165" t="s">
        <v>170</v>
      </c>
      <c r="AU240" s="165" t="s">
        <v>86</v>
      </c>
      <c r="AV240" s="13" t="s">
        <v>84</v>
      </c>
      <c r="AW240" s="13" t="s">
        <v>32</v>
      </c>
      <c r="AX240" s="13" t="s">
        <v>77</v>
      </c>
      <c r="AY240" s="165" t="s">
        <v>149</v>
      </c>
    </row>
    <row r="241" spans="2:51" s="13" customFormat="1" ht="12">
      <c r="B241" s="163"/>
      <c r="D241" s="164" t="s">
        <v>170</v>
      </c>
      <c r="E241" s="165" t="s">
        <v>1</v>
      </c>
      <c r="F241" s="166" t="s">
        <v>355</v>
      </c>
      <c r="H241" s="165" t="s">
        <v>1</v>
      </c>
      <c r="I241" s="167"/>
      <c r="L241" s="163"/>
      <c r="M241" s="168"/>
      <c r="N241" s="169"/>
      <c r="O241" s="169"/>
      <c r="P241" s="169"/>
      <c r="Q241" s="169"/>
      <c r="R241" s="169"/>
      <c r="S241" s="169"/>
      <c r="T241" s="170"/>
      <c r="AT241" s="165" t="s">
        <v>170</v>
      </c>
      <c r="AU241" s="165" t="s">
        <v>86</v>
      </c>
      <c r="AV241" s="13" t="s">
        <v>84</v>
      </c>
      <c r="AW241" s="13" t="s">
        <v>32</v>
      </c>
      <c r="AX241" s="13" t="s">
        <v>77</v>
      </c>
      <c r="AY241" s="165" t="s">
        <v>149</v>
      </c>
    </row>
    <row r="242" spans="2:51" s="13" customFormat="1" ht="12">
      <c r="B242" s="163"/>
      <c r="D242" s="164" t="s">
        <v>170</v>
      </c>
      <c r="E242" s="165" t="s">
        <v>1</v>
      </c>
      <c r="F242" s="166" t="s">
        <v>368</v>
      </c>
      <c r="H242" s="165" t="s">
        <v>1</v>
      </c>
      <c r="I242" s="167"/>
      <c r="L242" s="163"/>
      <c r="M242" s="168"/>
      <c r="N242" s="169"/>
      <c r="O242" s="169"/>
      <c r="P242" s="169"/>
      <c r="Q242" s="169"/>
      <c r="R242" s="169"/>
      <c r="S242" s="169"/>
      <c r="T242" s="170"/>
      <c r="AT242" s="165" t="s">
        <v>170</v>
      </c>
      <c r="AU242" s="165" t="s">
        <v>86</v>
      </c>
      <c r="AV242" s="13" t="s">
        <v>84</v>
      </c>
      <c r="AW242" s="13" t="s">
        <v>32</v>
      </c>
      <c r="AX242" s="13" t="s">
        <v>77</v>
      </c>
      <c r="AY242" s="165" t="s">
        <v>149</v>
      </c>
    </row>
    <row r="243" spans="2:51" s="14" customFormat="1" ht="12">
      <c r="B243" s="171"/>
      <c r="D243" s="164" t="s">
        <v>170</v>
      </c>
      <c r="E243" s="172" t="s">
        <v>1</v>
      </c>
      <c r="F243" s="173" t="s">
        <v>369</v>
      </c>
      <c r="H243" s="174">
        <v>51.12</v>
      </c>
      <c r="I243" s="175"/>
      <c r="L243" s="171"/>
      <c r="M243" s="176"/>
      <c r="N243" s="177"/>
      <c r="O243" s="177"/>
      <c r="P243" s="177"/>
      <c r="Q243" s="177"/>
      <c r="R243" s="177"/>
      <c r="S243" s="177"/>
      <c r="T243" s="178"/>
      <c r="AT243" s="172" t="s">
        <v>170</v>
      </c>
      <c r="AU243" s="172" t="s">
        <v>86</v>
      </c>
      <c r="AV243" s="14" t="s">
        <v>86</v>
      </c>
      <c r="AW243" s="14" t="s">
        <v>32</v>
      </c>
      <c r="AX243" s="14" t="s">
        <v>77</v>
      </c>
      <c r="AY243" s="172" t="s">
        <v>149</v>
      </c>
    </row>
    <row r="244" spans="2:51" s="15" customFormat="1" ht="12">
      <c r="B244" s="179"/>
      <c r="D244" s="164" t="s">
        <v>170</v>
      </c>
      <c r="E244" s="180" t="s">
        <v>1</v>
      </c>
      <c r="F244" s="181" t="s">
        <v>177</v>
      </c>
      <c r="H244" s="182">
        <v>51.12</v>
      </c>
      <c r="I244" s="183"/>
      <c r="L244" s="179"/>
      <c r="M244" s="184"/>
      <c r="N244" s="185"/>
      <c r="O244" s="185"/>
      <c r="P244" s="185"/>
      <c r="Q244" s="185"/>
      <c r="R244" s="185"/>
      <c r="S244" s="185"/>
      <c r="T244" s="186"/>
      <c r="AT244" s="180" t="s">
        <v>170</v>
      </c>
      <c r="AU244" s="180" t="s">
        <v>86</v>
      </c>
      <c r="AV244" s="15" t="s">
        <v>157</v>
      </c>
      <c r="AW244" s="15" t="s">
        <v>32</v>
      </c>
      <c r="AX244" s="15" t="s">
        <v>84</v>
      </c>
      <c r="AY244" s="180" t="s">
        <v>149</v>
      </c>
    </row>
    <row r="245" spans="1:65" s="2" customFormat="1" ht="37.95" customHeight="1">
      <c r="A245" s="32"/>
      <c r="B245" s="149"/>
      <c r="C245" s="150" t="s">
        <v>217</v>
      </c>
      <c r="D245" s="150" t="s">
        <v>152</v>
      </c>
      <c r="E245" s="151" t="s">
        <v>370</v>
      </c>
      <c r="F245" s="152" t="s">
        <v>371</v>
      </c>
      <c r="G245" s="153" t="s">
        <v>168</v>
      </c>
      <c r="H245" s="154">
        <v>246.79</v>
      </c>
      <c r="I245" s="155"/>
      <c r="J245" s="156">
        <f>ROUND(I245*H245,2)</f>
        <v>0</v>
      </c>
      <c r="K245" s="152" t="s">
        <v>156</v>
      </c>
      <c r="L245" s="33"/>
      <c r="M245" s="157" t="s">
        <v>1</v>
      </c>
      <c r="N245" s="158" t="s">
        <v>42</v>
      </c>
      <c r="O245" s="58"/>
      <c r="P245" s="159">
        <f>O245*H245</f>
        <v>0</v>
      </c>
      <c r="Q245" s="159">
        <v>0.0261</v>
      </c>
      <c r="R245" s="159">
        <f>Q245*H245</f>
        <v>6.441219</v>
      </c>
      <c r="S245" s="159">
        <v>0</v>
      </c>
      <c r="T245" s="160">
        <f>S245*H245</f>
        <v>0</v>
      </c>
      <c r="U245" s="32"/>
      <c r="V245" s="32"/>
      <c r="W245" s="32"/>
      <c r="X245" s="32"/>
      <c r="Y245" s="32"/>
      <c r="Z245" s="32"/>
      <c r="AA245" s="32"/>
      <c r="AB245" s="32"/>
      <c r="AC245" s="32"/>
      <c r="AD245" s="32"/>
      <c r="AE245" s="32"/>
      <c r="AR245" s="161" t="s">
        <v>157</v>
      </c>
      <c r="AT245" s="161" t="s">
        <v>152</v>
      </c>
      <c r="AU245" s="161" t="s">
        <v>86</v>
      </c>
      <c r="AY245" s="17" t="s">
        <v>149</v>
      </c>
      <c r="BE245" s="162">
        <f>IF(N245="základní",J245,0)</f>
        <v>0</v>
      </c>
      <c r="BF245" s="162">
        <f>IF(N245="snížená",J245,0)</f>
        <v>0</v>
      </c>
      <c r="BG245" s="162">
        <f>IF(N245="zákl. přenesená",J245,0)</f>
        <v>0</v>
      </c>
      <c r="BH245" s="162">
        <f>IF(N245="sníž. přenesená",J245,0)</f>
        <v>0</v>
      </c>
      <c r="BI245" s="162">
        <f>IF(N245="nulová",J245,0)</f>
        <v>0</v>
      </c>
      <c r="BJ245" s="17" t="s">
        <v>84</v>
      </c>
      <c r="BK245" s="162">
        <f>ROUND(I245*H245,2)</f>
        <v>0</v>
      </c>
      <c r="BL245" s="17" t="s">
        <v>157</v>
      </c>
      <c r="BM245" s="161" t="s">
        <v>372</v>
      </c>
    </row>
    <row r="246" spans="2:51" s="13" customFormat="1" ht="12">
      <c r="B246" s="163"/>
      <c r="D246" s="164" t="s">
        <v>170</v>
      </c>
      <c r="E246" s="165" t="s">
        <v>1</v>
      </c>
      <c r="F246" s="166" t="s">
        <v>171</v>
      </c>
      <c r="H246" s="165" t="s">
        <v>1</v>
      </c>
      <c r="I246" s="167"/>
      <c r="L246" s="163"/>
      <c r="M246" s="168"/>
      <c r="N246" s="169"/>
      <c r="O246" s="169"/>
      <c r="P246" s="169"/>
      <c r="Q246" s="169"/>
      <c r="R246" s="169"/>
      <c r="S246" s="169"/>
      <c r="T246" s="170"/>
      <c r="AT246" s="165" t="s">
        <v>170</v>
      </c>
      <c r="AU246" s="165" t="s">
        <v>86</v>
      </c>
      <c r="AV246" s="13" t="s">
        <v>84</v>
      </c>
      <c r="AW246" s="13" t="s">
        <v>32</v>
      </c>
      <c r="AX246" s="13" t="s">
        <v>77</v>
      </c>
      <c r="AY246" s="165" t="s">
        <v>149</v>
      </c>
    </row>
    <row r="247" spans="2:51" s="13" customFormat="1" ht="12">
      <c r="B247" s="163"/>
      <c r="D247" s="164" t="s">
        <v>170</v>
      </c>
      <c r="E247" s="165" t="s">
        <v>1</v>
      </c>
      <c r="F247" s="166" t="s">
        <v>373</v>
      </c>
      <c r="H247" s="165" t="s">
        <v>1</v>
      </c>
      <c r="I247" s="167"/>
      <c r="L247" s="163"/>
      <c r="M247" s="168"/>
      <c r="N247" s="169"/>
      <c r="O247" s="169"/>
      <c r="P247" s="169"/>
      <c r="Q247" s="169"/>
      <c r="R247" s="169"/>
      <c r="S247" s="169"/>
      <c r="T247" s="170"/>
      <c r="AT247" s="165" t="s">
        <v>170</v>
      </c>
      <c r="AU247" s="165" t="s">
        <v>86</v>
      </c>
      <c r="AV247" s="13" t="s">
        <v>84</v>
      </c>
      <c r="AW247" s="13" t="s">
        <v>32</v>
      </c>
      <c r="AX247" s="13" t="s">
        <v>77</v>
      </c>
      <c r="AY247" s="165" t="s">
        <v>149</v>
      </c>
    </row>
    <row r="248" spans="2:51" s="13" customFormat="1" ht="12">
      <c r="B248" s="163"/>
      <c r="D248" s="164" t="s">
        <v>170</v>
      </c>
      <c r="E248" s="165" t="s">
        <v>1</v>
      </c>
      <c r="F248" s="166" t="s">
        <v>374</v>
      </c>
      <c r="H248" s="165" t="s">
        <v>1</v>
      </c>
      <c r="I248" s="167"/>
      <c r="L248" s="163"/>
      <c r="M248" s="168"/>
      <c r="N248" s="169"/>
      <c r="O248" s="169"/>
      <c r="P248" s="169"/>
      <c r="Q248" s="169"/>
      <c r="R248" s="169"/>
      <c r="S248" s="169"/>
      <c r="T248" s="170"/>
      <c r="AT248" s="165" t="s">
        <v>170</v>
      </c>
      <c r="AU248" s="165" t="s">
        <v>86</v>
      </c>
      <c r="AV248" s="13" t="s">
        <v>84</v>
      </c>
      <c r="AW248" s="13" t="s">
        <v>32</v>
      </c>
      <c r="AX248" s="13" t="s">
        <v>77</v>
      </c>
      <c r="AY248" s="165" t="s">
        <v>149</v>
      </c>
    </row>
    <row r="249" spans="2:51" s="13" customFormat="1" ht="12">
      <c r="B249" s="163"/>
      <c r="D249" s="164" t="s">
        <v>170</v>
      </c>
      <c r="E249" s="165" t="s">
        <v>1</v>
      </c>
      <c r="F249" s="166" t="s">
        <v>355</v>
      </c>
      <c r="H249" s="165" t="s">
        <v>1</v>
      </c>
      <c r="I249" s="167"/>
      <c r="L249" s="163"/>
      <c r="M249" s="168"/>
      <c r="N249" s="169"/>
      <c r="O249" s="169"/>
      <c r="P249" s="169"/>
      <c r="Q249" s="169"/>
      <c r="R249" s="169"/>
      <c r="S249" s="169"/>
      <c r="T249" s="170"/>
      <c r="AT249" s="165" t="s">
        <v>170</v>
      </c>
      <c r="AU249" s="165" t="s">
        <v>86</v>
      </c>
      <c r="AV249" s="13" t="s">
        <v>84</v>
      </c>
      <c r="AW249" s="13" t="s">
        <v>32</v>
      </c>
      <c r="AX249" s="13" t="s">
        <v>77</v>
      </c>
      <c r="AY249" s="165" t="s">
        <v>149</v>
      </c>
    </row>
    <row r="250" spans="2:51" s="14" customFormat="1" ht="12">
      <c r="B250" s="171"/>
      <c r="D250" s="164" t="s">
        <v>170</v>
      </c>
      <c r="E250" s="172" t="s">
        <v>1</v>
      </c>
      <c r="F250" s="173" t="s">
        <v>185</v>
      </c>
      <c r="H250" s="174">
        <v>137.76</v>
      </c>
      <c r="I250" s="175"/>
      <c r="L250" s="171"/>
      <c r="M250" s="176"/>
      <c r="N250" s="177"/>
      <c r="O250" s="177"/>
      <c r="P250" s="177"/>
      <c r="Q250" s="177"/>
      <c r="R250" s="177"/>
      <c r="S250" s="177"/>
      <c r="T250" s="178"/>
      <c r="AT250" s="172" t="s">
        <v>170</v>
      </c>
      <c r="AU250" s="172" t="s">
        <v>86</v>
      </c>
      <c r="AV250" s="14" t="s">
        <v>86</v>
      </c>
      <c r="AW250" s="14" t="s">
        <v>32</v>
      </c>
      <c r="AX250" s="14" t="s">
        <v>77</v>
      </c>
      <c r="AY250" s="172" t="s">
        <v>149</v>
      </c>
    </row>
    <row r="251" spans="2:51" s="14" customFormat="1" ht="30.6">
      <c r="B251" s="171"/>
      <c r="D251" s="164" t="s">
        <v>170</v>
      </c>
      <c r="E251" s="172" t="s">
        <v>1</v>
      </c>
      <c r="F251" s="173" t="s">
        <v>186</v>
      </c>
      <c r="H251" s="174">
        <v>-14.365</v>
      </c>
      <c r="I251" s="175"/>
      <c r="L251" s="171"/>
      <c r="M251" s="176"/>
      <c r="N251" s="177"/>
      <c r="O251" s="177"/>
      <c r="P251" s="177"/>
      <c r="Q251" s="177"/>
      <c r="R251" s="177"/>
      <c r="S251" s="177"/>
      <c r="T251" s="178"/>
      <c r="AT251" s="172" t="s">
        <v>170</v>
      </c>
      <c r="AU251" s="172" t="s">
        <v>86</v>
      </c>
      <c r="AV251" s="14" t="s">
        <v>86</v>
      </c>
      <c r="AW251" s="14" t="s">
        <v>32</v>
      </c>
      <c r="AX251" s="14" t="s">
        <v>77</v>
      </c>
      <c r="AY251" s="172" t="s">
        <v>149</v>
      </c>
    </row>
    <row r="252" spans="2:51" s="13" customFormat="1" ht="12">
      <c r="B252" s="163"/>
      <c r="D252" s="164" t="s">
        <v>170</v>
      </c>
      <c r="E252" s="165" t="s">
        <v>1</v>
      </c>
      <c r="F252" s="166" t="s">
        <v>357</v>
      </c>
      <c r="H252" s="165" t="s">
        <v>1</v>
      </c>
      <c r="I252" s="167"/>
      <c r="L252" s="163"/>
      <c r="M252" s="168"/>
      <c r="N252" s="169"/>
      <c r="O252" s="169"/>
      <c r="P252" s="169"/>
      <c r="Q252" s="169"/>
      <c r="R252" s="169"/>
      <c r="S252" s="169"/>
      <c r="T252" s="170"/>
      <c r="AT252" s="165" t="s">
        <v>170</v>
      </c>
      <c r="AU252" s="165" t="s">
        <v>86</v>
      </c>
      <c r="AV252" s="13" t="s">
        <v>84</v>
      </c>
      <c r="AW252" s="13" t="s">
        <v>32</v>
      </c>
      <c r="AX252" s="13" t="s">
        <v>77</v>
      </c>
      <c r="AY252" s="165" t="s">
        <v>149</v>
      </c>
    </row>
    <row r="253" spans="2:51" s="14" customFormat="1" ht="12">
      <c r="B253" s="171"/>
      <c r="D253" s="164" t="s">
        <v>170</v>
      </c>
      <c r="E253" s="172" t="s">
        <v>1</v>
      </c>
      <c r="F253" s="173" t="s">
        <v>185</v>
      </c>
      <c r="H253" s="174">
        <v>137.76</v>
      </c>
      <c r="I253" s="175"/>
      <c r="L253" s="171"/>
      <c r="M253" s="176"/>
      <c r="N253" s="177"/>
      <c r="O253" s="177"/>
      <c r="P253" s="177"/>
      <c r="Q253" s="177"/>
      <c r="R253" s="177"/>
      <c r="S253" s="177"/>
      <c r="T253" s="178"/>
      <c r="AT253" s="172" t="s">
        <v>170</v>
      </c>
      <c r="AU253" s="172" t="s">
        <v>86</v>
      </c>
      <c r="AV253" s="14" t="s">
        <v>86</v>
      </c>
      <c r="AW253" s="14" t="s">
        <v>32</v>
      </c>
      <c r="AX253" s="14" t="s">
        <v>77</v>
      </c>
      <c r="AY253" s="172" t="s">
        <v>149</v>
      </c>
    </row>
    <row r="254" spans="2:51" s="14" customFormat="1" ht="30.6">
      <c r="B254" s="171"/>
      <c r="D254" s="164" t="s">
        <v>170</v>
      </c>
      <c r="E254" s="172" t="s">
        <v>1</v>
      </c>
      <c r="F254" s="173" t="s">
        <v>186</v>
      </c>
      <c r="H254" s="174">
        <v>-14.365</v>
      </c>
      <c r="I254" s="175"/>
      <c r="L254" s="171"/>
      <c r="M254" s="176"/>
      <c r="N254" s="177"/>
      <c r="O254" s="177"/>
      <c r="P254" s="177"/>
      <c r="Q254" s="177"/>
      <c r="R254" s="177"/>
      <c r="S254" s="177"/>
      <c r="T254" s="178"/>
      <c r="AT254" s="172" t="s">
        <v>170</v>
      </c>
      <c r="AU254" s="172" t="s">
        <v>86</v>
      </c>
      <c r="AV254" s="14" t="s">
        <v>86</v>
      </c>
      <c r="AW254" s="14" t="s">
        <v>32</v>
      </c>
      <c r="AX254" s="14" t="s">
        <v>77</v>
      </c>
      <c r="AY254" s="172" t="s">
        <v>149</v>
      </c>
    </row>
    <row r="255" spans="2:51" s="15" customFormat="1" ht="12">
      <c r="B255" s="179"/>
      <c r="D255" s="164" t="s">
        <v>170</v>
      </c>
      <c r="E255" s="180" t="s">
        <v>1</v>
      </c>
      <c r="F255" s="181" t="s">
        <v>177</v>
      </c>
      <c r="H255" s="182">
        <v>246.79</v>
      </c>
      <c r="I255" s="183"/>
      <c r="L255" s="179"/>
      <c r="M255" s="184"/>
      <c r="N255" s="185"/>
      <c r="O255" s="185"/>
      <c r="P255" s="185"/>
      <c r="Q255" s="185"/>
      <c r="R255" s="185"/>
      <c r="S255" s="185"/>
      <c r="T255" s="186"/>
      <c r="AT255" s="180" t="s">
        <v>170</v>
      </c>
      <c r="AU255" s="180" t="s">
        <v>86</v>
      </c>
      <c r="AV255" s="15" t="s">
        <v>157</v>
      </c>
      <c r="AW255" s="15" t="s">
        <v>32</v>
      </c>
      <c r="AX255" s="15" t="s">
        <v>84</v>
      </c>
      <c r="AY255" s="180" t="s">
        <v>149</v>
      </c>
    </row>
    <row r="256" spans="1:65" s="2" customFormat="1" ht="37.95" customHeight="1">
      <c r="A256" s="32"/>
      <c r="B256" s="149"/>
      <c r="C256" s="150" t="s">
        <v>232</v>
      </c>
      <c r="D256" s="150" t="s">
        <v>152</v>
      </c>
      <c r="E256" s="151" t="s">
        <v>375</v>
      </c>
      <c r="F256" s="152" t="s">
        <v>376</v>
      </c>
      <c r="G256" s="153" t="s">
        <v>168</v>
      </c>
      <c r="H256" s="154">
        <v>51.12</v>
      </c>
      <c r="I256" s="155"/>
      <c r="J256" s="156">
        <f>ROUND(I256*H256,2)</f>
        <v>0</v>
      </c>
      <c r="K256" s="152" t="s">
        <v>156</v>
      </c>
      <c r="L256" s="33"/>
      <c r="M256" s="157" t="s">
        <v>1</v>
      </c>
      <c r="N256" s="158" t="s">
        <v>42</v>
      </c>
      <c r="O256" s="58"/>
      <c r="P256" s="159">
        <f>O256*H256</f>
        <v>0</v>
      </c>
      <c r="Q256" s="159">
        <v>0.00438</v>
      </c>
      <c r="R256" s="159">
        <f>Q256*H256</f>
        <v>0.2239056</v>
      </c>
      <c r="S256" s="159">
        <v>0</v>
      </c>
      <c r="T256" s="160">
        <f>S256*H256</f>
        <v>0</v>
      </c>
      <c r="U256" s="32"/>
      <c r="V256" s="32"/>
      <c r="W256" s="32"/>
      <c r="X256" s="32"/>
      <c r="Y256" s="32"/>
      <c r="Z256" s="32"/>
      <c r="AA256" s="32"/>
      <c r="AB256" s="32"/>
      <c r="AC256" s="32"/>
      <c r="AD256" s="32"/>
      <c r="AE256" s="32"/>
      <c r="AR256" s="161" t="s">
        <v>157</v>
      </c>
      <c r="AT256" s="161" t="s">
        <v>152</v>
      </c>
      <c r="AU256" s="161" t="s">
        <v>86</v>
      </c>
      <c r="AY256" s="17" t="s">
        <v>149</v>
      </c>
      <c r="BE256" s="162">
        <f>IF(N256="základní",J256,0)</f>
        <v>0</v>
      </c>
      <c r="BF256" s="162">
        <f>IF(N256="snížená",J256,0)</f>
        <v>0</v>
      </c>
      <c r="BG256" s="162">
        <f>IF(N256="zákl. přenesená",J256,0)</f>
        <v>0</v>
      </c>
      <c r="BH256" s="162">
        <f>IF(N256="sníž. přenesená",J256,0)</f>
        <v>0</v>
      </c>
      <c r="BI256" s="162">
        <f>IF(N256="nulová",J256,0)</f>
        <v>0</v>
      </c>
      <c r="BJ256" s="17" t="s">
        <v>84</v>
      </c>
      <c r="BK256" s="162">
        <f>ROUND(I256*H256,2)</f>
        <v>0</v>
      </c>
      <c r="BL256" s="17" t="s">
        <v>157</v>
      </c>
      <c r="BM256" s="161" t="s">
        <v>377</v>
      </c>
    </row>
    <row r="257" spans="2:51" s="13" customFormat="1" ht="12">
      <c r="B257" s="163"/>
      <c r="D257" s="164" t="s">
        <v>170</v>
      </c>
      <c r="E257" s="165" t="s">
        <v>1</v>
      </c>
      <c r="F257" s="166" t="s">
        <v>171</v>
      </c>
      <c r="H257" s="165" t="s">
        <v>1</v>
      </c>
      <c r="I257" s="167"/>
      <c r="L257" s="163"/>
      <c r="M257" s="168"/>
      <c r="N257" s="169"/>
      <c r="O257" s="169"/>
      <c r="P257" s="169"/>
      <c r="Q257" s="169"/>
      <c r="R257" s="169"/>
      <c r="S257" s="169"/>
      <c r="T257" s="170"/>
      <c r="AT257" s="165" t="s">
        <v>170</v>
      </c>
      <c r="AU257" s="165" t="s">
        <v>86</v>
      </c>
      <c r="AV257" s="13" t="s">
        <v>84</v>
      </c>
      <c r="AW257" s="13" t="s">
        <v>32</v>
      </c>
      <c r="AX257" s="13" t="s">
        <v>77</v>
      </c>
      <c r="AY257" s="165" t="s">
        <v>149</v>
      </c>
    </row>
    <row r="258" spans="2:51" s="13" customFormat="1" ht="12">
      <c r="B258" s="163"/>
      <c r="D258" s="164" t="s">
        <v>170</v>
      </c>
      <c r="E258" s="165" t="s">
        <v>1</v>
      </c>
      <c r="F258" s="166" t="s">
        <v>378</v>
      </c>
      <c r="H258" s="165" t="s">
        <v>1</v>
      </c>
      <c r="I258" s="167"/>
      <c r="L258" s="163"/>
      <c r="M258" s="168"/>
      <c r="N258" s="169"/>
      <c r="O258" s="169"/>
      <c r="P258" s="169"/>
      <c r="Q258" s="169"/>
      <c r="R258" s="169"/>
      <c r="S258" s="169"/>
      <c r="T258" s="170"/>
      <c r="AT258" s="165" t="s">
        <v>170</v>
      </c>
      <c r="AU258" s="165" t="s">
        <v>86</v>
      </c>
      <c r="AV258" s="13" t="s">
        <v>84</v>
      </c>
      <c r="AW258" s="13" t="s">
        <v>32</v>
      </c>
      <c r="AX258" s="13" t="s">
        <v>77</v>
      </c>
      <c r="AY258" s="165" t="s">
        <v>149</v>
      </c>
    </row>
    <row r="259" spans="2:51" s="13" customFormat="1" ht="12">
      <c r="B259" s="163"/>
      <c r="D259" s="164" t="s">
        <v>170</v>
      </c>
      <c r="E259" s="165" t="s">
        <v>1</v>
      </c>
      <c r="F259" s="166" t="s">
        <v>367</v>
      </c>
      <c r="H259" s="165" t="s">
        <v>1</v>
      </c>
      <c r="I259" s="167"/>
      <c r="L259" s="163"/>
      <c r="M259" s="168"/>
      <c r="N259" s="169"/>
      <c r="O259" s="169"/>
      <c r="P259" s="169"/>
      <c r="Q259" s="169"/>
      <c r="R259" s="169"/>
      <c r="S259" s="169"/>
      <c r="T259" s="170"/>
      <c r="AT259" s="165" t="s">
        <v>170</v>
      </c>
      <c r="AU259" s="165" t="s">
        <v>86</v>
      </c>
      <c r="AV259" s="13" t="s">
        <v>84</v>
      </c>
      <c r="AW259" s="13" t="s">
        <v>32</v>
      </c>
      <c r="AX259" s="13" t="s">
        <v>77</v>
      </c>
      <c r="AY259" s="165" t="s">
        <v>149</v>
      </c>
    </row>
    <row r="260" spans="2:51" s="13" customFormat="1" ht="12">
      <c r="B260" s="163"/>
      <c r="D260" s="164" t="s">
        <v>170</v>
      </c>
      <c r="E260" s="165" t="s">
        <v>1</v>
      </c>
      <c r="F260" s="166" t="s">
        <v>355</v>
      </c>
      <c r="H260" s="165" t="s">
        <v>1</v>
      </c>
      <c r="I260" s="167"/>
      <c r="L260" s="163"/>
      <c r="M260" s="168"/>
      <c r="N260" s="169"/>
      <c r="O260" s="169"/>
      <c r="P260" s="169"/>
      <c r="Q260" s="169"/>
      <c r="R260" s="169"/>
      <c r="S260" s="169"/>
      <c r="T260" s="170"/>
      <c r="AT260" s="165" t="s">
        <v>170</v>
      </c>
      <c r="AU260" s="165" t="s">
        <v>86</v>
      </c>
      <c r="AV260" s="13" t="s">
        <v>84</v>
      </c>
      <c r="AW260" s="13" t="s">
        <v>32</v>
      </c>
      <c r="AX260" s="13" t="s">
        <v>77</v>
      </c>
      <c r="AY260" s="165" t="s">
        <v>149</v>
      </c>
    </row>
    <row r="261" spans="2:51" s="13" customFormat="1" ht="12">
      <c r="B261" s="163"/>
      <c r="D261" s="164" t="s">
        <v>170</v>
      </c>
      <c r="E261" s="165" t="s">
        <v>1</v>
      </c>
      <c r="F261" s="166" t="s">
        <v>368</v>
      </c>
      <c r="H261" s="165" t="s">
        <v>1</v>
      </c>
      <c r="I261" s="167"/>
      <c r="L261" s="163"/>
      <c r="M261" s="168"/>
      <c r="N261" s="169"/>
      <c r="O261" s="169"/>
      <c r="P261" s="169"/>
      <c r="Q261" s="169"/>
      <c r="R261" s="169"/>
      <c r="S261" s="169"/>
      <c r="T261" s="170"/>
      <c r="AT261" s="165" t="s">
        <v>170</v>
      </c>
      <c r="AU261" s="165" t="s">
        <v>86</v>
      </c>
      <c r="AV261" s="13" t="s">
        <v>84</v>
      </c>
      <c r="AW261" s="13" t="s">
        <v>32</v>
      </c>
      <c r="AX261" s="13" t="s">
        <v>77</v>
      </c>
      <c r="AY261" s="165" t="s">
        <v>149</v>
      </c>
    </row>
    <row r="262" spans="2:51" s="14" customFormat="1" ht="12">
      <c r="B262" s="171"/>
      <c r="D262" s="164" t="s">
        <v>170</v>
      </c>
      <c r="E262" s="172" t="s">
        <v>1</v>
      </c>
      <c r="F262" s="173" t="s">
        <v>369</v>
      </c>
      <c r="H262" s="174">
        <v>51.12</v>
      </c>
      <c r="I262" s="175"/>
      <c r="L262" s="171"/>
      <c r="M262" s="176"/>
      <c r="N262" s="177"/>
      <c r="O262" s="177"/>
      <c r="P262" s="177"/>
      <c r="Q262" s="177"/>
      <c r="R262" s="177"/>
      <c r="S262" s="177"/>
      <c r="T262" s="178"/>
      <c r="AT262" s="172" t="s">
        <v>170</v>
      </c>
      <c r="AU262" s="172" t="s">
        <v>86</v>
      </c>
      <c r="AV262" s="14" t="s">
        <v>86</v>
      </c>
      <c r="AW262" s="14" t="s">
        <v>32</v>
      </c>
      <c r="AX262" s="14" t="s">
        <v>77</v>
      </c>
      <c r="AY262" s="172" t="s">
        <v>149</v>
      </c>
    </row>
    <row r="263" spans="2:51" s="15" customFormat="1" ht="12">
      <c r="B263" s="179"/>
      <c r="D263" s="164" t="s">
        <v>170</v>
      </c>
      <c r="E263" s="180" t="s">
        <v>1</v>
      </c>
      <c r="F263" s="181" t="s">
        <v>177</v>
      </c>
      <c r="H263" s="182">
        <v>51.12</v>
      </c>
      <c r="I263" s="183"/>
      <c r="L263" s="179"/>
      <c r="M263" s="184"/>
      <c r="N263" s="185"/>
      <c r="O263" s="185"/>
      <c r="P263" s="185"/>
      <c r="Q263" s="185"/>
      <c r="R263" s="185"/>
      <c r="S263" s="185"/>
      <c r="T263" s="186"/>
      <c r="AT263" s="180" t="s">
        <v>170</v>
      </c>
      <c r="AU263" s="180" t="s">
        <v>86</v>
      </c>
      <c r="AV263" s="15" t="s">
        <v>157</v>
      </c>
      <c r="AW263" s="15" t="s">
        <v>32</v>
      </c>
      <c r="AX263" s="15" t="s">
        <v>84</v>
      </c>
      <c r="AY263" s="180" t="s">
        <v>149</v>
      </c>
    </row>
    <row r="264" spans="1:65" s="2" customFormat="1" ht="37.95" customHeight="1">
      <c r="A264" s="32"/>
      <c r="B264" s="149"/>
      <c r="C264" s="150" t="s">
        <v>244</v>
      </c>
      <c r="D264" s="150" t="s">
        <v>152</v>
      </c>
      <c r="E264" s="151" t="s">
        <v>379</v>
      </c>
      <c r="F264" s="152" t="s">
        <v>380</v>
      </c>
      <c r="G264" s="153" t="s">
        <v>168</v>
      </c>
      <c r="H264" s="154">
        <v>246.79</v>
      </c>
      <c r="I264" s="155"/>
      <c r="J264" s="156">
        <f>ROUND(I264*H264,2)</f>
        <v>0</v>
      </c>
      <c r="K264" s="152" t="s">
        <v>156</v>
      </c>
      <c r="L264" s="33"/>
      <c r="M264" s="157" t="s">
        <v>1</v>
      </c>
      <c r="N264" s="158" t="s">
        <v>42</v>
      </c>
      <c r="O264" s="58"/>
      <c r="P264" s="159">
        <f>O264*H264</f>
        <v>0</v>
      </c>
      <c r="Q264" s="159">
        <v>0.00438</v>
      </c>
      <c r="R264" s="159">
        <f>Q264*H264</f>
        <v>1.0809402</v>
      </c>
      <c r="S264" s="159">
        <v>0</v>
      </c>
      <c r="T264" s="160">
        <f>S264*H264</f>
        <v>0</v>
      </c>
      <c r="U264" s="32"/>
      <c r="V264" s="32"/>
      <c r="W264" s="32"/>
      <c r="X264" s="32"/>
      <c r="Y264" s="32"/>
      <c r="Z264" s="32"/>
      <c r="AA264" s="32"/>
      <c r="AB264" s="32"/>
      <c r="AC264" s="32"/>
      <c r="AD264" s="32"/>
      <c r="AE264" s="32"/>
      <c r="AR264" s="161" t="s">
        <v>157</v>
      </c>
      <c r="AT264" s="161" t="s">
        <v>152</v>
      </c>
      <c r="AU264" s="161" t="s">
        <v>86</v>
      </c>
      <c r="AY264" s="17" t="s">
        <v>149</v>
      </c>
      <c r="BE264" s="162">
        <f>IF(N264="základní",J264,0)</f>
        <v>0</v>
      </c>
      <c r="BF264" s="162">
        <f>IF(N264="snížená",J264,0)</f>
        <v>0</v>
      </c>
      <c r="BG264" s="162">
        <f>IF(N264="zákl. přenesená",J264,0)</f>
        <v>0</v>
      </c>
      <c r="BH264" s="162">
        <f>IF(N264="sníž. přenesená",J264,0)</f>
        <v>0</v>
      </c>
      <c r="BI264" s="162">
        <f>IF(N264="nulová",J264,0)</f>
        <v>0</v>
      </c>
      <c r="BJ264" s="17" t="s">
        <v>84</v>
      </c>
      <c r="BK264" s="162">
        <f>ROUND(I264*H264,2)</f>
        <v>0</v>
      </c>
      <c r="BL264" s="17" t="s">
        <v>157</v>
      </c>
      <c r="BM264" s="161" t="s">
        <v>381</v>
      </c>
    </row>
    <row r="265" spans="2:51" s="13" customFormat="1" ht="12">
      <c r="B265" s="163"/>
      <c r="D265" s="164" t="s">
        <v>170</v>
      </c>
      <c r="E265" s="165" t="s">
        <v>1</v>
      </c>
      <c r="F265" s="166" t="s">
        <v>171</v>
      </c>
      <c r="H265" s="165" t="s">
        <v>1</v>
      </c>
      <c r="I265" s="167"/>
      <c r="L265" s="163"/>
      <c r="M265" s="168"/>
      <c r="N265" s="169"/>
      <c r="O265" s="169"/>
      <c r="P265" s="169"/>
      <c r="Q265" s="169"/>
      <c r="R265" s="169"/>
      <c r="S265" s="169"/>
      <c r="T265" s="170"/>
      <c r="AT265" s="165" t="s">
        <v>170</v>
      </c>
      <c r="AU265" s="165" t="s">
        <v>86</v>
      </c>
      <c r="AV265" s="13" t="s">
        <v>84</v>
      </c>
      <c r="AW265" s="13" t="s">
        <v>32</v>
      </c>
      <c r="AX265" s="13" t="s">
        <v>77</v>
      </c>
      <c r="AY265" s="165" t="s">
        <v>149</v>
      </c>
    </row>
    <row r="266" spans="2:51" s="13" customFormat="1" ht="12">
      <c r="B266" s="163"/>
      <c r="D266" s="164" t="s">
        <v>170</v>
      </c>
      <c r="E266" s="165" t="s">
        <v>1</v>
      </c>
      <c r="F266" s="166" t="s">
        <v>382</v>
      </c>
      <c r="H266" s="165" t="s">
        <v>1</v>
      </c>
      <c r="I266" s="167"/>
      <c r="L266" s="163"/>
      <c r="M266" s="168"/>
      <c r="N266" s="169"/>
      <c r="O266" s="169"/>
      <c r="P266" s="169"/>
      <c r="Q266" s="169"/>
      <c r="R266" s="169"/>
      <c r="S266" s="169"/>
      <c r="T266" s="170"/>
      <c r="AT266" s="165" t="s">
        <v>170</v>
      </c>
      <c r="AU266" s="165" t="s">
        <v>86</v>
      </c>
      <c r="AV266" s="13" t="s">
        <v>84</v>
      </c>
      <c r="AW266" s="13" t="s">
        <v>32</v>
      </c>
      <c r="AX266" s="13" t="s">
        <v>77</v>
      </c>
      <c r="AY266" s="165" t="s">
        <v>149</v>
      </c>
    </row>
    <row r="267" spans="2:51" s="13" customFormat="1" ht="12">
      <c r="B267" s="163"/>
      <c r="D267" s="164" t="s">
        <v>170</v>
      </c>
      <c r="E267" s="165" t="s">
        <v>1</v>
      </c>
      <c r="F267" s="166" t="s">
        <v>374</v>
      </c>
      <c r="H267" s="165" t="s">
        <v>1</v>
      </c>
      <c r="I267" s="167"/>
      <c r="L267" s="163"/>
      <c r="M267" s="168"/>
      <c r="N267" s="169"/>
      <c r="O267" s="169"/>
      <c r="P267" s="169"/>
      <c r="Q267" s="169"/>
      <c r="R267" s="169"/>
      <c r="S267" s="169"/>
      <c r="T267" s="170"/>
      <c r="AT267" s="165" t="s">
        <v>170</v>
      </c>
      <c r="AU267" s="165" t="s">
        <v>86</v>
      </c>
      <c r="AV267" s="13" t="s">
        <v>84</v>
      </c>
      <c r="AW267" s="13" t="s">
        <v>32</v>
      </c>
      <c r="AX267" s="13" t="s">
        <v>77</v>
      </c>
      <c r="AY267" s="165" t="s">
        <v>149</v>
      </c>
    </row>
    <row r="268" spans="2:51" s="13" customFormat="1" ht="12">
      <c r="B268" s="163"/>
      <c r="D268" s="164" t="s">
        <v>170</v>
      </c>
      <c r="E268" s="165" t="s">
        <v>1</v>
      </c>
      <c r="F268" s="166" t="s">
        <v>355</v>
      </c>
      <c r="H268" s="165" t="s">
        <v>1</v>
      </c>
      <c r="I268" s="167"/>
      <c r="L268" s="163"/>
      <c r="M268" s="168"/>
      <c r="N268" s="169"/>
      <c r="O268" s="169"/>
      <c r="P268" s="169"/>
      <c r="Q268" s="169"/>
      <c r="R268" s="169"/>
      <c r="S268" s="169"/>
      <c r="T268" s="170"/>
      <c r="AT268" s="165" t="s">
        <v>170</v>
      </c>
      <c r="AU268" s="165" t="s">
        <v>86</v>
      </c>
      <c r="AV268" s="13" t="s">
        <v>84</v>
      </c>
      <c r="AW268" s="13" t="s">
        <v>32</v>
      </c>
      <c r="AX268" s="13" t="s">
        <v>77</v>
      </c>
      <c r="AY268" s="165" t="s">
        <v>149</v>
      </c>
    </row>
    <row r="269" spans="2:51" s="14" customFormat="1" ht="12">
      <c r="B269" s="171"/>
      <c r="D269" s="164" t="s">
        <v>170</v>
      </c>
      <c r="E269" s="172" t="s">
        <v>1</v>
      </c>
      <c r="F269" s="173" t="s">
        <v>185</v>
      </c>
      <c r="H269" s="174">
        <v>137.76</v>
      </c>
      <c r="I269" s="175"/>
      <c r="L269" s="171"/>
      <c r="M269" s="176"/>
      <c r="N269" s="177"/>
      <c r="O269" s="177"/>
      <c r="P269" s="177"/>
      <c r="Q269" s="177"/>
      <c r="R269" s="177"/>
      <c r="S269" s="177"/>
      <c r="T269" s="178"/>
      <c r="AT269" s="172" t="s">
        <v>170</v>
      </c>
      <c r="AU269" s="172" t="s">
        <v>86</v>
      </c>
      <c r="AV269" s="14" t="s">
        <v>86</v>
      </c>
      <c r="AW269" s="14" t="s">
        <v>32</v>
      </c>
      <c r="AX269" s="14" t="s">
        <v>77</v>
      </c>
      <c r="AY269" s="172" t="s">
        <v>149</v>
      </c>
    </row>
    <row r="270" spans="2:51" s="14" customFormat="1" ht="30.6">
      <c r="B270" s="171"/>
      <c r="D270" s="164" t="s">
        <v>170</v>
      </c>
      <c r="E270" s="172" t="s">
        <v>1</v>
      </c>
      <c r="F270" s="173" t="s">
        <v>186</v>
      </c>
      <c r="H270" s="174">
        <v>-14.365</v>
      </c>
      <c r="I270" s="175"/>
      <c r="L270" s="171"/>
      <c r="M270" s="176"/>
      <c r="N270" s="177"/>
      <c r="O270" s="177"/>
      <c r="P270" s="177"/>
      <c r="Q270" s="177"/>
      <c r="R270" s="177"/>
      <c r="S270" s="177"/>
      <c r="T270" s="178"/>
      <c r="AT270" s="172" t="s">
        <v>170</v>
      </c>
      <c r="AU270" s="172" t="s">
        <v>86</v>
      </c>
      <c r="AV270" s="14" t="s">
        <v>86</v>
      </c>
      <c r="AW270" s="14" t="s">
        <v>32</v>
      </c>
      <c r="AX270" s="14" t="s">
        <v>77</v>
      </c>
      <c r="AY270" s="172" t="s">
        <v>149</v>
      </c>
    </row>
    <row r="271" spans="2:51" s="13" customFormat="1" ht="12">
      <c r="B271" s="163"/>
      <c r="D271" s="164" t="s">
        <v>170</v>
      </c>
      <c r="E271" s="165" t="s">
        <v>1</v>
      </c>
      <c r="F271" s="166" t="s">
        <v>357</v>
      </c>
      <c r="H271" s="165" t="s">
        <v>1</v>
      </c>
      <c r="I271" s="167"/>
      <c r="L271" s="163"/>
      <c r="M271" s="168"/>
      <c r="N271" s="169"/>
      <c r="O271" s="169"/>
      <c r="P271" s="169"/>
      <c r="Q271" s="169"/>
      <c r="R271" s="169"/>
      <c r="S271" s="169"/>
      <c r="T271" s="170"/>
      <c r="AT271" s="165" t="s">
        <v>170</v>
      </c>
      <c r="AU271" s="165" t="s">
        <v>86</v>
      </c>
      <c r="AV271" s="13" t="s">
        <v>84</v>
      </c>
      <c r="AW271" s="13" t="s">
        <v>32</v>
      </c>
      <c r="AX271" s="13" t="s">
        <v>77</v>
      </c>
      <c r="AY271" s="165" t="s">
        <v>149</v>
      </c>
    </row>
    <row r="272" spans="2:51" s="14" customFormat="1" ht="12">
      <c r="B272" s="171"/>
      <c r="D272" s="164" t="s">
        <v>170</v>
      </c>
      <c r="E272" s="172" t="s">
        <v>1</v>
      </c>
      <c r="F272" s="173" t="s">
        <v>185</v>
      </c>
      <c r="H272" s="174">
        <v>137.76</v>
      </c>
      <c r="I272" s="175"/>
      <c r="L272" s="171"/>
      <c r="M272" s="176"/>
      <c r="N272" s="177"/>
      <c r="O272" s="177"/>
      <c r="P272" s="177"/>
      <c r="Q272" s="177"/>
      <c r="R272" s="177"/>
      <c r="S272" s="177"/>
      <c r="T272" s="178"/>
      <c r="AT272" s="172" t="s">
        <v>170</v>
      </c>
      <c r="AU272" s="172" t="s">
        <v>86</v>
      </c>
      <c r="AV272" s="14" t="s">
        <v>86</v>
      </c>
      <c r="AW272" s="14" t="s">
        <v>32</v>
      </c>
      <c r="AX272" s="14" t="s">
        <v>77</v>
      </c>
      <c r="AY272" s="172" t="s">
        <v>149</v>
      </c>
    </row>
    <row r="273" spans="2:51" s="14" customFormat="1" ht="30.6">
      <c r="B273" s="171"/>
      <c r="D273" s="164" t="s">
        <v>170</v>
      </c>
      <c r="E273" s="172" t="s">
        <v>1</v>
      </c>
      <c r="F273" s="173" t="s">
        <v>186</v>
      </c>
      <c r="H273" s="174">
        <v>-14.365</v>
      </c>
      <c r="I273" s="175"/>
      <c r="L273" s="171"/>
      <c r="M273" s="176"/>
      <c r="N273" s="177"/>
      <c r="O273" s="177"/>
      <c r="P273" s="177"/>
      <c r="Q273" s="177"/>
      <c r="R273" s="177"/>
      <c r="S273" s="177"/>
      <c r="T273" s="178"/>
      <c r="AT273" s="172" t="s">
        <v>170</v>
      </c>
      <c r="AU273" s="172" t="s">
        <v>86</v>
      </c>
      <c r="AV273" s="14" t="s">
        <v>86</v>
      </c>
      <c r="AW273" s="14" t="s">
        <v>32</v>
      </c>
      <c r="AX273" s="14" t="s">
        <v>77</v>
      </c>
      <c r="AY273" s="172" t="s">
        <v>149</v>
      </c>
    </row>
    <row r="274" spans="2:51" s="15" customFormat="1" ht="12">
      <c r="B274" s="179"/>
      <c r="D274" s="164" t="s">
        <v>170</v>
      </c>
      <c r="E274" s="180" t="s">
        <v>1</v>
      </c>
      <c r="F274" s="181" t="s">
        <v>177</v>
      </c>
      <c r="H274" s="182">
        <v>246.79</v>
      </c>
      <c r="I274" s="183"/>
      <c r="L274" s="179"/>
      <c r="M274" s="184"/>
      <c r="N274" s="185"/>
      <c r="O274" s="185"/>
      <c r="P274" s="185"/>
      <c r="Q274" s="185"/>
      <c r="R274" s="185"/>
      <c r="S274" s="185"/>
      <c r="T274" s="186"/>
      <c r="AT274" s="180" t="s">
        <v>170</v>
      </c>
      <c r="AU274" s="180" t="s">
        <v>86</v>
      </c>
      <c r="AV274" s="15" t="s">
        <v>157</v>
      </c>
      <c r="AW274" s="15" t="s">
        <v>32</v>
      </c>
      <c r="AX274" s="15" t="s">
        <v>84</v>
      </c>
      <c r="AY274" s="180" t="s">
        <v>149</v>
      </c>
    </row>
    <row r="275" spans="1:65" s="2" customFormat="1" ht="37.95" customHeight="1">
      <c r="A275" s="32"/>
      <c r="B275" s="149"/>
      <c r="C275" s="150" t="s">
        <v>8</v>
      </c>
      <c r="D275" s="150" t="s">
        <v>152</v>
      </c>
      <c r="E275" s="151" t="s">
        <v>383</v>
      </c>
      <c r="F275" s="152" t="s">
        <v>384</v>
      </c>
      <c r="G275" s="153" t="s">
        <v>168</v>
      </c>
      <c r="H275" s="154">
        <v>51.12</v>
      </c>
      <c r="I275" s="155"/>
      <c r="J275" s="156">
        <f>ROUND(I275*H275,2)</f>
        <v>0</v>
      </c>
      <c r="K275" s="152" t="s">
        <v>156</v>
      </c>
      <c r="L275" s="33"/>
      <c r="M275" s="157" t="s">
        <v>1</v>
      </c>
      <c r="N275" s="158" t="s">
        <v>42</v>
      </c>
      <c r="O275" s="58"/>
      <c r="P275" s="159">
        <f>O275*H275</f>
        <v>0</v>
      </c>
      <c r="Q275" s="159">
        <v>0.0154</v>
      </c>
      <c r="R275" s="159">
        <f>Q275*H275</f>
        <v>0.787248</v>
      </c>
      <c r="S275" s="159">
        <v>0</v>
      </c>
      <c r="T275" s="160">
        <f>S275*H275</f>
        <v>0</v>
      </c>
      <c r="U275" s="32"/>
      <c r="V275" s="32"/>
      <c r="W275" s="32"/>
      <c r="X275" s="32"/>
      <c r="Y275" s="32"/>
      <c r="Z275" s="32"/>
      <c r="AA275" s="32"/>
      <c r="AB275" s="32"/>
      <c r="AC275" s="32"/>
      <c r="AD275" s="32"/>
      <c r="AE275" s="32"/>
      <c r="AR275" s="161" t="s">
        <v>157</v>
      </c>
      <c r="AT275" s="161" t="s">
        <v>152</v>
      </c>
      <c r="AU275" s="161" t="s">
        <v>86</v>
      </c>
      <c r="AY275" s="17" t="s">
        <v>149</v>
      </c>
      <c r="BE275" s="162">
        <f>IF(N275="základní",J275,0)</f>
        <v>0</v>
      </c>
      <c r="BF275" s="162">
        <f>IF(N275="snížená",J275,0)</f>
        <v>0</v>
      </c>
      <c r="BG275" s="162">
        <f>IF(N275="zákl. přenesená",J275,0)</f>
        <v>0</v>
      </c>
      <c r="BH275" s="162">
        <f>IF(N275="sníž. přenesená",J275,0)</f>
        <v>0</v>
      </c>
      <c r="BI275" s="162">
        <f>IF(N275="nulová",J275,0)</f>
        <v>0</v>
      </c>
      <c r="BJ275" s="17" t="s">
        <v>84</v>
      </c>
      <c r="BK275" s="162">
        <f>ROUND(I275*H275,2)</f>
        <v>0</v>
      </c>
      <c r="BL275" s="17" t="s">
        <v>157</v>
      </c>
      <c r="BM275" s="161" t="s">
        <v>385</v>
      </c>
    </row>
    <row r="276" spans="2:51" s="13" customFormat="1" ht="12">
      <c r="B276" s="163"/>
      <c r="D276" s="164" t="s">
        <v>170</v>
      </c>
      <c r="E276" s="165" t="s">
        <v>1</v>
      </c>
      <c r="F276" s="166" t="s">
        <v>171</v>
      </c>
      <c r="H276" s="165" t="s">
        <v>1</v>
      </c>
      <c r="I276" s="167"/>
      <c r="L276" s="163"/>
      <c r="M276" s="168"/>
      <c r="N276" s="169"/>
      <c r="O276" s="169"/>
      <c r="P276" s="169"/>
      <c r="Q276" s="169"/>
      <c r="R276" s="169"/>
      <c r="S276" s="169"/>
      <c r="T276" s="170"/>
      <c r="AT276" s="165" t="s">
        <v>170</v>
      </c>
      <c r="AU276" s="165" t="s">
        <v>86</v>
      </c>
      <c r="AV276" s="13" t="s">
        <v>84</v>
      </c>
      <c r="AW276" s="13" t="s">
        <v>32</v>
      </c>
      <c r="AX276" s="13" t="s">
        <v>77</v>
      </c>
      <c r="AY276" s="165" t="s">
        <v>149</v>
      </c>
    </row>
    <row r="277" spans="2:51" s="13" customFormat="1" ht="12">
      <c r="B277" s="163"/>
      <c r="D277" s="164" t="s">
        <v>170</v>
      </c>
      <c r="E277" s="165" t="s">
        <v>1</v>
      </c>
      <c r="F277" s="166" t="s">
        <v>386</v>
      </c>
      <c r="H277" s="165" t="s">
        <v>1</v>
      </c>
      <c r="I277" s="167"/>
      <c r="L277" s="163"/>
      <c r="M277" s="168"/>
      <c r="N277" s="169"/>
      <c r="O277" s="169"/>
      <c r="P277" s="169"/>
      <c r="Q277" s="169"/>
      <c r="R277" s="169"/>
      <c r="S277" s="169"/>
      <c r="T277" s="170"/>
      <c r="AT277" s="165" t="s">
        <v>170</v>
      </c>
      <c r="AU277" s="165" t="s">
        <v>86</v>
      </c>
      <c r="AV277" s="13" t="s">
        <v>84</v>
      </c>
      <c r="AW277" s="13" t="s">
        <v>32</v>
      </c>
      <c r="AX277" s="13" t="s">
        <v>77</v>
      </c>
      <c r="AY277" s="165" t="s">
        <v>149</v>
      </c>
    </row>
    <row r="278" spans="2:51" s="13" customFormat="1" ht="12">
      <c r="B278" s="163"/>
      <c r="D278" s="164" t="s">
        <v>170</v>
      </c>
      <c r="E278" s="165" t="s">
        <v>1</v>
      </c>
      <c r="F278" s="166" t="s">
        <v>367</v>
      </c>
      <c r="H278" s="165" t="s">
        <v>1</v>
      </c>
      <c r="I278" s="167"/>
      <c r="L278" s="163"/>
      <c r="M278" s="168"/>
      <c r="N278" s="169"/>
      <c r="O278" s="169"/>
      <c r="P278" s="169"/>
      <c r="Q278" s="169"/>
      <c r="R278" s="169"/>
      <c r="S278" s="169"/>
      <c r="T278" s="170"/>
      <c r="AT278" s="165" t="s">
        <v>170</v>
      </c>
      <c r="AU278" s="165" t="s">
        <v>86</v>
      </c>
      <c r="AV278" s="13" t="s">
        <v>84</v>
      </c>
      <c r="AW278" s="13" t="s">
        <v>32</v>
      </c>
      <c r="AX278" s="13" t="s">
        <v>77</v>
      </c>
      <c r="AY278" s="165" t="s">
        <v>149</v>
      </c>
    </row>
    <row r="279" spans="2:51" s="13" customFormat="1" ht="12">
      <c r="B279" s="163"/>
      <c r="D279" s="164" t="s">
        <v>170</v>
      </c>
      <c r="E279" s="165" t="s">
        <v>1</v>
      </c>
      <c r="F279" s="166" t="s">
        <v>355</v>
      </c>
      <c r="H279" s="165" t="s">
        <v>1</v>
      </c>
      <c r="I279" s="167"/>
      <c r="L279" s="163"/>
      <c r="M279" s="168"/>
      <c r="N279" s="169"/>
      <c r="O279" s="169"/>
      <c r="P279" s="169"/>
      <c r="Q279" s="169"/>
      <c r="R279" s="169"/>
      <c r="S279" s="169"/>
      <c r="T279" s="170"/>
      <c r="AT279" s="165" t="s">
        <v>170</v>
      </c>
      <c r="AU279" s="165" t="s">
        <v>86</v>
      </c>
      <c r="AV279" s="13" t="s">
        <v>84</v>
      </c>
      <c r="AW279" s="13" t="s">
        <v>32</v>
      </c>
      <c r="AX279" s="13" t="s">
        <v>77</v>
      </c>
      <c r="AY279" s="165" t="s">
        <v>149</v>
      </c>
    </row>
    <row r="280" spans="2:51" s="14" customFormat="1" ht="12">
      <c r="B280" s="171"/>
      <c r="D280" s="164" t="s">
        <v>170</v>
      </c>
      <c r="E280" s="172" t="s">
        <v>1</v>
      </c>
      <c r="F280" s="173" t="s">
        <v>175</v>
      </c>
      <c r="H280" s="174">
        <v>34.39</v>
      </c>
      <c r="I280" s="175"/>
      <c r="L280" s="171"/>
      <c r="M280" s="176"/>
      <c r="N280" s="177"/>
      <c r="O280" s="177"/>
      <c r="P280" s="177"/>
      <c r="Q280" s="177"/>
      <c r="R280" s="177"/>
      <c r="S280" s="177"/>
      <c r="T280" s="178"/>
      <c r="AT280" s="172" t="s">
        <v>170</v>
      </c>
      <c r="AU280" s="172" t="s">
        <v>86</v>
      </c>
      <c r="AV280" s="14" t="s">
        <v>86</v>
      </c>
      <c r="AW280" s="14" t="s">
        <v>32</v>
      </c>
      <c r="AX280" s="14" t="s">
        <v>77</v>
      </c>
      <c r="AY280" s="172" t="s">
        <v>149</v>
      </c>
    </row>
    <row r="281" spans="2:51" s="13" customFormat="1" ht="12">
      <c r="B281" s="163"/>
      <c r="D281" s="164" t="s">
        <v>170</v>
      </c>
      <c r="E281" s="165" t="s">
        <v>1</v>
      </c>
      <c r="F281" s="166" t="s">
        <v>368</v>
      </c>
      <c r="H281" s="165" t="s">
        <v>1</v>
      </c>
      <c r="I281" s="167"/>
      <c r="L281" s="163"/>
      <c r="M281" s="168"/>
      <c r="N281" s="169"/>
      <c r="O281" s="169"/>
      <c r="P281" s="169"/>
      <c r="Q281" s="169"/>
      <c r="R281" s="169"/>
      <c r="S281" s="169"/>
      <c r="T281" s="170"/>
      <c r="AT281" s="165" t="s">
        <v>170</v>
      </c>
      <c r="AU281" s="165" t="s">
        <v>86</v>
      </c>
      <c r="AV281" s="13" t="s">
        <v>84</v>
      </c>
      <c r="AW281" s="13" t="s">
        <v>32</v>
      </c>
      <c r="AX281" s="13" t="s">
        <v>77</v>
      </c>
      <c r="AY281" s="165" t="s">
        <v>149</v>
      </c>
    </row>
    <row r="282" spans="2:51" s="14" customFormat="1" ht="12">
      <c r="B282" s="171"/>
      <c r="D282" s="164" t="s">
        <v>170</v>
      </c>
      <c r="E282" s="172" t="s">
        <v>1</v>
      </c>
      <c r="F282" s="173" t="s">
        <v>387</v>
      </c>
      <c r="H282" s="174">
        <v>16.73</v>
      </c>
      <c r="I282" s="175"/>
      <c r="L282" s="171"/>
      <c r="M282" s="176"/>
      <c r="N282" s="177"/>
      <c r="O282" s="177"/>
      <c r="P282" s="177"/>
      <c r="Q282" s="177"/>
      <c r="R282" s="177"/>
      <c r="S282" s="177"/>
      <c r="T282" s="178"/>
      <c r="AT282" s="172" t="s">
        <v>170</v>
      </c>
      <c r="AU282" s="172" t="s">
        <v>86</v>
      </c>
      <c r="AV282" s="14" t="s">
        <v>86</v>
      </c>
      <c r="AW282" s="14" t="s">
        <v>32</v>
      </c>
      <c r="AX282" s="14" t="s">
        <v>77</v>
      </c>
      <c r="AY282" s="172" t="s">
        <v>149</v>
      </c>
    </row>
    <row r="283" spans="2:51" s="15" customFormat="1" ht="12">
      <c r="B283" s="179"/>
      <c r="D283" s="164" t="s">
        <v>170</v>
      </c>
      <c r="E283" s="180" t="s">
        <v>290</v>
      </c>
      <c r="F283" s="181" t="s">
        <v>177</v>
      </c>
      <c r="H283" s="182">
        <v>51.12</v>
      </c>
      <c r="I283" s="183"/>
      <c r="L283" s="179"/>
      <c r="M283" s="184"/>
      <c r="N283" s="185"/>
      <c r="O283" s="185"/>
      <c r="P283" s="185"/>
      <c r="Q283" s="185"/>
      <c r="R283" s="185"/>
      <c r="S283" s="185"/>
      <c r="T283" s="186"/>
      <c r="AT283" s="180" t="s">
        <v>170</v>
      </c>
      <c r="AU283" s="180" t="s">
        <v>86</v>
      </c>
      <c r="AV283" s="15" t="s">
        <v>157</v>
      </c>
      <c r="AW283" s="15" t="s">
        <v>32</v>
      </c>
      <c r="AX283" s="15" t="s">
        <v>84</v>
      </c>
      <c r="AY283" s="180" t="s">
        <v>149</v>
      </c>
    </row>
    <row r="284" spans="1:65" s="2" customFormat="1" ht="37.95" customHeight="1">
      <c r="A284" s="32"/>
      <c r="B284" s="149"/>
      <c r="C284" s="150" t="s">
        <v>220</v>
      </c>
      <c r="D284" s="150" t="s">
        <v>152</v>
      </c>
      <c r="E284" s="151" t="s">
        <v>388</v>
      </c>
      <c r="F284" s="152" t="s">
        <v>389</v>
      </c>
      <c r="G284" s="153" t="s">
        <v>168</v>
      </c>
      <c r="H284" s="154">
        <v>139</v>
      </c>
      <c r="I284" s="155"/>
      <c r="J284" s="156">
        <f>ROUND(I284*H284,2)</f>
        <v>0</v>
      </c>
      <c r="K284" s="152" t="s">
        <v>156</v>
      </c>
      <c r="L284" s="33"/>
      <c r="M284" s="157" t="s">
        <v>1</v>
      </c>
      <c r="N284" s="158" t="s">
        <v>42</v>
      </c>
      <c r="O284" s="58"/>
      <c r="P284" s="159">
        <f>O284*H284</f>
        <v>0</v>
      </c>
      <c r="Q284" s="159">
        <v>0.0154</v>
      </c>
      <c r="R284" s="159">
        <f>Q284*H284</f>
        <v>2.1406</v>
      </c>
      <c r="S284" s="159">
        <v>0</v>
      </c>
      <c r="T284" s="160">
        <f>S284*H284</f>
        <v>0</v>
      </c>
      <c r="U284" s="32"/>
      <c r="V284" s="32"/>
      <c r="W284" s="32"/>
      <c r="X284" s="32"/>
      <c r="Y284" s="32"/>
      <c r="Z284" s="32"/>
      <c r="AA284" s="32"/>
      <c r="AB284" s="32"/>
      <c r="AC284" s="32"/>
      <c r="AD284" s="32"/>
      <c r="AE284" s="32"/>
      <c r="AR284" s="161" t="s">
        <v>157</v>
      </c>
      <c r="AT284" s="161" t="s">
        <v>152</v>
      </c>
      <c r="AU284" s="161" t="s">
        <v>86</v>
      </c>
      <c r="AY284" s="17" t="s">
        <v>149</v>
      </c>
      <c r="BE284" s="162">
        <f>IF(N284="základní",J284,0)</f>
        <v>0</v>
      </c>
      <c r="BF284" s="162">
        <f>IF(N284="snížená",J284,0)</f>
        <v>0</v>
      </c>
      <c r="BG284" s="162">
        <f>IF(N284="zákl. přenesená",J284,0)</f>
        <v>0</v>
      </c>
      <c r="BH284" s="162">
        <f>IF(N284="sníž. přenesená",J284,0)</f>
        <v>0</v>
      </c>
      <c r="BI284" s="162">
        <f>IF(N284="nulová",J284,0)</f>
        <v>0</v>
      </c>
      <c r="BJ284" s="17" t="s">
        <v>84</v>
      </c>
      <c r="BK284" s="162">
        <f>ROUND(I284*H284,2)</f>
        <v>0</v>
      </c>
      <c r="BL284" s="17" t="s">
        <v>157</v>
      </c>
      <c r="BM284" s="161" t="s">
        <v>390</v>
      </c>
    </row>
    <row r="285" spans="2:51" s="13" customFormat="1" ht="12">
      <c r="B285" s="163"/>
      <c r="D285" s="164" t="s">
        <v>170</v>
      </c>
      <c r="E285" s="165" t="s">
        <v>1</v>
      </c>
      <c r="F285" s="166" t="s">
        <v>171</v>
      </c>
      <c r="H285" s="165" t="s">
        <v>1</v>
      </c>
      <c r="I285" s="167"/>
      <c r="L285" s="163"/>
      <c r="M285" s="168"/>
      <c r="N285" s="169"/>
      <c r="O285" s="169"/>
      <c r="P285" s="169"/>
      <c r="Q285" s="169"/>
      <c r="R285" s="169"/>
      <c r="S285" s="169"/>
      <c r="T285" s="170"/>
      <c r="AT285" s="165" t="s">
        <v>170</v>
      </c>
      <c r="AU285" s="165" t="s">
        <v>86</v>
      </c>
      <c r="AV285" s="13" t="s">
        <v>84</v>
      </c>
      <c r="AW285" s="13" t="s">
        <v>32</v>
      </c>
      <c r="AX285" s="13" t="s">
        <v>77</v>
      </c>
      <c r="AY285" s="165" t="s">
        <v>149</v>
      </c>
    </row>
    <row r="286" spans="2:51" s="13" customFormat="1" ht="12">
      <c r="B286" s="163"/>
      <c r="D286" s="164" t="s">
        <v>170</v>
      </c>
      <c r="E286" s="165" t="s">
        <v>1</v>
      </c>
      <c r="F286" s="166" t="s">
        <v>382</v>
      </c>
      <c r="H286" s="165" t="s">
        <v>1</v>
      </c>
      <c r="I286" s="167"/>
      <c r="L286" s="163"/>
      <c r="M286" s="168"/>
      <c r="N286" s="169"/>
      <c r="O286" s="169"/>
      <c r="P286" s="169"/>
      <c r="Q286" s="169"/>
      <c r="R286" s="169"/>
      <c r="S286" s="169"/>
      <c r="T286" s="170"/>
      <c r="AT286" s="165" t="s">
        <v>170</v>
      </c>
      <c r="AU286" s="165" t="s">
        <v>86</v>
      </c>
      <c r="AV286" s="13" t="s">
        <v>84</v>
      </c>
      <c r="AW286" s="13" t="s">
        <v>32</v>
      </c>
      <c r="AX286" s="13" t="s">
        <v>77</v>
      </c>
      <c r="AY286" s="165" t="s">
        <v>149</v>
      </c>
    </row>
    <row r="287" spans="2:51" s="13" customFormat="1" ht="12">
      <c r="B287" s="163"/>
      <c r="D287" s="164" t="s">
        <v>170</v>
      </c>
      <c r="E287" s="165" t="s">
        <v>1</v>
      </c>
      <c r="F287" s="166" t="s">
        <v>374</v>
      </c>
      <c r="H287" s="165" t="s">
        <v>1</v>
      </c>
      <c r="I287" s="167"/>
      <c r="L287" s="163"/>
      <c r="M287" s="168"/>
      <c r="N287" s="169"/>
      <c r="O287" s="169"/>
      <c r="P287" s="169"/>
      <c r="Q287" s="169"/>
      <c r="R287" s="169"/>
      <c r="S287" s="169"/>
      <c r="T287" s="170"/>
      <c r="AT287" s="165" t="s">
        <v>170</v>
      </c>
      <c r="AU287" s="165" t="s">
        <v>86</v>
      </c>
      <c r="AV287" s="13" t="s">
        <v>84</v>
      </c>
      <c r="AW287" s="13" t="s">
        <v>32</v>
      </c>
      <c r="AX287" s="13" t="s">
        <v>77</v>
      </c>
      <c r="AY287" s="165" t="s">
        <v>149</v>
      </c>
    </row>
    <row r="288" spans="2:51" s="13" customFormat="1" ht="12">
      <c r="B288" s="163"/>
      <c r="D288" s="164" t="s">
        <v>170</v>
      </c>
      <c r="E288" s="165" t="s">
        <v>1</v>
      </c>
      <c r="F288" s="166" t="s">
        <v>355</v>
      </c>
      <c r="H288" s="165" t="s">
        <v>1</v>
      </c>
      <c r="I288" s="167"/>
      <c r="L288" s="163"/>
      <c r="M288" s="168"/>
      <c r="N288" s="169"/>
      <c r="O288" s="169"/>
      <c r="P288" s="169"/>
      <c r="Q288" s="169"/>
      <c r="R288" s="169"/>
      <c r="S288" s="169"/>
      <c r="T288" s="170"/>
      <c r="AT288" s="165" t="s">
        <v>170</v>
      </c>
      <c r="AU288" s="165" t="s">
        <v>86</v>
      </c>
      <c r="AV288" s="13" t="s">
        <v>84</v>
      </c>
      <c r="AW288" s="13" t="s">
        <v>32</v>
      </c>
      <c r="AX288" s="13" t="s">
        <v>77</v>
      </c>
      <c r="AY288" s="165" t="s">
        <v>149</v>
      </c>
    </row>
    <row r="289" spans="2:51" s="14" customFormat="1" ht="12">
      <c r="B289" s="171"/>
      <c r="D289" s="164" t="s">
        <v>170</v>
      </c>
      <c r="E289" s="172" t="s">
        <v>1</v>
      </c>
      <c r="F289" s="173" t="s">
        <v>185</v>
      </c>
      <c r="H289" s="174">
        <v>137.76</v>
      </c>
      <c r="I289" s="175"/>
      <c r="L289" s="171"/>
      <c r="M289" s="176"/>
      <c r="N289" s="177"/>
      <c r="O289" s="177"/>
      <c r="P289" s="177"/>
      <c r="Q289" s="177"/>
      <c r="R289" s="177"/>
      <c r="S289" s="177"/>
      <c r="T289" s="178"/>
      <c r="AT289" s="172" t="s">
        <v>170</v>
      </c>
      <c r="AU289" s="172" t="s">
        <v>86</v>
      </c>
      <c r="AV289" s="14" t="s">
        <v>86</v>
      </c>
      <c r="AW289" s="14" t="s">
        <v>32</v>
      </c>
      <c r="AX289" s="14" t="s">
        <v>77</v>
      </c>
      <c r="AY289" s="172" t="s">
        <v>149</v>
      </c>
    </row>
    <row r="290" spans="2:51" s="14" customFormat="1" ht="30.6">
      <c r="B290" s="171"/>
      <c r="D290" s="164" t="s">
        <v>170</v>
      </c>
      <c r="E290" s="172" t="s">
        <v>1</v>
      </c>
      <c r="F290" s="173" t="s">
        <v>186</v>
      </c>
      <c r="H290" s="174">
        <v>-14.365</v>
      </c>
      <c r="I290" s="175"/>
      <c r="L290" s="171"/>
      <c r="M290" s="176"/>
      <c r="N290" s="177"/>
      <c r="O290" s="177"/>
      <c r="P290" s="177"/>
      <c r="Q290" s="177"/>
      <c r="R290" s="177"/>
      <c r="S290" s="177"/>
      <c r="T290" s="178"/>
      <c r="AT290" s="172" t="s">
        <v>170</v>
      </c>
      <c r="AU290" s="172" t="s">
        <v>86</v>
      </c>
      <c r="AV290" s="14" t="s">
        <v>86</v>
      </c>
      <c r="AW290" s="14" t="s">
        <v>32</v>
      </c>
      <c r="AX290" s="14" t="s">
        <v>77</v>
      </c>
      <c r="AY290" s="172" t="s">
        <v>149</v>
      </c>
    </row>
    <row r="291" spans="2:51" s="13" customFormat="1" ht="12">
      <c r="B291" s="163"/>
      <c r="D291" s="164" t="s">
        <v>170</v>
      </c>
      <c r="E291" s="165" t="s">
        <v>1</v>
      </c>
      <c r="F291" s="166" t="s">
        <v>357</v>
      </c>
      <c r="H291" s="165" t="s">
        <v>1</v>
      </c>
      <c r="I291" s="167"/>
      <c r="L291" s="163"/>
      <c r="M291" s="168"/>
      <c r="N291" s="169"/>
      <c r="O291" s="169"/>
      <c r="P291" s="169"/>
      <c r="Q291" s="169"/>
      <c r="R291" s="169"/>
      <c r="S291" s="169"/>
      <c r="T291" s="170"/>
      <c r="AT291" s="165" t="s">
        <v>170</v>
      </c>
      <c r="AU291" s="165" t="s">
        <v>86</v>
      </c>
      <c r="AV291" s="13" t="s">
        <v>84</v>
      </c>
      <c r="AW291" s="13" t="s">
        <v>32</v>
      </c>
      <c r="AX291" s="13" t="s">
        <v>77</v>
      </c>
      <c r="AY291" s="165" t="s">
        <v>149</v>
      </c>
    </row>
    <row r="292" spans="2:51" s="14" customFormat="1" ht="12">
      <c r="B292" s="171"/>
      <c r="D292" s="164" t="s">
        <v>170</v>
      </c>
      <c r="E292" s="172" t="s">
        <v>1</v>
      </c>
      <c r="F292" s="173" t="s">
        <v>185</v>
      </c>
      <c r="H292" s="174">
        <v>137.76</v>
      </c>
      <c r="I292" s="175"/>
      <c r="L292" s="171"/>
      <c r="M292" s="176"/>
      <c r="N292" s="177"/>
      <c r="O292" s="177"/>
      <c r="P292" s="177"/>
      <c r="Q292" s="177"/>
      <c r="R292" s="177"/>
      <c r="S292" s="177"/>
      <c r="T292" s="178"/>
      <c r="AT292" s="172" t="s">
        <v>170</v>
      </c>
      <c r="AU292" s="172" t="s">
        <v>86</v>
      </c>
      <c r="AV292" s="14" t="s">
        <v>86</v>
      </c>
      <c r="AW292" s="14" t="s">
        <v>32</v>
      </c>
      <c r="AX292" s="14" t="s">
        <v>77</v>
      </c>
      <c r="AY292" s="172" t="s">
        <v>149</v>
      </c>
    </row>
    <row r="293" spans="2:51" s="14" customFormat="1" ht="30.6">
      <c r="B293" s="171"/>
      <c r="D293" s="164" t="s">
        <v>170</v>
      </c>
      <c r="E293" s="172" t="s">
        <v>1</v>
      </c>
      <c r="F293" s="173" t="s">
        <v>186</v>
      </c>
      <c r="H293" s="174">
        <v>-14.365</v>
      </c>
      <c r="I293" s="175"/>
      <c r="L293" s="171"/>
      <c r="M293" s="176"/>
      <c r="N293" s="177"/>
      <c r="O293" s="177"/>
      <c r="P293" s="177"/>
      <c r="Q293" s="177"/>
      <c r="R293" s="177"/>
      <c r="S293" s="177"/>
      <c r="T293" s="178"/>
      <c r="AT293" s="172" t="s">
        <v>170</v>
      </c>
      <c r="AU293" s="172" t="s">
        <v>86</v>
      </c>
      <c r="AV293" s="14" t="s">
        <v>86</v>
      </c>
      <c r="AW293" s="14" t="s">
        <v>32</v>
      </c>
      <c r="AX293" s="14" t="s">
        <v>77</v>
      </c>
      <c r="AY293" s="172" t="s">
        <v>149</v>
      </c>
    </row>
    <row r="294" spans="2:51" s="13" customFormat="1" ht="12">
      <c r="B294" s="163"/>
      <c r="D294" s="164" t="s">
        <v>170</v>
      </c>
      <c r="E294" s="165" t="s">
        <v>1</v>
      </c>
      <c r="F294" s="166" t="s">
        <v>391</v>
      </c>
      <c r="H294" s="165" t="s">
        <v>1</v>
      </c>
      <c r="I294" s="167"/>
      <c r="L294" s="163"/>
      <c r="M294" s="168"/>
      <c r="N294" s="169"/>
      <c r="O294" s="169"/>
      <c r="P294" s="169"/>
      <c r="Q294" s="169"/>
      <c r="R294" s="169"/>
      <c r="S294" s="169"/>
      <c r="T294" s="170"/>
      <c r="AT294" s="165" t="s">
        <v>170</v>
      </c>
      <c r="AU294" s="165" t="s">
        <v>86</v>
      </c>
      <c r="AV294" s="13" t="s">
        <v>84</v>
      </c>
      <c r="AW294" s="13" t="s">
        <v>32</v>
      </c>
      <c r="AX294" s="13" t="s">
        <v>77</v>
      </c>
      <c r="AY294" s="165" t="s">
        <v>149</v>
      </c>
    </row>
    <row r="295" spans="2:51" s="14" customFormat="1" ht="12">
      <c r="B295" s="171"/>
      <c r="D295" s="164" t="s">
        <v>170</v>
      </c>
      <c r="E295" s="172" t="s">
        <v>1</v>
      </c>
      <c r="F295" s="173" t="s">
        <v>392</v>
      </c>
      <c r="H295" s="174">
        <v>-131.79</v>
      </c>
      <c r="I295" s="175"/>
      <c r="L295" s="171"/>
      <c r="M295" s="176"/>
      <c r="N295" s="177"/>
      <c r="O295" s="177"/>
      <c r="P295" s="177"/>
      <c r="Q295" s="177"/>
      <c r="R295" s="177"/>
      <c r="S295" s="177"/>
      <c r="T295" s="178"/>
      <c r="AT295" s="172" t="s">
        <v>170</v>
      </c>
      <c r="AU295" s="172" t="s">
        <v>86</v>
      </c>
      <c r="AV295" s="14" t="s">
        <v>86</v>
      </c>
      <c r="AW295" s="14" t="s">
        <v>32</v>
      </c>
      <c r="AX295" s="14" t="s">
        <v>77</v>
      </c>
      <c r="AY295" s="172" t="s">
        <v>149</v>
      </c>
    </row>
    <row r="296" spans="2:51" s="15" customFormat="1" ht="12">
      <c r="B296" s="179"/>
      <c r="D296" s="164" t="s">
        <v>170</v>
      </c>
      <c r="E296" s="180" t="s">
        <v>1</v>
      </c>
      <c r="F296" s="181" t="s">
        <v>177</v>
      </c>
      <c r="H296" s="182" t="s">
        <v>1088</v>
      </c>
      <c r="I296" s="183"/>
      <c r="L296" s="179"/>
      <c r="M296" s="184"/>
      <c r="N296" s="185"/>
      <c r="O296" s="185"/>
      <c r="P296" s="185"/>
      <c r="Q296" s="185"/>
      <c r="R296" s="185"/>
      <c r="S296" s="185"/>
      <c r="T296" s="186"/>
      <c r="AT296" s="180" t="s">
        <v>170</v>
      </c>
      <c r="AU296" s="180" t="s">
        <v>86</v>
      </c>
      <c r="AV296" s="15" t="s">
        <v>157</v>
      </c>
      <c r="AW296" s="15" t="s">
        <v>32</v>
      </c>
      <c r="AX296" s="15" t="s">
        <v>84</v>
      </c>
      <c r="AY296" s="180" t="s">
        <v>149</v>
      </c>
    </row>
    <row r="297" spans="1:65" s="2" customFormat="1" ht="49.2" customHeight="1">
      <c r="A297" s="32"/>
      <c r="B297" s="149"/>
      <c r="C297" s="150" t="s">
        <v>271</v>
      </c>
      <c r="D297" s="150" t="s">
        <v>152</v>
      </c>
      <c r="E297" s="151" t="s">
        <v>393</v>
      </c>
      <c r="F297" s="152" t="s">
        <v>394</v>
      </c>
      <c r="G297" s="153" t="s">
        <v>168</v>
      </c>
      <c r="H297" s="154">
        <v>68.78</v>
      </c>
      <c r="I297" s="155"/>
      <c r="J297" s="156">
        <f>ROUND(I297*H297,2)</f>
        <v>0</v>
      </c>
      <c r="K297" s="152" t="s">
        <v>156</v>
      </c>
      <c r="L297" s="33"/>
      <c r="M297" s="157" t="s">
        <v>1</v>
      </c>
      <c r="N297" s="158" t="s">
        <v>42</v>
      </c>
      <c r="O297" s="58"/>
      <c r="P297" s="159">
        <f>O297*H297</f>
        <v>0</v>
      </c>
      <c r="Q297" s="159">
        <v>0.02634</v>
      </c>
      <c r="R297" s="159">
        <f>Q297*H297</f>
        <v>1.8116652</v>
      </c>
      <c r="S297" s="159">
        <v>0</v>
      </c>
      <c r="T297" s="160">
        <f>S297*H297</f>
        <v>0</v>
      </c>
      <c r="U297" s="32"/>
      <c r="V297" s="32"/>
      <c r="W297" s="32"/>
      <c r="X297" s="32"/>
      <c r="Y297" s="32"/>
      <c r="Z297" s="32"/>
      <c r="AA297" s="32"/>
      <c r="AB297" s="32"/>
      <c r="AC297" s="32"/>
      <c r="AD297" s="32"/>
      <c r="AE297" s="32"/>
      <c r="AR297" s="161" t="s">
        <v>157</v>
      </c>
      <c r="AT297" s="161" t="s">
        <v>152</v>
      </c>
      <c r="AU297" s="161" t="s">
        <v>86</v>
      </c>
      <c r="AY297" s="17" t="s">
        <v>149</v>
      </c>
      <c r="BE297" s="162">
        <f>IF(N297="základní",J297,0)</f>
        <v>0</v>
      </c>
      <c r="BF297" s="162">
        <f>IF(N297="snížená",J297,0)</f>
        <v>0</v>
      </c>
      <c r="BG297" s="162">
        <f>IF(N297="zákl. přenesená",J297,0)</f>
        <v>0</v>
      </c>
      <c r="BH297" s="162">
        <f>IF(N297="sníž. přenesená",J297,0)</f>
        <v>0</v>
      </c>
      <c r="BI297" s="162">
        <f>IF(N297="nulová",J297,0)</f>
        <v>0</v>
      </c>
      <c r="BJ297" s="17" t="s">
        <v>84</v>
      </c>
      <c r="BK297" s="162">
        <f>ROUND(I297*H297,2)</f>
        <v>0</v>
      </c>
      <c r="BL297" s="17" t="s">
        <v>157</v>
      </c>
      <c r="BM297" s="161" t="s">
        <v>395</v>
      </c>
    </row>
    <row r="298" spans="2:51" s="13" customFormat="1" ht="12">
      <c r="B298" s="163"/>
      <c r="D298" s="164" t="s">
        <v>170</v>
      </c>
      <c r="E298" s="165" t="s">
        <v>1</v>
      </c>
      <c r="F298" s="166" t="s">
        <v>171</v>
      </c>
      <c r="H298" s="165" t="s">
        <v>1</v>
      </c>
      <c r="I298" s="167"/>
      <c r="L298" s="163"/>
      <c r="M298" s="168"/>
      <c r="N298" s="169"/>
      <c r="O298" s="169"/>
      <c r="P298" s="169"/>
      <c r="Q298" s="169"/>
      <c r="R298" s="169"/>
      <c r="S298" s="169"/>
      <c r="T298" s="170"/>
      <c r="AT298" s="165" t="s">
        <v>170</v>
      </c>
      <c r="AU298" s="165" t="s">
        <v>86</v>
      </c>
      <c r="AV298" s="13" t="s">
        <v>84</v>
      </c>
      <c r="AW298" s="13" t="s">
        <v>32</v>
      </c>
      <c r="AX298" s="13" t="s">
        <v>77</v>
      </c>
      <c r="AY298" s="165" t="s">
        <v>149</v>
      </c>
    </row>
    <row r="299" spans="2:51" s="13" customFormat="1" ht="12">
      <c r="B299" s="163"/>
      <c r="D299" s="164" t="s">
        <v>170</v>
      </c>
      <c r="E299" s="165" t="s">
        <v>1</v>
      </c>
      <c r="F299" s="166" t="s">
        <v>396</v>
      </c>
      <c r="H299" s="165" t="s">
        <v>1</v>
      </c>
      <c r="I299" s="167"/>
      <c r="L299" s="163"/>
      <c r="M299" s="168"/>
      <c r="N299" s="169"/>
      <c r="O299" s="169"/>
      <c r="P299" s="169"/>
      <c r="Q299" s="169"/>
      <c r="R299" s="169"/>
      <c r="S299" s="169"/>
      <c r="T299" s="170"/>
      <c r="AT299" s="165" t="s">
        <v>170</v>
      </c>
      <c r="AU299" s="165" t="s">
        <v>86</v>
      </c>
      <c r="AV299" s="13" t="s">
        <v>84</v>
      </c>
      <c r="AW299" s="13" t="s">
        <v>32</v>
      </c>
      <c r="AX299" s="13" t="s">
        <v>77</v>
      </c>
      <c r="AY299" s="165" t="s">
        <v>149</v>
      </c>
    </row>
    <row r="300" spans="2:51" s="13" customFormat="1" ht="12">
      <c r="B300" s="163"/>
      <c r="D300" s="164" t="s">
        <v>170</v>
      </c>
      <c r="E300" s="165" t="s">
        <v>1</v>
      </c>
      <c r="F300" s="166" t="s">
        <v>397</v>
      </c>
      <c r="H300" s="165" t="s">
        <v>1</v>
      </c>
      <c r="I300" s="167"/>
      <c r="L300" s="163"/>
      <c r="M300" s="168"/>
      <c r="N300" s="169"/>
      <c r="O300" s="169"/>
      <c r="P300" s="169"/>
      <c r="Q300" s="169"/>
      <c r="R300" s="169"/>
      <c r="S300" s="169"/>
      <c r="T300" s="170"/>
      <c r="AT300" s="165" t="s">
        <v>170</v>
      </c>
      <c r="AU300" s="165" t="s">
        <v>86</v>
      </c>
      <c r="AV300" s="13" t="s">
        <v>84</v>
      </c>
      <c r="AW300" s="13" t="s">
        <v>32</v>
      </c>
      <c r="AX300" s="13" t="s">
        <v>77</v>
      </c>
      <c r="AY300" s="165" t="s">
        <v>149</v>
      </c>
    </row>
    <row r="301" spans="2:51" s="13" customFormat="1" ht="12">
      <c r="B301" s="163"/>
      <c r="D301" s="164" t="s">
        <v>170</v>
      </c>
      <c r="E301" s="165" t="s">
        <v>1</v>
      </c>
      <c r="F301" s="166" t="s">
        <v>355</v>
      </c>
      <c r="H301" s="165" t="s">
        <v>1</v>
      </c>
      <c r="I301" s="167"/>
      <c r="L301" s="163"/>
      <c r="M301" s="168"/>
      <c r="N301" s="169"/>
      <c r="O301" s="169"/>
      <c r="P301" s="169"/>
      <c r="Q301" s="169"/>
      <c r="R301" s="169"/>
      <c r="S301" s="169"/>
      <c r="T301" s="170"/>
      <c r="AT301" s="165" t="s">
        <v>170</v>
      </c>
      <c r="AU301" s="165" t="s">
        <v>86</v>
      </c>
      <c r="AV301" s="13" t="s">
        <v>84</v>
      </c>
      <c r="AW301" s="13" t="s">
        <v>32</v>
      </c>
      <c r="AX301" s="13" t="s">
        <v>77</v>
      </c>
      <c r="AY301" s="165" t="s">
        <v>149</v>
      </c>
    </row>
    <row r="302" spans="2:51" s="13" customFormat="1" ht="12">
      <c r="B302" s="163"/>
      <c r="D302" s="164" t="s">
        <v>170</v>
      </c>
      <c r="E302" s="165" t="s">
        <v>1</v>
      </c>
      <c r="F302" s="166" t="s">
        <v>357</v>
      </c>
      <c r="H302" s="165" t="s">
        <v>1</v>
      </c>
      <c r="I302" s="167"/>
      <c r="L302" s="163"/>
      <c r="M302" s="168"/>
      <c r="N302" s="169"/>
      <c r="O302" s="169"/>
      <c r="P302" s="169"/>
      <c r="Q302" s="169"/>
      <c r="R302" s="169"/>
      <c r="S302" s="169"/>
      <c r="T302" s="170"/>
      <c r="AT302" s="165" t="s">
        <v>170</v>
      </c>
      <c r="AU302" s="165" t="s">
        <v>86</v>
      </c>
      <c r="AV302" s="13" t="s">
        <v>84</v>
      </c>
      <c r="AW302" s="13" t="s">
        <v>32</v>
      </c>
      <c r="AX302" s="13" t="s">
        <v>77</v>
      </c>
      <c r="AY302" s="165" t="s">
        <v>149</v>
      </c>
    </row>
    <row r="303" spans="2:51" s="14" customFormat="1" ht="12">
      <c r="B303" s="171"/>
      <c r="D303" s="164" t="s">
        <v>170</v>
      </c>
      <c r="E303" s="172" t="s">
        <v>1</v>
      </c>
      <c r="F303" s="173" t="s">
        <v>398</v>
      </c>
      <c r="H303" s="174">
        <v>68.78</v>
      </c>
      <c r="I303" s="175"/>
      <c r="L303" s="171"/>
      <c r="M303" s="176"/>
      <c r="N303" s="177"/>
      <c r="O303" s="177"/>
      <c r="P303" s="177"/>
      <c r="Q303" s="177"/>
      <c r="R303" s="177"/>
      <c r="S303" s="177"/>
      <c r="T303" s="178"/>
      <c r="AT303" s="172" t="s">
        <v>170</v>
      </c>
      <c r="AU303" s="172" t="s">
        <v>86</v>
      </c>
      <c r="AV303" s="14" t="s">
        <v>86</v>
      </c>
      <c r="AW303" s="14" t="s">
        <v>32</v>
      </c>
      <c r="AX303" s="14" t="s">
        <v>77</v>
      </c>
      <c r="AY303" s="172" t="s">
        <v>149</v>
      </c>
    </row>
    <row r="304" spans="2:51" s="15" customFormat="1" ht="12">
      <c r="B304" s="179"/>
      <c r="D304" s="164" t="s">
        <v>170</v>
      </c>
      <c r="E304" s="180" t="s">
        <v>1</v>
      </c>
      <c r="F304" s="181" t="s">
        <v>177</v>
      </c>
      <c r="H304" s="182">
        <v>68.78</v>
      </c>
      <c r="I304" s="183"/>
      <c r="L304" s="179"/>
      <c r="M304" s="184"/>
      <c r="N304" s="185"/>
      <c r="O304" s="185"/>
      <c r="P304" s="185"/>
      <c r="Q304" s="185"/>
      <c r="R304" s="185"/>
      <c r="S304" s="185"/>
      <c r="T304" s="186"/>
      <c r="AT304" s="180" t="s">
        <v>170</v>
      </c>
      <c r="AU304" s="180" t="s">
        <v>86</v>
      </c>
      <c r="AV304" s="15" t="s">
        <v>157</v>
      </c>
      <c r="AW304" s="15" t="s">
        <v>32</v>
      </c>
      <c r="AX304" s="15" t="s">
        <v>84</v>
      </c>
      <c r="AY304" s="180" t="s">
        <v>149</v>
      </c>
    </row>
    <row r="305" spans="1:65" s="2" customFormat="1" ht="24.15" customHeight="1">
      <c r="A305" s="32"/>
      <c r="B305" s="149"/>
      <c r="C305" s="150" t="s">
        <v>399</v>
      </c>
      <c r="D305" s="150" t="s">
        <v>152</v>
      </c>
      <c r="E305" s="151" t="s">
        <v>400</v>
      </c>
      <c r="F305" s="152" t="s">
        <v>401</v>
      </c>
      <c r="G305" s="153" t="s">
        <v>168</v>
      </c>
      <c r="H305" s="154">
        <v>24</v>
      </c>
      <c r="I305" s="155"/>
      <c r="J305" s="156">
        <f>ROUND(I305*H305,2)</f>
        <v>0</v>
      </c>
      <c r="K305" s="152" t="s">
        <v>1</v>
      </c>
      <c r="L305" s="33"/>
      <c r="M305" s="157" t="s">
        <v>1</v>
      </c>
      <c r="N305" s="158" t="s">
        <v>42</v>
      </c>
      <c r="O305" s="58"/>
      <c r="P305" s="159">
        <f>O305*H305</f>
        <v>0</v>
      </c>
      <c r="Q305" s="159">
        <v>0</v>
      </c>
      <c r="R305" s="159">
        <f>Q305*H305</f>
        <v>0</v>
      </c>
      <c r="S305" s="159">
        <v>0</v>
      </c>
      <c r="T305" s="160">
        <f>S305*H305</f>
        <v>0</v>
      </c>
      <c r="U305" s="32"/>
      <c r="V305" s="32"/>
      <c r="W305" s="32"/>
      <c r="X305" s="32"/>
      <c r="Y305" s="32"/>
      <c r="Z305" s="32"/>
      <c r="AA305" s="32"/>
      <c r="AB305" s="32"/>
      <c r="AC305" s="32"/>
      <c r="AD305" s="32"/>
      <c r="AE305" s="32"/>
      <c r="AR305" s="161" t="s">
        <v>157</v>
      </c>
      <c r="AT305" s="161" t="s">
        <v>152</v>
      </c>
      <c r="AU305" s="161" t="s">
        <v>86</v>
      </c>
      <c r="AY305" s="17" t="s">
        <v>149</v>
      </c>
      <c r="BE305" s="162">
        <f>IF(N305="základní",J305,0)</f>
        <v>0</v>
      </c>
      <c r="BF305" s="162">
        <f>IF(N305="snížená",J305,0)</f>
        <v>0</v>
      </c>
      <c r="BG305" s="162">
        <f>IF(N305="zákl. přenesená",J305,0)</f>
        <v>0</v>
      </c>
      <c r="BH305" s="162">
        <f>IF(N305="sníž. přenesená",J305,0)</f>
        <v>0</v>
      </c>
      <c r="BI305" s="162">
        <f>IF(N305="nulová",J305,0)</f>
        <v>0</v>
      </c>
      <c r="BJ305" s="17" t="s">
        <v>84</v>
      </c>
      <c r="BK305" s="162">
        <f>ROUND(I305*H305,2)</f>
        <v>0</v>
      </c>
      <c r="BL305" s="17" t="s">
        <v>157</v>
      </c>
      <c r="BM305" s="161" t="s">
        <v>402</v>
      </c>
    </row>
    <row r="306" spans="2:63" s="12" customFormat="1" ht="22.95" customHeight="1">
      <c r="B306" s="137"/>
      <c r="D306" s="138" t="s">
        <v>76</v>
      </c>
      <c r="E306" s="147" t="s">
        <v>150</v>
      </c>
      <c r="F306" s="147" t="s">
        <v>151</v>
      </c>
      <c r="I306" s="140"/>
      <c r="J306" s="148">
        <f>BK306</f>
        <v>0</v>
      </c>
      <c r="L306" s="137"/>
      <c r="M306" s="141"/>
      <c r="N306" s="142"/>
      <c r="O306" s="142"/>
      <c r="P306" s="143">
        <f>SUM(P307:P308)</f>
        <v>0</v>
      </c>
      <c r="Q306" s="142"/>
      <c r="R306" s="143">
        <f>SUM(R307:R308)</f>
        <v>0.011899999999999999</v>
      </c>
      <c r="S306" s="142"/>
      <c r="T306" s="144">
        <f>SUM(T307:T308)</f>
        <v>0</v>
      </c>
      <c r="AR306" s="138" t="s">
        <v>84</v>
      </c>
      <c r="AT306" s="145" t="s">
        <v>76</v>
      </c>
      <c r="AU306" s="145" t="s">
        <v>84</v>
      </c>
      <c r="AY306" s="138" t="s">
        <v>149</v>
      </c>
      <c r="BK306" s="146">
        <f>SUM(BK307:BK308)</f>
        <v>0</v>
      </c>
    </row>
    <row r="307" spans="1:65" s="2" customFormat="1" ht="37.95" customHeight="1">
      <c r="A307" s="32"/>
      <c r="B307" s="149"/>
      <c r="C307" s="150" t="s">
        <v>403</v>
      </c>
      <c r="D307" s="150" t="s">
        <v>152</v>
      </c>
      <c r="E307" s="151" t="s">
        <v>404</v>
      </c>
      <c r="F307" s="152" t="s">
        <v>405</v>
      </c>
      <c r="G307" s="153" t="s">
        <v>168</v>
      </c>
      <c r="H307" s="154">
        <v>70</v>
      </c>
      <c r="I307" s="155"/>
      <c r="J307" s="156">
        <f>ROUND(I307*H307,2)</f>
        <v>0</v>
      </c>
      <c r="K307" s="152" t="s">
        <v>156</v>
      </c>
      <c r="L307" s="33"/>
      <c r="M307" s="157" t="s">
        <v>1</v>
      </c>
      <c r="N307" s="158" t="s">
        <v>42</v>
      </c>
      <c r="O307" s="58"/>
      <c r="P307" s="159">
        <f>O307*H307</f>
        <v>0</v>
      </c>
      <c r="Q307" s="159">
        <v>0.00013</v>
      </c>
      <c r="R307" s="159">
        <f>Q307*H307</f>
        <v>0.009099999999999999</v>
      </c>
      <c r="S307" s="159">
        <v>0</v>
      </c>
      <c r="T307" s="160">
        <f>S307*H307</f>
        <v>0</v>
      </c>
      <c r="U307" s="32"/>
      <c r="V307" s="32"/>
      <c r="W307" s="32"/>
      <c r="X307" s="32"/>
      <c r="Y307" s="32"/>
      <c r="Z307" s="32"/>
      <c r="AA307" s="32"/>
      <c r="AB307" s="32"/>
      <c r="AC307" s="32"/>
      <c r="AD307" s="32"/>
      <c r="AE307" s="32"/>
      <c r="AR307" s="161" t="s">
        <v>157</v>
      </c>
      <c r="AT307" s="161" t="s">
        <v>152</v>
      </c>
      <c r="AU307" s="161" t="s">
        <v>86</v>
      </c>
      <c r="AY307" s="17" t="s">
        <v>149</v>
      </c>
      <c r="BE307" s="162">
        <f>IF(N307="základní",J307,0)</f>
        <v>0</v>
      </c>
      <c r="BF307" s="162">
        <f>IF(N307="snížená",J307,0)</f>
        <v>0</v>
      </c>
      <c r="BG307" s="162">
        <f>IF(N307="zákl. přenesená",J307,0)</f>
        <v>0</v>
      </c>
      <c r="BH307" s="162">
        <f>IF(N307="sníž. přenesená",J307,0)</f>
        <v>0</v>
      </c>
      <c r="BI307" s="162">
        <f>IF(N307="nulová",J307,0)</f>
        <v>0</v>
      </c>
      <c r="BJ307" s="17" t="s">
        <v>84</v>
      </c>
      <c r="BK307" s="162">
        <f>ROUND(I307*H307,2)</f>
        <v>0</v>
      </c>
      <c r="BL307" s="17" t="s">
        <v>157</v>
      </c>
      <c r="BM307" s="161" t="s">
        <v>406</v>
      </c>
    </row>
    <row r="308" spans="1:65" s="2" customFormat="1" ht="37.95" customHeight="1">
      <c r="A308" s="32"/>
      <c r="B308" s="149"/>
      <c r="C308" s="150" t="s">
        <v>407</v>
      </c>
      <c r="D308" s="150" t="s">
        <v>152</v>
      </c>
      <c r="E308" s="151" t="s">
        <v>408</v>
      </c>
      <c r="F308" s="152" t="s">
        <v>409</v>
      </c>
      <c r="G308" s="153" t="s">
        <v>168</v>
      </c>
      <c r="H308" s="154">
        <v>70</v>
      </c>
      <c r="I308" s="155"/>
      <c r="J308" s="156">
        <f>ROUND(I308*H308,2)</f>
        <v>0</v>
      </c>
      <c r="K308" s="152" t="s">
        <v>156</v>
      </c>
      <c r="L308" s="33"/>
      <c r="M308" s="157" t="s">
        <v>1</v>
      </c>
      <c r="N308" s="158" t="s">
        <v>42</v>
      </c>
      <c r="O308" s="58"/>
      <c r="P308" s="159">
        <f>O308*H308</f>
        <v>0</v>
      </c>
      <c r="Q308" s="159">
        <v>4E-05</v>
      </c>
      <c r="R308" s="159">
        <f>Q308*H308</f>
        <v>0.0028000000000000004</v>
      </c>
      <c r="S308" s="159">
        <v>0</v>
      </c>
      <c r="T308" s="160">
        <f>S308*H308</f>
        <v>0</v>
      </c>
      <c r="U308" s="32"/>
      <c r="V308" s="32"/>
      <c r="W308" s="32"/>
      <c r="X308" s="32"/>
      <c r="Y308" s="32"/>
      <c r="Z308" s="32"/>
      <c r="AA308" s="32"/>
      <c r="AB308" s="32"/>
      <c r="AC308" s="32"/>
      <c r="AD308" s="32"/>
      <c r="AE308" s="32"/>
      <c r="AR308" s="161" t="s">
        <v>157</v>
      </c>
      <c r="AT308" s="161" t="s">
        <v>152</v>
      </c>
      <c r="AU308" s="161" t="s">
        <v>86</v>
      </c>
      <c r="AY308" s="17" t="s">
        <v>149</v>
      </c>
      <c r="BE308" s="162">
        <f>IF(N308="základní",J308,0)</f>
        <v>0</v>
      </c>
      <c r="BF308" s="162">
        <f>IF(N308="snížená",J308,0)</f>
        <v>0</v>
      </c>
      <c r="BG308" s="162">
        <f>IF(N308="zákl. přenesená",J308,0)</f>
        <v>0</v>
      </c>
      <c r="BH308" s="162">
        <f>IF(N308="sníž. přenesená",J308,0)</f>
        <v>0</v>
      </c>
      <c r="BI308" s="162">
        <f>IF(N308="nulová",J308,0)</f>
        <v>0</v>
      </c>
      <c r="BJ308" s="17" t="s">
        <v>84</v>
      </c>
      <c r="BK308" s="162">
        <f>ROUND(I308*H308,2)</f>
        <v>0</v>
      </c>
      <c r="BL308" s="17" t="s">
        <v>157</v>
      </c>
      <c r="BM308" s="161" t="s">
        <v>410</v>
      </c>
    </row>
    <row r="309" spans="2:63" s="12" customFormat="1" ht="22.95" customHeight="1">
      <c r="B309" s="137"/>
      <c r="D309" s="138" t="s">
        <v>76</v>
      </c>
      <c r="E309" s="147" t="s">
        <v>411</v>
      </c>
      <c r="F309" s="147" t="s">
        <v>412</v>
      </c>
      <c r="I309" s="140"/>
      <c r="J309" s="148">
        <f>BK309</f>
        <v>0</v>
      </c>
      <c r="L309" s="137"/>
      <c r="M309" s="141"/>
      <c r="N309" s="142"/>
      <c r="O309" s="142"/>
      <c r="P309" s="143">
        <f>P310</f>
        <v>0</v>
      </c>
      <c r="Q309" s="142"/>
      <c r="R309" s="143">
        <f>R310</f>
        <v>0</v>
      </c>
      <c r="S309" s="142"/>
      <c r="T309" s="144">
        <f>T310</f>
        <v>0</v>
      </c>
      <c r="AR309" s="138" t="s">
        <v>84</v>
      </c>
      <c r="AT309" s="145" t="s">
        <v>76</v>
      </c>
      <c r="AU309" s="145" t="s">
        <v>84</v>
      </c>
      <c r="AY309" s="138" t="s">
        <v>149</v>
      </c>
      <c r="BK309" s="146">
        <f>BK310</f>
        <v>0</v>
      </c>
    </row>
    <row r="310" spans="1:65" s="2" customFormat="1" ht="49.2" customHeight="1">
      <c r="A310" s="32"/>
      <c r="B310" s="149"/>
      <c r="C310" s="150" t="s">
        <v>7</v>
      </c>
      <c r="D310" s="150" t="s">
        <v>152</v>
      </c>
      <c r="E310" s="151" t="s">
        <v>413</v>
      </c>
      <c r="F310" s="152" t="s">
        <v>414</v>
      </c>
      <c r="G310" s="153" t="s">
        <v>192</v>
      </c>
      <c r="H310" s="154">
        <v>23.43</v>
      </c>
      <c r="I310" s="155"/>
      <c r="J310" s="156">
        <f>ROUND(I310*H310,2)</f>
        <v>0</v>
      </c>
      <c r="K310" s="152" t="s">
        <v>156</v>
      </c>
      <c r="L310" s="33"/>
      <c r="M310" s="157" t="s">
        <v>1</v>
      </c>
      <c r="N310" s="158" t="s">
        <v>42</v>
      </c>
      <c r="O310" s="58"/>
      <c r="P310" s="159">
        <f>O310*H310</f>
        <v>0</v>
      </c>
      <c r="Q310" s="159">
        <v>0</v>
      </c>
      <c r="R310" s="159">
        <f>Q310*H310</f>
        <v>0</v>
      </c>
      <c r="S310" s="159">
        <v>0</v>
      </c>
      <c r="T310" s="160">
        <f>S310*H310</f>
        <v>0</v>
      </c>
      <c r="U310" s="32"/>
      <c r="V310" s="32"/>
      <c r="W310" s="32"/>
      <c r="X310" s="32"/>
      <c r="Y310" s="32"/>
      <c r="Z310" s="32"/>
      <c r="AA310" s="32"/>
      <c r="AB310" s="32"/>
      <c r="AC310" s="32"/>
      <c r="AD310" s="32"/>
      <c r="AE310" s="32"/>
      <c r="AR310" s="161" t="s">
        <v>157</v>
      </c>
      <c r="AT310" s="161" t="s">
        <v>152</v>
      </c>
      <c r="AU310" s="161" t="s">
        <v>86</v>
      </c>
      <c r="AY310" s="17" t="s">
        <v>149</v>
      </c>
      <c r="BE310" s="162">
        <f>IF(N310="základní",J310,0)</f>
        <v>0</v>
      </c>
      <c r="BF310" s="162">
        <f>IF(N310="snížená",J310,0)</f>
        <v>0</v>
      </c>
      <c r="BG310" s="162">
        <f>IF(N310="zákl. přenesená",J310,0)</f>
        <v>0</v>
      </c>
      <c r="BH310" s="162">
        <f>IF(N310="sníž. přenesená",J310,0)</f>
        <v>0</v>
      </c>
      <c r="BI310" s="162">
        <f>IF(N310="nulová",J310,0)</f>
        <v>0</v>
      </c>
      <c r="BJ310" s="17" t="s">
        <v>84</v>
      </c>
      <c r="BK310" s="162">
        <f>ROUND(I310*H310,2)</f>
        <v>0</v>
      </c>
      <c r="BL310" s="17" t="s">
        <v>157</v>
      </c>
      <c r="BM310" s="161" t="s">
        <v>415</v>
      </c>
    </row>
    <row r="311" spans="2:63" s="12" customFormat="1" ht="25.95" customHeight="1">
      <c r="B311" s="137"/>
      <c r="D311" s="138" t="s">
        <v>76</v>
      </c>
      <c r="E311" s="139" t="s">
        <v>213</v>
      </c>
      <c r="F311" s="139" t="s">
        <v>214</v>
      </c>
      <c r="I311" s="140"/>
      <c r="J311" s="126">
        <f>BK311</f>
        <v>0</v>
      </c>
      <c r="L311" s="137"/>
      <c r="M311" s="141"/>
      <c r="N311" s="142"/>
      <c r="O311" s="142"/>
      <c r="P311" s="143">
        <f>P312+P333+P343+P360+P369+P451+P519</f>
        <v>0</v>
      </c>
      <c r="Q311" s="142"/>
      <c r="R311" s="143">
        <f>R312+R333+R343+R360+R369+R451+R519</f>
        <v>6.1149070000000005</v>
      </c>
      <c r="S311" s="142"/>
      <c r="T311" s="144">
        <f>T312+T333+T343+T360+T369+T451+T519</f>
        <v>0</v>
      </c>
      <c r="AR311" s="138" t="s">
        <v>86</v>
      </c>
      <c r="AT311" s="145" t="s">
        <v>76</v>
      </c>
      <c r="AU311" s="145" t="s">
        <v>77</v>
      </c>
      <c r="AY311" s="138" t="s">
        <v>149</v>
      </c>
      <c r="BK311" s="146">
        <f>BK312+BK333+BK343+BK360+BK369+BK451+BK519</f>
        <v>0</v>
      </c>
    </row>
    <row r="312" spans="2:63" s="12" customFormat="1" ht="22.95" customHeight="1">
      <c r="B312" s="137"/>
      <c r="D312" s="138" t="s">
        <v>76</v>
      </c>
      <c r="E312" s="147" t="s">
        <v>416</v>
      </c>
      <c r="F312" s="147" t="s">
        <v>417</v>
      </c>
      <c r="I312" s="140"/>
      <c r="J312" s="148">
        <f>BK312</f>
        <v>0</v>
      </c>
      <c r="L312" s="137"/>
      <c r="M312" s="141"/>
      <c r="N312" s="142"/>
      <c r="O312" s="142"/>
      <c r="P312" s="143">
        <f>SUM(P313:P332)</f>
        <v>0</v>
      </c>
      <c r="Q312" s="142"/>
      <c r="R312" s="143">
        <f>SUM(R313:R332)</f>
        <v>0</v>
      </c>
      <c r="S312" s="142"/>
      <c r="T312" s="144">
        <f>SUM(T313:T332)</f>
        <v>0</v>
      </c>
      <c r="AR312" s="138" t="s">
        <v>86</v>
      </c>
      <c r="AT312" s="145" t="s">
        <v>76</v>
      </c>
      <c r="AU312" s="145" t="s">
        <v>84</v>
      </c>
      <c r="AY312" s="138" t="s">
        <v>149</v>
      </c>
      <c r="BK312" s="146">
        <f>SUM(BK313:BK332)</f>
        <v>0</v>
      </c>
    </row>
    <row r="313" spans="1:65" s="2" customFormat="1" ht="24.15" customHeight="1">
      <c r="A313" s="32"/>
      <c r="B313" s="149"/>
      <c r="C313" s="150" t="s">
        <v>418</v>
      </c>
      <c r="D313" s="150" t="s">
        <v>152</v>
      </c>
      <c r="E313" s="151" t="s">
        <v>419</v>
      </c>
      <c r="F313" s="152" t="s">
        <v>420</v>
      </c>
      <c r="G313" s="153" t="s">
        <v>168</v>
      </c>
      <c r="H313" s="154">
        <v>1</v>
      </c>
      <c r="I313" s="155"/>
      <c r="J313" s="156">
        <f aca="true" t="shared" si="0" ref="J313:J332">ROUND(I313*H313,2)</f>
        <v>0</v>
      </c>
      <c r="K313" s="152" t="s">
        <v>1</v>
      </c>
      <c r="L313" s="33"/>
      <c r="M313" s="157" t="s">
        <v>1</v>
      </c>
      <c r="N313" s="158" t="s">
        <v>42</v>
      </c>
      <c r="O313" s="58"/>
      <c r="P313" s="159">
        <f aca="true" t="shared" si="1" ref="P313:P332">O313*H313</f>
        <v>0</v>
      </c>
      <c r="Q313" s="159">
        <v>0</v>
      </c>
      <c r="R313" s="159">
        <f aca="true" t="shared" si="2" ref="R313:R332">Q313*H313</f>
        <v>0</v>
      </c>
      <c r="S313" s="159">
        <v>0</v>
      </c>
      <c r="T313" s="160">
        <f aca="true" t="shared" si="3" ref="T313:T332">S313*H313</f>
        <v>0</v>
      </c>
      <c r="U313" s="32"/>
      <c r="V313" s="32"/>
      <c r="W313" s="32"/>
      <c r="X313" s="32"/>
      <c r="Y313" s="32"/>
      <c r="Z313" s="32"/>
      <c r="AA313" s="32"/>
      <c r="AB313" s="32"/>
      <c r="AC313" s="32"/>
      <c r="AD313" s="32"/>
      <c r="AE313" s="32"/>
      <c r="AR313" s="161" t="s">
        <v>220</v>
      </c>
      <c r="AT313" s="161" t="s">
        <v>152</v>
      </c>
      <c r="AU313" s="161" t="s">
        <v>86</v>
      </c>
      <c r="AY313" s="17" t="s">
        <v>149</v>
      </c>
      <c r="BE313" s="162">
        <f aca="true" t="shared" si="4" ref="BE313:BE332">IF(N313="základní",J313,0)</f>
        <v>0</v>
      </c>
      <c r="BF313" s="162">
        <f aca="true" t="shared" si="5" ref="BF313:BF332">IF(N313="snížená",J313,0)</f>
        <v>0</v>
      </c>
      <c r="BG313" s="162">
        <f aca="true" t="shared" si="6" ref="BG313:BG332">IF(N313="zákl. přenesená",J313,0)</f>
        <v>0</v>
      </c>
      <c r="BH313" s="162">
        <f aca="true" t="shared" si="7" ref="BH313:BH332">IF(N313="sníž. přenesená",J313,0)</f>
        <v>0</v>
      </c>
      <c r="BI313" s="162">
        <f aca="true" t="shared" si="8" ref="BI313:BI332">IF(N313="nulová",J313,0)</f>
        <v>0</v>
      </c>
      <c r="BJ313" s="17" t="s">
        <v>84</v>
      </c>
      <c r="BK313" s="162">
        <f aca="true" t="shared" si="9" ref="BK313:BK332">ROUND(I313*H313,2)</f>
        <v>0</v>
      </c>
      <c r="BL313" s="17" t="s">
        <v>220</v>
      </c>
      <c r="BM313" s="161" t="s">
        <v>421</v>
      </c>
    </row>
    <row r="314" spans="1:65" s="2" customFormat="1" ht="24.15" customHeight="1">
      <c r="A314" s="32"/>
      <c r="B314" s="149"/>
      <c r="C314" s="150" t="s">
        <v>422</v>
      </c>
      <c r="D314" s="150" t="s">
        <v>152</v>
      </c>
      <c r="E314" s="151" t="s">
        <v>423</v>
      </c>
      <c r="F314" s="152" t="s">
        <v>424</v>
      </c>
      <c r="G314" s="153" t="s">
        <v>425</v>
      </c>
      <c r="H314" s="154">
        <v>3</v>
      </c>
      <c r="I314" s="155"/>
      <c r="J314" s="156">
        <f t="shared" si="0"/>
        <v>0</v>
      </c>
      <c r="K314" s="152" t="s">
        <v>1</v>
      </c>
      <c r="L314" s="33"/>
      <c r="M314" s="157" t="s">
        <v>1</v>
      </c>
      <c r="N314" s="158" t="s">
        <v>42</v>
      </c>
      <c r="O314" s="58"/>
      <c r="P314" s="159">
        <f t="shared" si="1"/>
        <v>0</v>
      </c>
      <c r="Q314" s="159">
        <v>0</v>
      </c>
      <c r="R314" s="159">
        <f t="shared" si="2"/>
        <v>0</v>
      </c>
      <c r="S314" s="159">
        <v>0</v>
      </c>
      <c r="T314" s="160">
        <f t="shared" si="3"/>
        <v>0</v>
      </c>
      <c r="U314" s="32"/>
      <c r="V314" s="32"/>
      <c r="W314" s="32"/>
      <c r="X314" s="32"/>
      <c r="Y314" s="32"/>
      <c r="Z314" s="32"/>
      <c r="AA314" s="32"/>
      <c r="AB314" s="32"/>
      <c r="AC314" s="32"/>
      <c r="AD314" s="32"/>
      <c r="AE314" s="32"/>
      <c r="AR314" s="161" t="s">
        <v>220</v>
      </c>
      <c r="AT314" s="161" t="s">
        <v>152</v>
      </c>
      <c r="AU314" s="161" t="s">
        <v>86</v>
      </c>
      <c r="AY314" s="17" t="s">
        <v>149</v>
      </c>
      <c r="BE314" s="162">
        <f t="shared" si="4"/>
        <v>0</v>
      </c>
      <c r="BF314" s="162">
        <f t="shared" si="5"/>
        <v>0</v>
      </c>
      <c r="BG314" s="162">
        <f t="shared" si="6"/>
        <v>0</v>
      </c>
      <c r="BH314" s="162">
        <f t="shared" si="7"/>
        <v>0</v>
      </c>
      <c r="BI314" s="162">
        <f t="shared" si="8"/>
        <v>0</v>
      </c>
      <c r="BJ314" s="17" t="s">
        <v>84</v>
      </c>
      <c r="BK314" s="162">
        <f t="shared" si="9"/>
        <v>0</v>
      </c>
      <c r="BL314" s="17" t="s">
        <v>220</v>
      </c>
      <c r="BM314" s="161" t="s">
        <v>426</v>
      </c>
    </row>
    <row r="315" spans="1:65" s="2" customFormat="1" ht="24.15" customHeight="1">
      <c r="A315" s="32"/>
      <c r="B315" s="149"/>
      <c r="C315" s="150" t="s">
        <v>427</v>
      </c>
      <c r="D315" s="150" t="s">
        <v>152</v>
      </c>
      <c r="E315" s="151" t="s">
        <v>428</v>
      </c>
      <c r="F315" s="152" t="s">
        <v>429</v>
      </c>
      <c r="G315" s="153" t="s">
        <v>425</v>
      </c>
      <c r="H315" s="154">
        <v>3</v>
      </c>
      <c r="I315" s="155"/>
      <c r="J315" s="156">
        <f t="shared" si="0"/>
        <v>0</v>
      </c>
      <c r="K315" s="152" t="s">
        <v>1</v>
      </c>
      <c r="L315" s="33"/>
      <c r="M315" s="157" t="s">
        <v>1</v>
      </c>
      <c r="N315" s="158" t="s">
        <v>42</v>
      </c>
      <c r="O315" s="58"/>
      <c r="P315" s="159">
        <f t="shared" si="1"/>
        <v>0</v>
      </c>
      <c r="Q315" s="159">
        <v>0</v>
      </c>
      <c r="R315" s="159">
        <f t="shared" si="2"/>
        <v>0</v>
      </c>
      <c r="S315" s="159">
        <v>0</v>
      </c>
      <c r="T315" s="160">
        <f t="shared" si="3"/>
        <v>0</v>
      </c>
      <c r="U315" s="32"/>
      <c r="V315" s="32"/>
      <c r="W315" s="32"/>
      <c r="X315" s="32"/>
      <c r="Y315" s="32"/>
      <c r="Z315" s="32"/>
      <c r="AA315" s="32"/>
      <c r="AB315" s="32"/>
      <c r="AC315" s="32"/>
      <c r="AD315" s="32"/>
      <c r="AE315" s="32"/>
      <c r="AR315" s="161" t="s">
        <v>220</v>
      </c>
      <c r="AT315" s="161" t="s">
        <v>152</v>
      </c>
      <c r="AU315" s="161" t="s">
        <v>86</v>
      </c>
      <c r="AY315" s="17" t="s">
        <v>149</v>
      </c>
      <c r="BE315" s="162">
        <f t="shared" si="4"/>
        <v>0</v>
      </c>
      <c r="BF315" s="162">
        <f t="shared" si="5"/>
        <v>0</v>
      </c>
      <c r="BG315" s="162">
        <f t="shared" si="6"/>
        <v>0</v>
      </c>
      <c r="BH315" s="162">
        <f t="shared" si="7"/>
        <v>0</v>
      </c>
      <c r="BI315" s="162">
        <f t="shared" si="8"/>
        <v>0</v>
      </c>
      <c r="BJ315" s="17" t="s">
        <v>84</v>
      </c>
      <c r="BK315" s="162">
        <f t="shared" si="9"/>
        <v>0</v>
      </c>
      <c r="BL315" s="17" t="s">
        <v>220</v>
      </c>
      <c r="BM315" s="161" t="s">
        <v>430</v>
      </c>
    </row>
    <row r="316" spans="1:65" s="2" customFormat="1" ht="24.15" customHeight="1">
      <c r="A316" s="32"/>
      <c r="B316" s="149"/>
      <c r="C316" s="150" t="s">
        <v>431</v>
      </c>
      <c r="D316" s="150" t="s">
        <v>152</v>
      </c>
      <c r="E316" s="151" t="s">
        <v>432</v>
      </c>
      <c r="F316" s="152" t="s">
        <v>433</v>
      </c>
      <c r="G316" s="153" t="s">
        <v>425</v>
      </c>
      <c r="H316" s="154">
        <v>2</v>
      </c>
      <c r="I316" s="155"/>
      <c r="J316" s="156">
        <f t="shared" si="0"/>
        <v>0</v>
      </c>
      <c r="K316" s="152" t="s">
        <v>1</v>
      </c>
      <c r="L316" s="33"/>
      <c r="M316" s="157" t="s">
        <v>1</v>
      </c>
      <c r="N316" s="158" t="s">
        <v>42</v>
      </c>
      <c r="O316" s="58"/>
      <c r="P316" s="159">
        <f t="shared" si="1"/>
        <v>0</v>
      </c>
      <c r="Q316" s="159">
        <v>0</v>
      </c>
      <c r="R316" s="159">
        <f t="shared" si="2"/>
        <v>0</v>
      </c>
      <c r="S316" s="159">
        <v>0</v>
      </c>
      <c r="T316" s="160">
        <f t="shared" si="3"/>
        <v>0</v>
      </c>
      <c r="U316" s="32"/>
      <c r="V316" s="32"/>
      <c r="W316" s="32"/>
      <c r="X316" s="32"/>
      <c r="Y316" s="32"/>
      <c r="Z316" s="32"/>
      <c r="AA316" s="32"/>
      <c r="AB316" s="32"/>
      <c r="AC316" s="32"/>
      <c r="AD316" s="32"/>
      <c r="AE316" s="32"/>
      <c r="AR316" s="161" t="s">
        <v>220</v>
      </c>
      <c r="AT316" s="161" t="s">
        <v>152</v>
      </c>
      <c r="AU316" s="161" t="s">
        <v>86</v>
      </c>
      <c r="AY316" s="17" t="s">
        <v>149</v>
      </c>
      <c r="BE316" s="162">
        <f t="shared" si="4"/>
        <v>0</v>
      </c>
      <c r="BF316" s="162">
        <f t="shared" si="5"/>
        <v>0</v>
      </c>
      <c r="BG316" s="162">
        <f t="shared" si="6"/>
        <v>0</v>
      </c>
      <c r="BH316" s="162">
        <f t="shared" si="7"/>
        <v>0</v>
      </c>
      <c r="BI316" s="162">
        <f t="shared" si="8"/>
        <v>0</v>
      </c>
      <c r="BJ316" s="17" t="s">
        <v>84</v>
      </c>
      <c r="BK316" s="162">
        <f t="shared" si="9"/>
        <v>0</v>
      </c>
      <c r="BL316" s="17" t="s">
        <v>220</v>
      </c>
      <c r="BM316" s="161" t="s">
        <v>434</v>
      </c>
    </row>
    <row r="317" spans="1:65" s="2" customFormat="1" ht="24.15" customHeight="1">
      <c r="A317" s="32"/>
      <c r="B317" s="149"/>
      <c r="C317" s="150" t="s">
        <v>435</v>
      </c>
      <c r="D317" s="150" t="s">
        <v>152</v>
      </c>
      <c r="E317" s="151" t="s">
        <v>436</v>
      </c>
      <c r="F317" s="152" t="s">
        <v>437</v>
      </c>
      <c r="G317" s="153" t="s">
        <v>425</v>
      </c>
      <c r="H317" s="154">
        <v>2</v>
      </c>
      <c r="I317" s="155"/>
      <c r="J317" s="156">
        <f t="shared" si="0"/>
        <v>0</v>
      </c>
      <c r="K317" s="152" t="s">
        <v>1</v>
      </c>
      <c r="L317" s="33"/>
      <c r="M317" s="157" t="s">
        <v>1</v>
      </c>
      <c r="N317" s="158" t="s">
        <v>42</v>
      </c>
      <c r="O317" s="58"/>
      <c r="P317" s="159">
        <f t="shared" si="1"/>
        <v>0</v>
      </c>
      <c r="Q317" s="159">
        <v>0</v>
      </c>
      <c r="R317" s="159">
        <f t="shared" si="2"/>
        <v>0</v>
      </c>
      <c r="S317" s="159">
        <v>0</v>
      </c>
      <c r="T317" s="160">
        <f t="shared" si="3"/>
        <v>0</v>
      </c>
      <c r="U317" s="32"/>
      <c r="V317" s="32"/>
      <c r="W317" s="32"/>
      <c r="X317" s="32"/>
      <c r="Y317" s="32"/>
      <c r="Z317" s="32"/>
      <c r="AA317" s="32"/>
      <c r="AB317" s="32"/>
      <c r="AC317" s="32"/>
      <c r="AD317" s="32"/>
      <c r="AE317" s="32"/>
      <c r="AR317" s="161" t="s">
        <v>220</v>
      </c>
      <c r="AT317" s="161" t="s">
        <v>152</v>
      </c>
      <c r="AU317" s="161" t="s">
        <v>86</v>
      </c>
      <c r="AY317" s="17" t="s">
        <v>149</v>
      </c>
      <c r="BE317" s="162">
        <f t="shared" si="4"/>
        <v>0</v>
      </c>
      <c r="BF317" s="162">
        <f t="shared" si="5"/>
        <v>0</v>
      </c>
      <c r="BG317" s="162">
        <f t="shared" si="6"/>
        <v>0</v>
      </c>
      <c r="BH317" s="162">
        <f t="shared" si="7"/>
        <v>0</v>
      </c>
      <c r="BI317" s="162">
        <f t="shared" si="8"/>
        <v>0</v>
      </c>
      <c r="BJ317" s="17" t="s">
        <v>84</v>
      </c>
      <c r="BK317" s="162">
        <f t="shared" si="9"/>
        <v>0</v>
      </c>
      <c r="BL317" s="17" t="s">
        <v>220</v>
      </c>
      <c r="BM317" s="161" t="s">
        <v>438</v>
      </c>
    </row>
    <row r="318" spans="1:65" s="2" customFormat="1" ht="24.15" customHeight="1">
      <c r="A318" s="32"/>
      <c r="B318" s="149"/>
      <c r="C318" s="150" t="s">
        <v>439</v>
      </c>
      <c r="D318" s="150" t="s">
        <v>152</v>
      </c>
      <c r="E318" s="151" t="s">
        <v>419</v>
      </c>
      <c r="F318" s="152" t="s">
        <v>420</v>
      </c>
      <c r="G318" s="153" t="s">
        <v>168</v>
      </c>
      <c r="H318" s="154">
        <v>1</v>
      </c>
      <c r="I318" s="155"/>
      <c r="J318" s="156">
        <f t="shared" si="0"/>
        <v>0</v>
      </c>
      <c r="K318" s="152" t="s">
        <v>1</v>
      </c>
      <c r="L318" s="33"/>
      <c r="M318" s="157" t="s">
        <v>1</v>
      </c>
      <c r="N318" s="158" t="s">
        <v>42</v>
      </c>
      <c r="O318" s="58"/>
      <c r="P318" s="159">
        <f t="shared" si="1"/>
        <v>0</v>
      </c>
      <c r="Q318" s="159">
        <v>0</v>
      </c>
      <c r="R318" s="159">
        <f t="shared" si="2"/>
        <v>0</v>
      </c>
      <c r="S318" s="159">
        <v>0</v>
      </c>
      <c r="T318" s="160">
        <f t="shared" si="3"/>
        <v>0</v>
      </c>
      <c r="U318" s="32"/>
      <c r="V318" s="32"/>
      <c r="W318" s="32"/>
      <c r="X318" s="32"/>
      <c r="Y318" s="32"/>
      <c r="Z318" s="32"/>
      <c r="AA318" s="32"/>
      <c r="AB318" s="32"/>
      <c r="AC318" s="32"/>
      <c r="AD318" s="32"/>
      <c r="AE318" s="32"/>
      <c r="AR318" s="161" t="s">
        <v>220</v>
      </c>
      <c r="AT318" s="161" t="s">
        <v>152</v>
      </c>
      <c r="AU318" s="161" t="s">
        <v>86</v>
      </c>
      <c r="AY318" s="17" t="s">
        <v>149</v>
      </c>
      <c r="BE318" s="162">
        <f t="shared" si="4"/>
        <v>0</v>
      </c>
      <c r="BF318" s="162">
        <f t="shared" si="5"/>
        <v>0</v>
      </c>
      <c r="BG318" s="162">
        <f t="shared" si="6"/>
        <v>0</v>
      </c>
      <c r="BH318" s="162">
        <f t="shared" si="7"/>
        <v>0</v>
      </c>
      <c r="BI318" s="162">
        <f t="shared" si="8"/>
        <v>0</v>
      </c>
      <c r="BJ318" s="17" t="s">
        <v>84</v>
      </c>
      <c r="BK318" s="162">
        <f t="shared" si="9"/>
        <v>0</v>
      </c>
      <c r="BL318" s="17" t="s">
        <v>220</v>
      </c>
      <c r="BM318" s="161" t="s">
        <v>440</v>
      </c>
    </row>
    <row r="319" spans="1:65" s="2" customFormat="1" ht="24.15" customHeight="1">
      <c r="A319" s="32"/>
      <c r="B319" s="149"/>
      <c r="C319" s="150" t="s">
        <v>441</v>
      </c>
      <c r="D319" s="150" t="s">
        <v>152</v>
      </c>
      <c r="E319" s="151" t="s">
        <v>442</v>
      </c>
      <c r="F319" s="152" t="s">
        <v>443</v>
      </c>
      <c r="G319" s="153" t="s">
        <v>425</v>
      </c>
      <c r="H319" s="154">
        <v>3</v>
      </c>
      <c r="I319" s="155"/>
      <c r="J319" s="156">
        <f t="shared" si="0"/>
        <v>0</v>
      </c>
      <c r="K319" s="152" t="s">
        <v>1</v>
      </c>
      <c r="L319" s="33"/>
      <c r="M319" s="157" t="s">
        <v>1</v>
      </c>
      <c r="N319" s="158" t="s">
        <v>42</v>
      </c>
      <c r="O319" s="58"/>
      <c r="P319" s="159">
        <f t="shared" si="1"/>
        <v>0</v>
      </c>
      <c r="Q319" s="159">
        <v>0</v>
      </c>
      <c r="R319" s="159">
        <f t="shared" si="2"/>
        <v>0</v>
      </c>
      <c r="S319" s="159">
        <v>0</v>
      </c>
      <c r="T319" s="160">
        <f t="shared" si="3"/>
        <v>0</v>
      </c>
      <c r="U319" s="32"/>
      <c r="V319" s="32"/>
      <c r="W319" s="32"/>
      <c r="X319" s="32"/>
      <c r="Y319" s="32"/>
      <c r="Z319" s="32"/>
      <c r="AA319" s="32"/>
      <c r="AB319" s="32"/>
      <c r="AC319" s="32"/>
      <c r="AD319" s="32"/>
      <c r="AE319" s="32"/>
      <c r="AR319" s="161" t="s">
        <v>220</v>
      </c>
      <c r="AT319" s="161" t="s">
        <v>152</v>
      </c>
      <c r="AU319" s="161" t="s">
        <v>86</v>
      </c>
      <c r="AY319" s="17" t="s">
        <v>149</v>
      </c>
      <c r="BE319" s="162">
        <f t="shared" si="4"/>
        <v>0</v>
      </c>
      <c r="BF319" s="162">
        <f t="shared" si="5"/>
        <v>0</v>
      </c>
      <c r="BG319" s="162">
        <f t="shared" si="6"/>
        <v>0</v>
      </c>
      <c r="BH319" s="162">
        <f t="shared" si="7"/>
        <v>0</v>
      </c>
      <c r="BI319" s="162">
        <f t="shared" si="8"/>
        <v>0</v>
      </c>
      <c r="BJ319" s="17" t="s">
        <v>84</v>
      </c>
      <c r="BK319" s="162">
        <f t="shared" si="9"/>
        <v>0</v>
      </c>
      <c r="BL319" s="17" t="s">
        <v>220</v>
      </c>
      <c r="BM319" s="161" t="s">
        <v>444</v>
      </c>
    </row>
    <row r="320" spans="1:65" s="2" customFormat="1" ht="24.15" customHeight="1">
      <c r="A320" s="32"/>
      <c r="B320" s="149"/>
      <c r="C320" s="150" t="s">
        <v>445</v>
      </c>
      <c r="D320" s="150" t="s">
        <v>152</v>
      </c>
      <c r="E320" s="151" t="s">
        <v>446</v>
      </c>
      <c r="F320" s="152" t="s">
        <v>447</v>
      </c>
      <c r="G320" s="153" t="s">
        <v>425</v>
      </c>
      <c r="H320" s="154">
        <v>3</v>
      </c>
      <c r="I320" s="155"/>
      <c r="J320" s="156">
        <f t="shared" si="0"/>
        <v>0</v>
      </c>
      <c r="K320" s="152" t="s">
        <v>1</v>
      </c>
      <c r="L320" s="33"/>
      <c r="M320" s="157" t="s">
        <v>1</v>
      </c>
      <c r="N320" s="158" t="s">
        <v>42</v>
      </c>
      <c r="O320" s="58"/>
      <c r="P320" s="159">
        <f t="shared" si="1"/>
        <v>0</v>
      </c>
      <c r="Q320" s="159">
        <v>0</v>
      </c>
      <c r="R320" s="159">
        <f t="shared" si="2"/>
        <v>0</v>
      </c>
      <c r="S320" s="159">
        <v>0</v>
      </c>
      <c r="T320" s="160">
        <f t="shared" si="3"/>
        <v>0</v>
      </c>
      <c r="U320" s="32"/>
      <c r="V320" s="32"/>
      <c r="W320" s="32"/>
      <c r="X320" s="32"/>
      <c r="Y320" s="32"/>
      <c r="Z320" s="32"/>
      <c r="AA320" s="32"/>
      <c r="AB320" s="32"/>
      <c r="AC320" s="32"/>
      <c r="AD320" s="32"/>
      <c r="AE320" s="32"/>
      <c r="AR320" s="161" t="s">
        <v>220</v>
      </c>
      <c r="AT320" s="161" t="s">
        <v>152</v>
      </c>
      <c r="AU320" s="161" t="s">
        <v>86</v>
      </c>
      <c r="AY320" s="17" t="s">
        <v>149</v>
      </c>
      <c r="BE320" s="162">
        <f t="shared" si="4"/>
        <v>0</v>
      </c>
      <c r="BF320" s="162">
        <f t="shared" si="5"/>
        <v>0</v>
      </c>
      <c r="BG320" s="162">
        <f t="shared" si="6"/>
        <v>0</v>
      </c>
      <c r="BH320" s="162">
        <f t="shared" si="7"/>
        <v>0</v>
      </c>
      <c r="BI320" s="162">
        <f t="shared" si="8"/>
        <v>0</v>
      </c>
      <c r="BJ320" s="17" t="s">
        <v>84</v>
      </c>
      <c r="BK320" s="162">
        <f t="shared" si="9"/>
        <v>0</v>
      </c>
      <c r="BL320" s="17" t="s">
        <v>220</v>
      </c>
      <c r="BM320" s="161" t="s">
        <v>448</v>
      </c>
    </row>
    <row r="321" spans="1:65" s="2" customFormat="1" ht="24.15" customHeight="1">
      <c r="A321" s="32"/>
      <c r="B321" s="149"/>
      <c r="C321" s="150" t="s">
        <v>449</v>
      </c>
      <c r="D321" s="150" t="s">
        <v>152</v>
      </c>
      <c r="E321" s="151" t="s">
        <v>450</v>
      </c>
      <c r="F321" s="152" t="s">
        <v>451</v>
      </c>
      <c r="G321" s="153" t="s">
        <v>425</v>
      </c>
      <c r="H321" s="154">
        <v>2</v>
      </c>
      <c r="I321" s="155"/>
      <c r="J321" s="156">
        <f t="shared" si="0"/>
        <v>0</v>
      </c>
      <c r="K321" s="152" t="s">
        <v>1</v>
      </c>
      <c r="L321" s="33"/>
      <c r="M321" s="157" t="s">
        <v>1</v>
      </c>
      <c r="N321" s="158" t="s">
        <v>42</v>
      </c>
      <c r="O321" s="58"/>
      <c r="P321" s="159">
        <f t="shared" si="1"/>
        <v>0</v>
      </c>
      <c r="Q321" s="159">
        <v>0</v>
      </c>
      <c r="R321" s="159">
        <f t="shared" si="2"/>
        <v>0</v>
      </c>
      <c r="S321" s="159">
        <v>0</v>
      </c>
      <c r="T321" s="160">
        <f t="shared" si="3"/>
        <v>0</v>
      </c>
      <c r="U321" s="32"/>
      <c r="V321" s="32"/>
      <c r="W321" s="32"/>
      <c r="X321" s="32"/>
      <c r="Y321" s="32"/>
      <c r="Z321" s="32"/>
      <c r="AA321" s="32"/>
      <c r="AB321" s="32"/>
      <c r="AC321" s="32"/>
      <c r="AD321" s="32"/>
      <c r="AE321" s="32"/>
      <c r="AR321" s="161" t="s">
        <v>220</v>
      </c>
      <c r="AT321" s="161" t="s">
        <v>152</v>
      </c>
      <c r="AU321" s="161" t="s">
        <v>86</v>
      </c>
      <c r="AY321" s="17" t="s">
        <v>149</v>
      </c>
      <c r="BE321" s="162">
        <f t="shared" si="4"/>
        <v>0</v>
      </c>
      <c r="BF321" s="162">
        <f t="shared" si="5"/>
        <v>0</v>
      </c>
      <c r="BG321" s="162">
        <f t="shared" si="6"/>
        <v>0</v>
      </c>
      <c r="BH321" s="162">
        <f t="shared" si="7"/>
        <v>0</v>
      </c>
      <c r="BI321" s="162">
        <f t="shared" si="8"/>
        <v>0</v>
      </c>
      <c r="BJ321" s="17" t="s">
        <v>84</v>
      </c>
      <c r="BK321" s="162">
        <f t="shared" si="9"/>
        <v>0</v>
      </c>
      <c r="BL321" s="17" t="s">
        <v>220</v>
      </c>
      <c r="BM321" s="161" t="s">
        <v>452</v>
      </c>
    </row>
    <row r="322" spans="1:65" s="2" customFormat="1" ht="24.15" customHeight="1">
      <c r="A322" s="32"/>
      <c r="B322" s="149"/>
      <c r="C322" s="150" t="s">
        <v>453</v>
      </c>
      <c r="D322" s="150" t="s">
        <v>152</v>
      </c>
      <c r="E322" s="151" t="s">
        <v>454</v>
      </c>
      <c r="F322" s="152" t="s">
        <v>455</v>
      </c>
      <c r="G322" s="153" t="s">
        <v>425</v>
      </c>
      <c r="H322" s="154">
        <v>2</v>
      </c>
      <c r="I322" s="155"/>
      <c r="J322" s="156">
        <f t="shared" si="0"/>
        <v>0</v>
      </c>
      <c r="K322" s="152" t="s">
        <v>1</v>
      </c>
      <c r="L322" s="33"/>
      <c r="M322" s="157" t="s">
        <v>1</v>
      </c>
      <c r="N322" s="158" t="s">
        <v>42</v>
      </c>
      <c r="O322" s="58"/>
      <c r="P322" s="159">
        <f t="shared" si="1"/>
        <v>0</v>
      </c>
      <c r="Q322" s="159">
        <v>0</v>
      </c>
      <c r="R322" s="159">
        <f t="shared" si="2"/>
        <v>0</v>
      </c>
      <c r="S322" s="159">
        <v>0</v>
      </c>
      <c r="T322" s="160">
        <f t="shared" si="3"/>
        <v>0</v>
      </c>
      <c r="U322" s="32"/>
      <c r="V322" s="32"/>
      <c r="W322" s="32"/>
      <c r="X322" s="32"/>
      <c r="Y322" s="32"/>
      <c r="Z322" s="32"/>
      <c r="AA322" s="32"/>
      <c r="AB322" s="32"/>
      <c r="AC322" s="32"/>
      <c r="AD322" s="32"/>
      <c r="AE322" s="32"/>
      <c r="AR322" s="161" t="s">
        <v>220</v>
      </c>
      <c r="AT322" s="161" t="s">
        <v>152</v>
      </c>
      <c r="AU322" s="161" t="s">
        <v>86</v>
      </c>
      <c r="AY322" s="17" t="s">
        <v>149</v>
      </c>
      <c r="BE322" s="162">
        <f t="shared" si="4"/>
        <v>0</v>
      </c>
      <c r="BF322" s="162">
        <f t="shared" si="5"/>
        <v>0</v>
      </c>
      <c r="BG322" s="162">
        <f t="shared" si="6"/>
        <v>0</v>
      </c>
      <c r="BH322" s="162">
        <f t="shared" si="7"/>
        <v>0</v>
      </c>
      <c r="BI322" s="162">
        <f t="shared" si="8"/>
        <v>0</v>
      </c>
      <c r="BJ322" s="17" t="s">
        <v>84</v>
      </c>
      <c r="BK322" s="162">
        <f t="shared" si="9"/>
        <v>0</v>
      </c>
      <c r="BL322" s="17" t="s">
        <v>220</v>
      </c>
      <c r="BM322" s="161" t="s">
        <v>456</v>
      </c>
    </row>
    <row r="323" spans="1:65" s="2" customFormat="1" ht="24.15" customHeight="1">
      <c r="A323" s="32"/>
      <c r="B323" s="149"/>
      <c r="C323" s="150" t="s">
        <v>457</v>
      </c>
      <c r="D323" s="150" t="s">
        <v>152</v>
      </c>
      <c r="E323" s="151" t="s">
        <v>458</v>
      </c>
      <c r="F323" s="152" t="s">
        <v>459</v>
      </c>
      <c r="G323" s="153" t="s">
        <v>168</v>
      </c>
      <c r="H323" s="154">
        <v>1</v>
      </c>
      <c r="I323" s="155"/>
      <c r="J323" s="156">
        <f t="shared" si="0"/>
        <v>0</v>
      </c>
      <c r="K323" s="152" t="s">
        <v>1</v>
      </c>
      <c r="L323" s="33"/>
      <c r="M323" s="157" t="s">
        <v>1</v>
      </c>
      <c r="N323" s="158" t="s">
        <v>42</v>
      </c>
      <c r="O323" s="58"/>
      <c r="P323" s="159">
        <f t="shared" si="1"/>
        <v>0</v>
      </c>
      <c r="Q323" s="159">
        <v>0</v>
      </c>
      <c r="R323" s="159">
        <f t="shared" si="2"/>
        <v>0</v>
      </c>
      <c r="S323" s="159">
        <v>0</v>
      </c>
      <c r="T323" s="160">
        <f t="shared" si="3"/>
        <v>0</v>
      </c>
      <c r="U323" s="32"/>
      <c r="V323" s="32"/>
      <c r="W323" s="32"/>
      <c r="X323" s="32"/>
      <c r="Y323" s="32"/>
      <c r="Z323" s="32"/>
      <c r="AA323" s="32"/>
      <c r="AB323" s="32"/>
      <c r="AC323" s="32"/>
      <c r="AD323" s="32"/>
      <c r="AE323" s="32"/>
      <c r="AR323" s="161" t="s">
        <v>220</v>
      </c>
      <c r="AT323" s="161" t="s">
        <v>152</v>
      </c>
      <c r="AU323" s="161" t="s">
        <v>86</v>
      </c>
      <c r="AY323" s="17" t="s">
        <v>149</v>
      </c>
      <c r="BE323" s="162">
        <f t="shared" si="4"/>
        <v>0</v>
      </c>
      <c r="BF323" s="162">
        <f t="shared" si="5"/>
        <v>0</v>
      </c>
      <c r="BG323" s="162">
        <f t="shared" si="6"/>
        <v>0</v>
      </c>
      <c r="BH323" s="162">
        <f t="shared" si="7"/>
        <v>0</v>
      </c>
      <c r="BI323" s="162">
        <f t="shared" si="8"/>
        <v>0</v>
      </c>
      <c r="BJ323" s="17" t="s">
        <v>84</v>
      </c>
      <c r="BK323" s="162">
        <f t="shared" si="9"/>
        <v>0</v>
      </c>
      <c r="BL323" s="17" t="s">
        <v>220</v>
      </c>
      <c r="BM323" s="161" t="s">
        <v>460</v>
      </c>
    </row>
    <row r="324" spans="1:65" s="2" customFormat="1" ht="24.15" customHeight="1">
      <c r="A324" s="32"/>
      <c r="B324" s="149"/>
      <c r="C324" s="150" t="s">
        <v>461</v>
      </c>
      <c r="D324" s="150" t="s">
        <v>152</v>
      </c>
      <c r="E324" s="151" t="s">
        <v>462</v>
      </c>
      <c r="F324" s="152" t="s">
        <v>463</v>
      </c>
      <c r="G324" s="153" t="s">
        <v>425</v>
      </c>
      <c r="H324" s="154">
        <v>3</v>
      </c>
      <c r="I324" s="155"/>
      <c r="J324" s="156">
        <f t="shared" si="0"/>
        <v>0</v>
      </c>
      <c r="K324" s="152" t="s">
        <v>1</v>
      </c>
      <c r="L324" s="33"/>
      <c r="M324" s="157" t="s">
        <v>1</v>
      </c>
      <c r="N324" s="158" t="s">
        <v>42</v>
      </c>
      <c r="O324" s="58"/>
      <c r="P324" s="159">
        <f t="shared" si="1"/>
        <v>0</v>
      </c>
      <c r="Q324" s="159">
        <v>0</v>
      </c>
      <c r="R324" s="159">
        <f t="shared" si="2"/>
        <v>0</v>
      </c>
      <c r="S324" s="159">
        <v>0</v>
      </c>
      <c r="T324" s="160">
        <f t="shared" si="3"/>
        <v>0</v>
      </c>
      <c r="U324" s="32"/>
      <c r="V324" s="32"/>
      <c r="W324" s="32"/>
      <c r="X324" s="32"/>
      <c r="Y324" s="32"/>
      <c r="Z324" s="32"/>
      <c r="AA324" s="32"/>
      <c r="AB324" s="32"/>
      <c r="AC324" s="32"/>
      <c r="AD324" s="32"/>
      <c r="AE324" s="32"/>
      <c r="AR324" s="161" t="s">
        <v>220</v>
      </c>
      <c r="AT324" s="161" t="s">
        <v>152</v>
      </c>
      <c r="AU324" s="161" t="s">
        <v>86</v>
      </c>
      <c r="AY324" s="17" t="s">
        <v>149</v>
      </c>
      <c r="BE324" s="162">
        <f t="shared" si="4"/>
        <v>0</v>
      </c>
      <c r="BF324" s="162">
        <f t="shared" si="5"/>
        <v>0</v>
      </c>
      <c r="BG324" s="162">
        <f t="shared" si="6"/>
        <v>0</v>
      </c>
      <c r="BH324" s="162">
        <f t="shared" si="7"/>
        <v>0</v>
      </c>
      <c r="BI324" s="162">
        <f t="shared" si="8"/>
        <v>0</v>
      </c>
      <c r="BJ324" s="17" t="s">
        <v>84</v>
      </c>
      <c r="BK324" s="162">
        <f t="shared" si="9"/>
        <v>0</v>
      </c>
      <c r="BL324" s="17" t="s">
        <v>220</v>
      </c>
      <c r="BM324" s="161" t="s">
        <v>464</v>
      </c>
    </row>
    <row r="325" spans="1:65" s="2" customFormat="1" ht="24.15" customHeight="1">
      <c r="A325" s="32"/>
      <c r="B325" s="149"/>
      <c r="C325" s="150" t="s">
        <v>465</v>
      </c>
      <c r="D325" s="150" t="s">
        <v>152</v>
      </c>
      <c r="E325" s="151" t="s">
        <v>466</v>
      </c>
      <c r="F325" s="152" t="s">
        <v>467</v>
      </c>
      <c r="G325" s="153" t="s">
        <v>425</v>
      </c>
      <c r="H325" s="154">
        <v>3</v>
      </c>
      <c r="I325" s="155"/>
      <c r="J325" s="156">
        <f t="shared" si="0"/>
        <v>0</v>
      </c>
      <c r="K325" s="152" t="s">
        <v>1</v>
      </c>
      <c r="L325" s="33"/>
      <c r="M325" s="157" t="s">
        <v>1</v>
      </c>
      <c r="N325" s="158" t="s">
        <v>42</v>
      </c>
      <c r="O325" s="58"/>
      <c r="P325" s="159">
        <f t="shared" si="1"/>
        <v>0</v>
      </c>
      <c r="Q325" s="159">
        <v>0</v>
      </c>
      <c r="R325" s="159">
        <f t="shared" si="2"/>
        <v>0</v>
      </c>
      <c r="S325" s="159">
        <v>0</v>
      </c>
      <c r="T325" s="160">
        <f t="shared" si="3"/>
        <v>0</v>
      </c>
      <c r="U325" s="32"/>
      <c r="V325" s="32"/>
      <c r="W325" s="32"/>
      <c r="X325" s="32"/>
      <c r="Y325" s="32"/>
      <c r="Z325" s="32"/>
      <c r="AA325" s="32"/>
      <c r="AB325" s="32"/>
      <c r="AC325" s="32"/>
      <c r="AD325" s="32"/>
      <c r="AE325" s="32"/>
      <c r="AR325" s="161" t="s">
        <v>220</v>
      </c>
      <c r="AT325" s="161" t="s">
        <v>152</v>
      </c>
      <c r="AU325" s="161" t="s">
        <v>86</v>
      </c>
      <c r="AY325" s="17" t="s">
        <v>149</v>
      </c>
      <c r="BE325" s="162">
        <f t="shared" si="4"/>
        <v>0</v>
      </c>
      <c r="BF325" s="162">
        <f t="shared" si="5"/>
        <v>0</v>
      </c>
      <c r="BG325" s="162">
        <f t="shared" si="6"/>
        <v>0</v>
      </c>
      <c r="BH325" s="162">
        <f t="shared" si="7"/>
        <v>0</v>
      </c>
      <c r="BI325" s="162">
        <f t="shared" si="8"/>
        <v>0</v>
      </c>
      <c r="BJ325" s="17" t="s">
        <v>84</v>
      </c>
      <c r="BK325" s="162">
        <f t="shared" si="9"/>
        <v>0</v>
      </c>
      <c r="BL325" s="17" t="s">
        <v>220</v>
      </c>
      <c r="BM325" s="161" t="s">
        <v>468</v>
      </c>
    </row>
    <row r="326" spans="1:65" s="2" customFormat="1" ht="24.15" customHeight="1">
      <c r="A326" s="32"/>
      <c r="B326" s="149"/>
      <c r="C326" s="150" t="s">
        <v>469</v>
      </c>
      <c r="D326" s="150" t="s">
        <v>152</v>
      </c>
      <c r="E326" s="151" t="s">
        <v>470</v>
      </c>
      <c r="F326" s="152" t="s">
        <v>471</v>
      </c>
      <c r="G326" s="153" t="s">
        <v>425</v>
      </c>
      <c r="H326" s="154">
        <v>2</v>
      </c>
      <c r="I326" s="155"/>
      <c r="J326" s="156">
        <f t="shared" si="0"/>
        <v>0</v>
      </c>
      <c r="K326" s="152" t="s">
        <v>1</v>
      </c>
      <c r="L326" s="33"/>
      <c r="M326" s="157" t="s">
        <v>1</v>
      </c>
      <c r="N326" s="158" t="s">
        <v>42</v>
      </c>
      <c r="O326" s="58"/>
      <c r="P326" s="159">
        <f t="shared" si="1"/>
        <v>0</v>
      </c>
      <c r="Q326" s="159">
        <v>0</v>
      </c>
      <c r="R326" s="159">
        <f t="shared" si="2"/>
        <v>0</v>
      </c>
      <c r="S326" s="159">
        <v>0</v>
      </c>
      <c r="T326" s="160">
        <f t="shared" si="3"/>
        <v>0</v>
      </c>
      <c r="U326" s="32"/>
      <c r="V326" s="32"/>
      <c r="W326" s="32"/>
      <c r="X326" s="32"/>
      <c r="Y326" s="32"/>
      <c r="Z326" s="32"/>
      <c r="AA326" s="32"/>
      <c r="AB326" s="32"/>
      <c r="AC326" s="32"/>
      <c r="AD326" s="32"/>
      <c r="AE326" s="32"/>
      <c r="AR326" s="161" t="s">
        <v>220</v>
      </c>
      <c r="AT326" s="161" t="s">
        <v>152</v>
      </c>
      <c r="AU326" s="161" t="s">
        <v>86</v>
      </c>
      <c r="AY326" s="17" t="s">
        <v>149</v>
      </c>
      <c r="BE326" s="162">
        <f t="shared" si="4"/>
        <v>0</v>
      </c>
      <c r="BF326" s="162">
        <f t="shared" si="5"/>
        <v>0</v>
      </c>
      <c r="BG326" s="162">
        <f t="shared" si="6"/>
        <v>0</v>
      </c>
      <c r="BH326" s="162">
        <f t="shared" si="7"/>
        <v>0</v>
      </c>
      <c r="BI326" s="162">
        <f t="shared" si="8"/>
        <v>0</v>
      </c>
      <c r="BJ326" s="17" t="s">
        <v>84</v>
      </c>
      <c r="BK326" s="162">
        <f t="shared" si="9"/>
        <v>0</v>
      </c>
      <c r="BL326" s="17" t="s">
        <v>220</v>
      </c>
      <c r="BM326" s="161" t="s">
        <v>472</v>
      </c>
    </row>
    <row r="327" spans="1:65" s="2" customFormat="1" ht="24.15" customHeight="1">
      <c r="A327" s="32"/>
      <c r="B327" s="149"/>
      <c r="C327" s="150" t="s">
        <v>473</v>
      </c>
      <c r="D327" s="150" t="s">
        <v>152</v>
      </c>
      <c r="E327" s="151" t="s">
        <v>474</v>
      </c>
      <c r="F327" s="152" t="s">
        <v>475</v>
      </c>
      <c r="G327" s="153" t="s">
        <v>425</v>
      </c>
      <c r="H327" s="154">
        <v>2</v>
      </c>
      <c r="I327" s="155"/>
      <c r="J327" s="156">
        <f t="shared" si="0"/>
        <v>0</v>
      </c>
      <c r="K327" s="152" t="s">
        <v>1</v>
      </c>
      <c r="L327" s="33"/>
      <c r="M327" s="157" t="s">
        <v>1</v>
      </c>
      <c r="N327" s="158" t="s">
        <v>42</v>
      </c>
      <c r="O327" s="58"/>
      <c r="P327" s="159">
        <f t="shared" si="1"/>
        <v>0</v>
      </c>
      <c r="Q327" s="159">
        <v>0</v>
      </c>
      <c r="R327" s="159">
        <f t="shared" si="2"/>
        <v>0</v>
      </c>
      <c r="S327" s="159">
        <v>0</v>
      </c>
      <c r="T327" s="160">
        <f t="shared" si="3"/>
        <v>0</v>
      </c>
      <c r="U327" s="32"/>
      <c r="V327" s="32"/>
      <c r="W327" s="32"/>
      <c r="X327" s="32"/>
      <c r="Y327" s="32"/>
      <c r="Z327" s="32"/>
      <c r="AA327" s="32"/>
      <c r="AB327" s="32"/>
      <c r="AC327" s="32"/>
      <c r="AD327" s="32"/>
      <c r="AE327" s="32"/>
      <c r="AR327" s="161" t="s">
        <v>220</v>
      </c>
      <c r="AT327" s="161" t="s">
        <v>152</v>
      </c>
      <c r="AU327" s="161" t="s">
        <v>86</v>
      </c>
      <c r="AY327" s="17" t="s">
        <v>149</v>
      </c>
      <c r="BE327" s="162">
        <f t="shared" si="4"/>
        <v>0</v>
      </c>
      <c r="BF327" s="162">
        <f t="shared" si="5"/>
        <v>0</v>
      </c>
      <c r="BG327" s="162">
        <f t="shared" si="6"/>
        <v>0</v>
      </c>
      <c r="BH327" s="162">
        <f t="shared" si="7"/>
        <v>0</v>
      </c>
      <c r="BI327" s="162">
        <f t="shared" si="8"/>
        <v>0</v>
      </c>
      <c r="BJ327" s="17" t="s">
        <v>84</v>
      </c>
      <c r="BK327" s="162">
        <f t="shared" si="9"/>
        <v>0</v>
      </c>
      <c r="BL327" s="17" t="s">
        <v>220</v>
      </c>
      <c r="BM327" s="161" t="s">
        <v>476</v>
      </c>
    </row>
    <row r="328" spans="1:65" s="2" customFormat="1" ht="24.15" customHeight="1">
      <c r="A328" s="32"/>
      <c r="B328" s="149"/>
      <c r="C328" s="150" t="s">
        <v>477</v>
      </c>
      <c r="D328" s="150" t="s">
        <v>152</v>
      </c>
      <c r="E328" s="151" t="s">
        <v>478</v>
      </c>
      <c r="F328" s="152" t="s">
        <v>479</v>
      </c>
      <c r="G328" s="153" t="s">
        <v>168</v>
      </c>
      <c r="H328" s="154">
        <v>1</v>
      </c>
      <c r="I328" s="155"/>
      <c r="J328" s="156">
        <f t="shared" si="0"/>
        <v>0</v>
      </c>
      <c r="K328" s="152" t="s">
        <v>1</v>
      </c>
      <c r="L328" s="33"/>
      <c r="M328" s="157" t="s">
        <v>1</v>
      </c>
      <c r="N328" s="158" t="s">
        <v>42</v>
      </c>
      <c r="O328" s="58"/>
      <c r="P328" s="159">
        <f t="shared" si="1"/>
        <v>0</v>
      </c>
      <c r="Q328" s="159">
        <v>0</v>
      </c>
      <c r="R328" s="159">
        <f t="shared" si="2"/>
        <v>0</v>
      </c>
      <c r="S328" s="159">
        <v>0</v>
      </c>
      <c r="T328" s="160">
        <f t="shared" si="3"/>
        <v>0</v>
      </c>
      <c r="U328" s="32"/>
      <c r="V328" s="32"/>
      <c r="W328" s="32"/>
      <c r="X328" s="32"/>
      <c r="Y328" s="32"/>
      <c r="Z328" s="32"/>
      <c r="AA328" s="32"/>
      <c r="AB328" s="32"/>
      <c r="AC328" s="32"/>
      <c r="AD328" s="32"/>
      <c r="AE328" s="32"/>
      <c r="AR328" s="161" t="s">
        <v>220</v>
      </c>
      <c r="AT328" s="161" t="s">
        <v>152</v>
      </c>
      <c r="AU328" s="161" t="s">
        <v>86</v>
      </c>
      <c r="AY328" s="17" t="s">
        <v>149</v>
      </c>
      <c r="BE328" s="162">
        <f t="shared" si="4"/>
        <v>0</v>
      </c>
      <c r="BF328" s="162">
        <f t="shared" si="5"/>
        <v>0</v>
      </c>
      <c r="BG328" s="162">
        <f t="shared" si="6"/>
        <v>0</v>
      </c>
      <c r="BH328" s="162">
        <f t="shared" si="7"/>
        <v>0</v>
      </c>
      <c r="BI328" s="162">
        <f t="shared" si="8"/>
        <v>0</v>
      </c>
      <c r="BJ328" s="17" t="s">
        <v>84</v>
      </c>
      <c r="BK328" s="162">
        <f t="shared" si="9"/>
        <v>0</v>
      </c>
      <c r="BL328" s="17" t="s">
        <v>220</v>
      </c>
      <c r="BM328" s="161" t="s">
        <v>480</v>
      </c>
    </row>
    <row r="329" spans="1:65" s="2" customFormat="1" ht="24.15" customHeight="1">
      <c r="A329" s="32"/>
      <c r="B329" s="149"/>
      <c r="C329" s="150" t="s">
        <v>481</v>
      </c>
      <c r="D329" s="150" t="s">
        <v>152</v>
      </c>
      <c r="E329" s="151" t="s">
        <v>482</v>
      </c>
      <c r="F329" s="152" t="s">
        <v>483</v>
      </c>
      <c r="G329" s="153" t="s">
        <v>425</v>
      </c>
      <c r="H329" s="154">
        <v>3</v>
      </c>
      <c r="I329" s="155"/>
      <c r="J329" s="156">
        <f t="shared" si="0"/>
        <v>0</v>
      </c>
      <c r="K329" s="152" t="s">
        <v>1</v>
      </c>
      <c r="L329" s="33"/>
      <c r="M329" s="157" t="s">
        <v>1</v>
      </c>
      <c r="N329" s="158" t="s">
        <v>42</v>
      </c>
      <c r="O329" s="58"/>
      <c r="P329" s="159">
        <f t="shared" si="1"/>
        <v>0</v>
      </c>
      <c r="Q329" s="159">
        <v>0</v>
      </c>
      <c r="R329" s="159">
        <f t="shared" si="2"/>
        <v>0</v>
      </c>
      <c r="S329" s="159">
        <v>0</v>
      </c>
      <c r="T329" s="160">
        <f t="shared" si="3"/>
        <v>0</v>
      </c>
      <c r="U329" s="32"/>
      <c r="V329" s="32"/>
      <c r="W329" s="32"/>
      <c r="X329" s="32"/>
      <c r="Y329" s="32"/>
      <c r="Z329" s="32"/>
      <c r="AA329" s="32"/>
      <c r="AB329" s="32"/>
      <c r="AC329" s="32"/>
      <c r="AD329" s="32"/>
      <c r="AE329" s="32"/>
      <c r="AR329" s="161" t="s">
        <v>220</v>
      </c>
      <c r="AT329" s="161" t="s">
        <v>152</v>
      </c>
      <c r="AU329" s="161" t="s">
        <v>86</v>
      </c>
      <c r="AY329" s="17" t="s">
        <v>149</v>
      </c>
      <c r="BE329" s="162">
        <f t="shared" si="4"/>
        <v>0</v>
      </c>
      <c r="BF329" s="162">
        <f t="shared" si="5"/>
        <v>0</v>
      </c>
      <c r="BG329" s="162">
        <f t="shared" si="6"/>
        <v>0</v>
      </c>
      <c r="BH329" s="162">
        <f t="shared" si="7"/>
        <v>0</v>
      </c>
      <c r="BI329" s="162">
        <f t="shared" si="8"/>
        <v>0</v>
      </c>
      <c r="BJ329" s="17" t="s">
        <v>84</v>
      </c>
      <c r="BK329" s="162">
        <f t="shared" si="9"/>
        <v>0</v>
      </c>
      <c r="BL329" s="17" t="s">
        <v>220</v>
      </c>
      <c r="BM329" s="161" t="s">
        <v>484</v>
      </c>
    </row>
    <row r="330" spans="1:65" s="2" customFormat="1" ht="24.15" customHeight="1">
      <c r="A330" s="32"/>
      <c r="B330" s="149"/>
      <c r="C330" s="150" t="s">
        <v>485</v>
      </c>
      <c r="D330" s="150" t="s">
        <v>152</v>
      </c>
      <c r="E330" s="151" t="s">
        <v>486</v>
      </c>
      <c r="F330" s="152" t="s">
        <v>487</v>
      </c>
      <c r="G330" s="153" t="s">
        <v>425</v>
      </c>
      <c r="H330" s="154">
        <v>3</v>
      </c>
      <c r="I330" s="155"/>
      <c r="J330" s="156">
        <f t="shared" si="0"/>
        <v>0</v>
      </c>
      <c r="K330" s="152" t="s">
        <v>1</v>
      </c>
      <c r="L330" s="33"/>
      <c r="M330" s="157" t="s">
        <v>1</v>
      </c>
      <c r="N330" s="158" t="s">
        <v>42</v>
      </c>
      <c r="O330" s="58"/>
      <c r="P330" s="159">
        <f t="shared" si="1"/>
        <v>0</v>
      </c>
      <c r="Q330" s="159">
        <v>0</v>
      </c>
      <c r="R330" s="159">
        <f t="shared" si="2"/>
        <v>0</v>
      </c>
      <c r="S330" s="159">
        <v>0</v>
      </c>
      <c r="T330" s="160">
        <f t="shared" si="3"/>
        <v>0</v>
      </c>
      <c r="U330" s="32"/>
      <c r="V330" s="32"/>
      <c r="W330" s="32"/>
      <c r="X330" s="32"/>
      <c r="Y330" s="32"/>
      <c r="Z330" s="32"/>
      <c r="AA330" s="32"/>
      <c r="AB330" s="32"/>
      <c r="AC330" s="32"/>
      <c r="AD330" s="32"/>
      <c r="AE330" s="32"/>
      <c r="AR330" s="161" t="s">
        <v>220</v>
      </c>
      <c r="AT330" s="161" t="s">
        <v>152</v>
      </c>
      <c r="AU330" s="161" t="s">
        <v>86</v>
      </c>
      <c r="AY330" s="17" t="s">
        <v>149</v>
      </c>
      <c r="BE330" s="162">
        <f t="shared" si="4"/>
        <v>0</v>
      </c>
      <c r="BF330" s="162">
        <f t="shared" si="5"/>
        <v>0</v>
      </c>
      <c r="BG330" s="162">
        <f t="shared" si="6"/>
        <v>0</v>
      </c>
      <c r="BH330" s="162">
        <f t="shared" si="7"/>
        <v>0</v>
      </c>
      <c r="BI330" s="162">
        <f t="shared" si="8"/>
        <v>0</v>
      </c>
      <c r="BJ330" s="17" t="s">
        <v>84</v>
      </c>
      <c r="BK330" s="162">
        <f t="shared" si="9"/>
        <v>0</v>
      </c>
      <c r="BL330" s="17" t="s">
        <v>220</v>
      </c>
      <c r="BM330" s="161" t="s">
        <v>488</v>
      </c>
    </row>
    <row r="331" spans="1:65" s="2" customFormat="1" ht="24.15" customHeight="1">
      <c r="A331" s="32"/>
      <c r="B331" s="149"/>
      <c r="C331" s="150" t="s">
        <v>489</v>
      </c>
      <c r="D331" s="150" t="s">
        <v>152</v>
      </c>
      <c r="E331" s="151" t="s">
        <v>490</v>
      </c>
      <c r="F331" s="152" t="s">
        <v>491</v>
      </c>
      <c r="G331" s="153" t="s">
        <v>425</v>
      </c>
      <c r="H331" s="154">
        <v>2</v>
      </c>
      <c r="I331" s="155"/>
      <c r="J331" s="156">
        <f t="shared" si="0"/>
        <v>0</v>
      </c>
      <c r="K331" s="152" t="s">
        <v>1</v>
      </c>
      <c r="L331" s="33"/>
      <c r="M331" s="157" t="s">
        <v>1</v>
      </c>
      <c r="N331" s="158" t="s">
        <v>42</v>
      </c>
      <c r="O331" s="58"/>
      <c r="P331" s="159">
        <f t="shared" si="1"/>
        <v>0</v>
      </c>
      <c r="Q331" s="159">
        <v>0</v>
      </c>
      <c r="R331" s="159">
        <f t="shared" si="2"/>
        <v>0</v>
      </c>
      <c r="S331" s="159">
        <v>0</v>
      </c>
      <c r="T331" s="160">
        <f t="shared" si="3"/>
        <v>0</v>
      </c>
      <c r="U331" s="32"/>
      <c r="V331" s="32"/>
      <c r="W331" s="32"/>
      <c r="X331" s="32"/>
      <c r="Y331" s="32"/>
      <c r="Z331" s="32"/>
      <c r="AA331" s="32"/>
      <c r="AB331" s="32"/>
      <c r="AC331" s="32"/>
      <c r="AD331" s="32"/>
      <c r="AE331" s="32"/>
      <c r="AR331" s="161" t="s">
        <v>220</v>
      </c>
      <c r="AT331" s="161" t="s">
        <v>152</v>
      </c>
      <c r="AU331" s="161" t="s">
        <v>86</v>
      </c>
      <c r="AY331" s="17" t="s">
        <v>149</v>
      </c>
      <c r="BE331" s="162">
        <f t="shared" si="4"/>
        <v>0</v>
      </c>
      <c r="BF331" s="162">
        <f t="shared" si="5"/>
        <v>0</v>
      </c>
      <c r="BG331" s="162">
        <f t="shared" si="6"/>
        <v>0</v>
      </c>
      <c r="BH331" s="162">
        <f t="shared" si="7"/>
        <v>0</v>
      </c>
      <c r="BI331" s="162">
        <f t="shared" si="8"/>
        <v>0</v>
      </c>
      <c r="BJ331" s="17" t="s">
        <v>84</v>
      </c>
      <c r="BK331" s="162">
        <f t="shared" si="9"/>
        <v>0</v>
      </c>
      <c r="BL331" s="17" t="s">
        <v>220</v>
      </c>
      <c r="BM331" s="161" t="s">
        <v>492</v>
      </c>
    </row>
    <row r="332" spans="1:65" s="2" customFormat="1" ht="24.15" customHeight="1">
      <c r="A332" s="32"/>
      <c r="B332" s="149"/>
      <c r="C332" s="150" t="s">
        <v>493</v>
      </c>
      <c r="D332" s="150" t="s">
        <v>152</v>
      </c>
      <c r="E332" s="151" t="s">
        <v>494</v>
      </c>
      <c r="F332" s="152" t="s">
        <v>495</v>
      </c>
      <c r="G332" s="153" t="s">
        <v>425</v>
      </c>
      <c r="H332" s="154">
        <v>2</v>
      </c>
      <c r="I332" s="155"/>
      <c r="J332" s="156">
        <f t="shared" si="0"/>
        <v>0</v>
      </c>
      <c r="K332" s="152" t="s">
        <v>1</v>
      </c>
      <c r="L332" s="33"/>
      <c r="M332" s="157" t="s">
        <v>1</v>
      </c>
      <c r="N332" s="158" t="s">
        <v>42</v>
      </c>
      <c r="O332" s="58"/>
      <c r="P332" s="159">
        <f t="shared" si="1"/>
        <v>0</v>
      </c>
      <c r="Q332" s="159">
        <v>0</v>
      </c>
      <c r="R332" s="159">
        <f t="shared" si="2"/>
        <v>0</v>
      </c>
      <c r="S332" s="159">
        <v>0</v>
      </c>
      <c r="T332" s="160">
        <f t="shared" si="3"/>
        <v>0</v>
      </c>
      <c r="U332" s="32"/>
      <c r="V332" s="32"/>
      <c r="W332" s="32"/>
      <c r="X332" s="32"/>
      <c r="Y332" s="32"/>
      <c r="Z332" s="32"/>
      <c r="AA332" s="32"/>
      <c r="AB332" s="32"/>
      <c r="AC332" s="32"/>
      <c r="AD332" s="32"/>
      <c r="AE332" s="32"/>
      <c r="AR332" s="161" t="s">
        <v>220</v>
      </c>
      <c r="AT332" s="161" t="s">
        <v>152</v>
      </c>
      <c r="AU332" s="161" t="s">
        <v>86</v>
      </c>
      <c r="AY332" s="17" t="s">
        <v>149</v>
      </c>
      <c r="BE332" s="162">
        <f t="shared" si="4"/>
        <v>0</v>
      </c>
      <c r="BF332" s="162">
        <f t="shared" si="5"/>
        <v>0</v>
      </c>
      <c r="BG332" s="162">
        <f t="shared" si="6"/>
        <v>0</v>
      </c>
      <c r="BH332" s="162">
        <f t="shared" si="7"/>
        <v>0</v>
      </c>
      <c r="BI332" s="162">
        <f t="shared" si="8"/>
        <v>0</v>
      </c>
      <c r="BJ332" s="17" t="s">
        <v>84</v>
      </c>
      <c r="BK332" s="162">
        <f t="shared" si="9"/>
        <v>0</v>
      </c>
      <c r="BL332" s="17" t="s">
        <v>220</v>
      </c>
      <c r="BM332" s="161" t="s">
        <v>496</v>
      </c>
    </row>
    <row r="333" spans="2:63" s="12" customFormat="1" ht="22.95" customHeight="1">
      <c r="B333" s="137"/>
      <c r="D333" s="138" t="s">
        <v>76</v>
      </c>
      <c r="E333" s="147" t="s">
        <v>497</v>
      </c>
      <c r="F333" s="147" t="s">
        <v>498</v>
      </c>
      <c r="I333" s="140"/>
      <c r="J333" s="148">
        <f>BK333</f>
        <v>0</v>
      </c>
      <c r="L333" s="137"/>
      <c r="M333" s="141"/>
      <c r="N333" s="142"/>
      <c r="O333" s="142"/>
      <c r="P333" s="143">
        <f>SUM(P334:P342)</f>
        <v>0</v>
      </c>
      <c r="Q333" s="142"/>
      <c r="R333" s="143">
        <f>SUM(R334:R342)</f>
        <v>0.39911599999999997</v>
      </c>
      <c r="S333" s="142"/>
      <c r="T333" s="144">
        <f>SUM(T334:T342)</f>
        <v>0</v>
      </c>
      <c r="AR333" s="138" t="s">
        <v>86</v>
      </c>
      <c r="AT333" s="145" t="s">
        <v>76</v>
      </c>
      <c r="AU333" s="145" t="s">
        <v>84</v>
      </c>
      <c r="AY333" s="138" t="s">
        <v>149</v>
      </c>
      <c r="BK333" s="146">
        <f>SUM(BK334:BK342)</f>
        <v>0</v>
      </c>
    </row>
    <row r="334" spans="1:65" s="2" customFormat="1" ht="49.2" customHeight="1">
      <c r="A334" s="32"/>
      <c r="B334" s="149"/>
      <c r="C334" s="150" t="s">
        <v>499</v>
      </c>
      <c r="D334" s="150" t="s">
        <v>152</v>
      </c>
      <c r="E334" s="151" t="s">
        <v>500</v>
      </c>
      <c r="F334" s="152" t="s">
        <v>501</v>
      </c>
      <c r="G334" s="153" t="s">
        <v>168</v>
      </c>
      <c r="H334" s="154">
        <v>17.66</v>
      </c>
      <c r="I334" s="155"/>
      <c r="J334" s="156">
        <f>ROUND(I334*H334,2)</f>
        <v>0</v>
      </c>
      <c r="K334" s="152" t="s">
        <v>156</v>
      </c>
      <c r="L334" s="33"/>
      <c r="M334" s="157" t="s">
        <v>1</v>
      </c>
      <c r="N334" s="158" t="s">
        <v>42</v>
      </c>
      <c r="O334" s="58"/>
      <c r="P334" s="159">
        <f>O334*H334</f>
        <v>0</v>
      </c>
      <c r="Q334" s="159">
        <v>0.0226</v>
      </c>
      <c r="R334" s="159">
        <f>Q334*H334</f>
        <v>0.39911599999999997</v>
      </c>
      <c r="S334" s="159">
        <v>0</v>
      </c>
      <c r="T334" s="160">
        <f>S334*H334</f>
        <v>0</v>
      </c>
      <c r="U334" s="32"/>
      <c r="V334" s="32"/>
      <c r="W334" s="32"/>
      <c r="X334" s="32"/>
      <c r="Y334" s="32"/>
      <c r="Z334" s="32"/>
      <c r="AA334" s="32"/>
      <c r="AB334" s="32"/>
      <c r="AC334" s="32"/>
      <c r="AD334" s="32"/>
      <c r="AE334" s="32"/>
      <c r="AR334" s="161" t="s">
        <v>220</v>
      </c>
      <c r="AT334" s="161" t="s">
        <v>152</v>
      </c>
      <c r="AU334" s="161" t="s">
        <v>86</v>
      </c>
      <c r="AY334" s="17" t="s">
        <v>149</v>
      </c>
      <c r="BE334" s="162">
        <f>IF(N334="základní",J334,0)</f>
        <v>0</v>
      </c>
      <c r="BF334" s="162">
        <f>IF(N334="snížená",J334,0)</f>
        <v>0</v>
      </c>
      <c r="BG334" s="162">
        <f>IF(N334="zákl. přenesená",J334,0)</f>
        <v>0</v>
      </c>
      <c r="BH334" s="162">
        <f>IF(N334="sníž. přenesená",J334,0)</f>
        <v>0</v>
      </c>
      <c r="BI334" s="162">
        <f>IF(N334="nulová",J334,0)</f>
        <v>0</v>
      </c>
      <c r="BJ334" s="17" t="s">
        <v>84</v>
      </c>
      <c r="BK334" s="162">
        <f>ROUND(I334*H334,2)</f>
        <v>0</v>
      </c>
      <c r="BL334" s="17" t="s">
        <v>220</v>
      </c>
      <c r="BM334" s="161" t="s">
        <v>502</v>
      </c>
    </row>
    <row r="335" spans="2:51" s="13" customFormat="1" ht="12">
      <c r="B335" s="163"/>
      <c r="D335" s="164" t="s">
        <v>170</v>
      </c>
      <c r="E335" s="165" t="s">
        <v>1</v>
      </c>
      <c r="F335" s="166" t="s">
        <v>171</v>
      </c>
      <c r="H335" s="165" t="s">
        <v>1</v>
      </c>
      <c r="I335" s="167"/>
      <c r="L335" s="163"/>
      <c r="M335" s="168"/>
      <c r="N335" s="169"/>
      <c r="O335" s="169"/>
      <c r="P335" s="169"/>
      <c r="Q335" s="169"/>
      <c r="R335" s="169"/>
      <c r="S335" s="169"/>
      <c r="T335" s="170"/>
      <c r="AT335" s="165" t="s">
        <v>170</v>
      </c>
      <c r="AU335" s="165" t="s">
        <v>86</v>
      </c>
      <c r="AV335" s="13" t="s">
        <v>84</v>
      </c>
      <c r="AW335" s="13" t="s">
        <v>32</v>
      </c>
      <c r="AX335" s="13" t="s">
        <v>77</v>
      </c>
      <c r="AY335" s="165" t="s">
        <v>149</v>
      </c>
    </row>
    <row r="336" spans="2:51" s="13" customFormat="1" ht="12">
      <c r="B336" s="163"/>
      <c r="D336" s="164" t="s">
        <v>170</v>
      </c>
      <c r="E336" s="165" t="s">
        <v>1</v>
      </c>
      <c r="F336" s="166" t="s">
        <v>503</v>
      </c>
      <c r="H336" s="165" t="s">
        <v>1</v>
      </c>
      <c r="I336" s="167"/>
      <c r="L336" s="163"/>
      <c r="M336" s="168"/>
      <c r="N336" s="169"/>
      <c r="O336" s="169"/>
      <c r="P336" s="169"/>
      <c r="Q336" s="169"/>
      <c r="R336" s="169"/>
      <c r="S336" s="169"/>
      <c r="T336" s="170"/>
      <c r="AT336" s="165" t="s">
        <v>170</v>
      </c>
      <c r="AU336" s="165" t="s">
        <v>86</v>
      </c>
      <c r="AV336" s="13" t="s">
        <v>84</v>
      </c>
      <c r="AW336" s="13" t="s">
        <v>32</v>
      </c>
      <c r="AX336" s="13" t="s">
        <v>77</v>
      </c>
      <c r="AY336" s="165" t="s">
        <v>149</v>
      </c>
    </row>
    <row r="337" spans="2:51" s="13" customFormat="1" ht="12">
      <c r="B337" s="163"/>
      <c r="D337" s="164" t="s">
        <v>170</v>
      </c>
      <c r="E337" s="165" t="s">
        <v>1</v>
      </c>
      <c r="F337" s="166" t="s">
        <v>504</v>
      </c>
      <c r="H337" s="165" t="s">
        <v>1</v>
      </c>
      <c r="I337" s="167"/>
      <c r="L337" s="163"/>
      <c r="M337" s="168"/>
      <c r="N337" s="169"/>
      <c r="O337" s="169"/>
      <c r="P337" s="169"/>
      <c r="Q337" s="169"/>
      <c r="R337" s="169"/>
      <c r="S337" s="169"/>
      <c r="T337" s="170"/>
      <c r="AT337" s="165" t="s">
        <v>170</v>
      </c>
      <c r="AU337" s="165" t="s">
        <v>86</v>
      </c>
      <c r="AV337" s="13" t="s">
        <v>84</v>
      </c>
      <c r="AW337" s="13" t="s">
        <v>32</v>
      </c>
      <c r="AX337" s="13" t="s">
        <v>77</v>
      </c>
      <c r="AY337" s="165" t="s">
        <v>149</v>
      </c>
    </row>
    <row r="338" spans="2:51" s="13" customFormat="1" ht="12">
      <c r="B338" s="163"/>
      <c r="D338" s="164" t="s">
        <v>170</v>
      </c>
      <c r="E338" s="165" t="s">
        <v>1</v>
      </c>
      <c r="F338" s="166" t="s">
        <v>505</v>
      </c>
      <c r="H338" s="165" t="s">
        <v>1</v>
      </c>
      <c r="I338" s="167"/>
      <c r="L338" s="163"/>
      <c r="M338" s="168"/>
      <c r="N338" s="169"/>
      <c r="O338" s="169"/>
      <c r="P338" s="169"/>
      <c r="Q338" s="169"/>
      <c r="R338" s="169"/>
      <c r="S338" s="169"/>
      <c r="T338" s="170"/>
      <c r="AT338" s="165" t="s">
        <v>170</v>
      </c>
      <c r="AU338" s="165" t="s">
        <v>86</v>
      </c>
      <c r="AV338" s="13" t="s">
        <v>84</v>
      </c>
      <c r="AW338" s="13" t="s">
        <v>32</v>
      </c>
      <c r="AX338" s="13" t="s">
        <v>77</v>
      </c>
      <c r="AY338" s="165" t="s">
        <v>149</v>
      </c>
    </row>
    <row r="339" spans="2:51" s="14" customFormat="1" ht="12">
      <c r="B339" s="171"/>
      <c r="D339" s="164" t="s">
        <v>170</v>
      </c>
      <c r="E339" s="172" t="s">
        <v>1</v>
      </c>
      <c r="F339" s="173" t="s">
        <v>506</v>
      </c>
      <c r="H339" s="174">
        <v>17.66</v>
      </c>
      <c r="I339" s="175"/>
      <c r="L339" s="171"/>
      <c r="M339" s="176"/>
      <c r="N339" s="177"/>
      <c r="O339" s="177"/>
      <c r="P339" s="177"/>
      <c r="Q339" s="177"/>
      <c r="R339" s="177"/>
      <c r="S339" s="177"/>
      <c r="T339" s="178"/>
      <c r="AT339" s="172" t="s">
        <v>170</v>
      </c>
      <c r="AU339" s="172" t="s">
        <v>86</v>
      </c>
      <c r="AV339" s="14" t="s">
        <v>86</v>
      </c>
      <c r="AW339" s="14" t="s">
        <v>32</v>
      </c>
      <c r="AX339" s="14" t="s">
        <v>77</v>
      </c>
      <c r="AY339" s="172" t="s">
        <v>149</v>
      </c>
    </row>
    <row r="340" spans="2:51" s="15" customFormat="1" ht="12">
      <c r="B340" s="179"/>
      <c r="D340" s="164" t="s">
        <v>170</v>
      </c>
      <c r="E340" s="180" t="s">
        <v>1</v>
      </c>
      <c r="F340" s="181" t="s">
        <v>177</v>
      </c>
      <c r="H340" s="182">
        <v>17.66</v>
      </c>
      <c r="I340" s="183"/>
      <c r="L340" s="179"/>
      <c r="M340" s="184"/>
      <c r="N340" s="185"/>
      <c r="O340" s="185"/>
      <c r="P340" s="185"/>
      <c r="Q340" s="185"/>
      <c r="R340" s="185"/>
      <c r="S340" s="185"/>
      <c r="T340" s="186"/>
      <c r="AT340" s="180" t="s">
        <v>170</v>
      </c>
      <c r="AU340" s="180" t="s">
        <v>86</v>
      </c>
      <c r="AV340" s="15" t="s">
        <v>157</v>
      </c>
      <c r="AW340" s="15" t="s">
        <v>32</v>
      </c>
      <c r="AX340" s="15" t="s">
        <v>84</v>
      </c>
      <c r="AY340" s="180" t="s">
        <v>149</v>
      </c>
    </row>
    <row r="341" spans="1:65" s="2" customFormat="1" ht="62.7" customHeight="1">
      <c r="A341" s="32"/>
      <c r="B341" s="149"/>
      <c r="C341" s="150" t="s">
        <v>507</v>
      </c>
      <c r="D341" s="150" t="s">
        <v>152</v>
      </c>
      <c r="E341" s="151" t="s">
        <v>508</v>
      </c>
      <c r="F341" s="152" t="s">
        <v>509</v>
      </c>
      <c r="G341" s="153" t="s">
        <v>192</v>
      </c>
      <c r="H341" s="154">
        <v>0.399</v>
      </c>
      <c r="I341" s="155"/>
      <c r="J341" s="156">
        <f>ROUND(I341*H341,2)</f>
        <v>0</v>
      </c>
      <c r="K341" s="152" t="s">
        <v>156</v>
      </c>
      <c r="L341" s="33"/>
      <c r="M341" s="157" t="s">
        <v>1</v>
      </c>
      <c r="N341" s="158" t="s">
        <v>42</v>
      </c>
      <c r="O341" s="58"/>
      <c r="P341" s="159">
        <f>O341*H341</f>
        <v>0</v>
      </c>
      <c r="Q341" s="159">
        <v>0</v>
      </c>
      <c r="R341" s="159">
        <f>Q341*H341</f>
        <v>0</v>
      </c>
      <c r="S341" s="159">
        <v>0</v>
      </c>
      <c r="T341" s="160">
        <f>S341*H341</f>
        <v>0</v>
      </c>
      <c r="U341" s="32"/>
      <c r="V341" s="32"/>
      <c r="W341" s="32"/>
      <c r="X341" s="32"/>
      <c r="Y341" s="32"/>
      <c r="Z341" s="32"/>
      <c r="AA341" s="32"/>
      <c r="AB341" s="32"/>
      <c r="AC341" s="32"/>
      <c r="AD341" s="32"/>
      <c r="AE341" s="32"/>
      <c r="AR341" s="161" t="s">
        <v>220</v>
      </c>
      <c r="AT341" s="161" t="s">
        <v>152</v>
      </c>
      <c r="AU341" s="161" t="s">
        <v>86</v>
      </c>
      <c r="AY341" s="17" t="s">
        <v>149</v>
      </c>
      <c r="BE341" s="162">
        <f>IF(N341="základní",J341,0)</f>
        <v>0</v>
      </c>
      <c r="BF341" s="162">
        <f>IF(N341="snížená",J341,0)</f>
        <v>0</v>
      </c>
      <c r="BG341" s="162">
        <f>IF(N341="zákl. přenesená",J341,0)</f>
        <v>0</v>
      </c>
      <c r="BH341" s="162">
        <f>IF(N341="sníž. přenesená",J341,0)</f>
        <v>0</v>
      </c>
      <c r="BI341" s="162">
        <f>IF(N341="nulová",J341,0)</f>
        <v>0</v>
      </c>
      <c r="BJ341" s="17" t="s">
        <v>84</v>
      </c>
      <c r="BK341" s="162">
        <f>ROUND(I341*H341,2)</f>
        <v>0</v>
      </c>
      <c r="BL341" s="17" t="s">
        <v>220</v>
      </c>
      <c r="BM341" s="161" t="s">
        <v>510</v>
      </c>
    </row>
    <row r="342" spans="1:65" s="2" customFormat="1" ht="62.7" customHeight="1">
      <c r="A342" s="32"/>
      <c r="B342" s="149"/>
      <c r="C342" s="150" t="s">
        <v>511</v>
      </c>
      <c r="D342" s="150" t="s">
        <v>152</v>
      </c>
      <c r="E342" s="151" t="s">
        <v>512</v>
      </c>
      <c r="F342" s="152" t="s">
        <v>513</v>
      </c>
      <c r="G342" s="153" t="s">
        <v>192</v>
      </c>
      <c r="H342" s="154">
        <v>0.399</v>
      </c>
      <c r="I342" s="155"/>
      <c r="J342" s="156">
        <f>ROUND(I342*H342,2)</f>
        <v>0</v>
      </c>
      <c r="K342" s="152" t="s">
        <v>156</v>
      </c>
      <c r="L342" s="33"/>
      <c r="M342" s="157" t="s">
        <v>1</v>
      </c>
      <c r="N342" s="158" t="s">
        <v>42</v>
      </c>
      <c r="O342" s="58"/>
      <c r="P342" s="159">
        <f>O342*H342</f>
        <v>0</v>
      </c>
      <c r="Q342" s="159">
        <v>0</v>
      </c>
      <c r="R342" s="159">
        <f>Q342*H342</f>
        <v>0</v>
      </c>
      <c r="S342" s="159">
        <v>0</v>
      </c>
      <c r="T342" s="160">
        <f>S342*H342</f>
        <v>0</v>
      </c>
      <c r="U342" s="32"/>
      <c r="V342" s="32"/>
      <c r="W342" s="32"/>
      <c r="X342" s="32"/>
      <c r="Y342" s="32"/>
      <c r="Z342" s="32"/>
      <c r="AA342" s="32"/>
      <c r="AB342" s="32"/>
      <c r="AC342" s="32"/>
      <c r="AD342" s="32"/>
      <c r="AE342" s="32"/>
      <c r="AR342" s="161" t="s">
        <v>220</v>
      </c>
      <c r="AT342" s="161" t="s">
        <v>152</v>
      </c>
      <c r="AU342" s="161" t="s">
        <v>86</v>
      </c>
      <c r="AY342" s="17" t="s">
        <v>149</v>
      </c>
      <c r="BE342" s="162">
        <f>IF(N342="základní",J342,0)</f>
        <v>0</v>
      </c>
      <c r="BF342" s="162">
        <f>IF(N342="snížená",J342,0)</f>
        <v>0</v>
      </c>
      <c r="BG342" s="162">
        <f>IF(N342="zákl. přenesená",J342,0)</f>
        <v>0</v>
      </c>
      <c r="BH342" s="162">
        <f>IF(N342="sníž. přenesená",J342,0)</f>
        <v>0</v>
      </c>
      <c r="BI342" s="162">
        <f>IF(N342="nulová",J342,0)</f>
        <v>0</v>
      </c>
      <c r="BJ342" s="17" t="s">
        <v>84</v>
      </c>
      <c r="BK342" s="162">
        <f>ROUND(I342*H342,2)</f>
        <v>0</v>
      </c>
      <c r="BL342" s="17" t="s">
        <v>220</v>
      </c>
      <c r="BM342" s="161" t="s">
        <v>514</v>
      </c>
    </row>
    <row r="343" spans="2:63" s="12" customFormat="1" ht="22.95" customHeight="1">
      <c r="B343" s="137"/>
      <c r="D343" s="138" t="s">
        <v>76</v>
      </c>
      <c r="E343" s="147" t="s">
        <v>230</v>
      </c>
      <c r="F343" s="147" t="s">
        <v>231</v>
      </c>
      <c r="I343" s="140"/>
      <c r="J343" s="148">
        <f>BK343</f>
        <v>0</v>
      </c>
      <c r="L343" s="137"/>
      <c r="M343" s="141"/>
      <c r="N343" s="142"/>
      <c r="O343" s="142"/>
      <c r="P343" s="143">
        <f>SUM(P344:P359)</f>
        <v>0</v>
      </c>
      <c r="Q343" s="142"/>
      <c r="R343" s="143">
        <f>SUM(R344:R359)</f>
        <v>0</v>
      </c>
      <c r="S343" s="142"/>
      <c r="T343" s="144">
        <f>SUM(T344:T359)</f>
        <v>0</v>
      </c>
      <c r="AR343" s="138" t="s">
        <v>86</v>
      </c>
      <c r="AT343" s="145" t="s">
        <v>76</v>
      </c>
      <c r="AU343" s="145" t="s">
        <v>84</v>
      </c>
      <c r="AY343" s="138" t="s">
        <v>149</v>
      </c>
      <c r="BK343" s="146">
        <f>SUM(BK344:BK359)</f>
        <v>0</v>
      </c>
    </row>
    <row r="344" spans="1:65" s="2" customFormat="1" ht="24.15" customHeight="1">
      <c r="A344" s="32"/>
      <c r="B344" s="149"/>
      <c r="C344" s="150" t="s">
        <v>515</v>
      </c>
      <c r="D344" s="150" t="s">
        <v>152</v>
      </c>
      <c r="E344" s="151" t="s">
        <v>516</v>
      </c>
      <c r="F344" s="152" t="s">
        <v>517</v>
      </c>
      <c r="G344" s="153" t="s">
        <v>518</v>
      </c>
      <c r="H344" s="154">
        <v>1</v>
      </c>
      <c r="I344" s="155"/>
      <c r="J344" s="156">
        <f aca="true" t="shared" si="10" ref="J344:J359">ROUND(I344*H344,2)</f>
        <v>0</v>
      </c>
      <c r="K344" s="152" t="s">
        <v>1</v>
      </c>
      <c r="L344" s="33"/>
      <c r="M344" s="157" t="s">
        <v>1</v>
      </c>
      <c r="N344" s="158" t="s">
        <v>42</v>
      </c>
      <c r="O344" s="58"/>
      <c r="P344" s="159">
        <f aca="true" t="shared" si="11" ref="P344:P359">O344*H344</f>
        <v>0</v>
      </c>
      <c r="Q344" s="159">
        <v>0</v>
      </c>
      <c r="R344" s="159">
        <f aca="true" t="shared" si="12" ref="R344:R359">Q344*H344</f>
        <v>0</v>
      </c>
      <c r="S344" s="159">
        <v>0</v>
      </c>
      <c r="T344" s="160">
        <f aca="true" t="shared" si="13" ref="T344:T359">S344*H344</f>
        <v>0</v>
      </c>
      <c r="U344" s="32"/>
      <c r="V344" s="32"/>
      <c r="W344" s="32"/>
      <c r="X344" s="32"/>
      <c r="Y344" s="32"/>
      <c r="Z344" s="32"/>
      <c r="AA344" s="32"/>
      <c r="AB344" s="32"/>
      <c r="AC344" s="32"/>
      <c r="AD344" s="32"/>
      <c r="AE344" s="32"/>
      <c r="AR344" s="161" t="s">
        <v>220</v>
      </c>
      <c r="AT344" s="161" t="s">
        <v>152</v>
      </c>
      <c r="AU344" s="161" t="s">
        <v>86</v>
      </c>
      <c r="AY344" s="17" t="s">
        <v>149</v>
      </c>
      <c r="BE344" s="162">
        <f aca="true" t="shared" si="14" ref="BE344:BE359">IF(N344="základní",J344,0)</f>
        <v>0</v>
      </c>
      <c r="BF344" s="162">
        <f aca="true" t="shared" si="15" ref="BF344:BF359">IF(N344="snížená",J344,0)</f>
        <v>0</v>
      </c>
      <c r="BG344" s="162">
        <f aca="true" t="shared" si="16" ref="BG344:BG359">IF(N344="zákl. přenesená",J344,0)</f>
        <v>0</v>
      </c>
      <c r="BH344" s="162">
        <f aca="true" t="shared" si="17" ref="BH344:BH359">IF(N344="sníž. přenesená",J344,0)</f>
        <v>0</v>
      </c>
      <c r="BI344" s="162">
        <f aca="true" t="shared" si="18" ref="BI344:BI359">IF(N344="nulová",J344,0)</f>
        <v>0</v>
      </c>
      <c r="BJ344" s="17" t="s">
        <v>84</v>
      </c>
      <c r="BK344" s="162">
        <f aca="true" t="shared" si="19" ref="BK344:BK359">ROUND(I344*H344,2)</f>
        <v>0</v>
      </c>
      <c r="BL344" s="17" t="s">
        <v>220</v>
      </c>
      <c r="BM344" s="161" t="s">
        <v>519</v>
      </c>
    </row>
    <row r="345" spans="1:65" s="2" customFormat="1" ht="24.15" customHeight="1">
      <c r="A345" s="32"/>
      <c r="B345" s="149"/>
      <c r="C345" s="150" t="s">
        <v>520</v>
      </c>
      <c r="D345" s="150" t="s">
        <v>152</v>
      </c>
      <c r="E345" s="151" t="s">
        <v>521</v>
      </c>
      <c r="F345" s="152" t="s">
        <v>522</v>
      </c>
      <c r="G345" s="153" t="s">
        <v>155</v>
      </c>
      <c r="H345" s="154">
        <v>3.6</v>
      </c>
      <c r="I345" s="155"/>
      <c r="J345" s="156">
        <f t="shared" si="10"/>
        <v>0</v>
      </c>
      <c r="K345" s="152" t="s">
        <v>1</v>
      </c>
      <c r="L345" s="33"/>
      <c r="M345" s="157" t="s">
        <v>1</v>
      </c>
      <c r="N345" s="158" t="s">
        <v>42</v>
      </c>
      <c r="O345" s="58"/>
      <c r="P345" s="159">
        <f t="shared" si="11"/>
        <v>0</v>
      </c>
      <c r="Q345" s="159">
        <v>0</v>
      </c>
      <c r="R345" s="159">
        <f t="shared" si="12"/>
        <v>0</v>
      </c>
      <c r="S345" s="159">
        <v>0</v>
      </c>
      <c r="T345" s="160">
        <f t="shared" si="13"/>
        <v>0</v>
      </c>
      <c r="U345" s="32"/>
      <c r="V345" s="32"/>
      <c r="W345" s="32"/>
      <c r="X345" s="32"/>
      <c r="Y345" s="32"/>
      <c r="Z345" s="32"/>
      <c r="AA345" s="32"/>
      <c r="AB345" s="32"/>
      <c r="AC345" s="32"/>
      <c r="AD345" s="32"/>
      <c r="AE345" s="32"/>
      <c r="AR345" s="161" t="s">
        <v>220</v>
      </c>
      <c r="AT345" s="161" t="s">
        <v>152</v>
      </c>
      <c r="AU345" s="161" t="s">
        <v>86</v>
      </c>
      <c r="AY345" s="17" t="s">
        <v>149</v>
      </c>
      <c r="BE345" s="162">
        <f t="shared" si="14"/>
        <v>0</v>
      </c>
      <c r="BF345" s="162">
        <f t="shared" si="15"/>
        <v>0</v>
      </c>
      <c r="BG345" s="162">
        <f t="shared" si="16"/>
        <v>0</v>
      </c>
      <c r="BH345" s="162">
        <f t="shared" si="17"/>
        <v>0</v>
      </c>
      <c r="BI345" s="162">
        <f t="shared" si="18"/>
        <v>0</v>
      </c>
      <c r="BJ345" s="17" t="s">
        <v>84</v>
      </c>
      <c r="BK345" s="162">
        <f t="shared" si="19"/>
        <v>0</v>
      </c>
      <c r="BL345" s="17" t="s">
        <v>220</v>
      </c>
      <c r="BM345" s="161" t="s">
        <v>523</v>
      </c>
    </row>
    <row r="346" spans="1:65" s="2" customFormat="1" ht="24.15" customHeight="1">
      <c r="A346" s="32"/>
      <c r="B346" s="149"/>
      <c r="C346" s="150" t="s">
        <v>524</v>
      </c>
      <c r="D346" s="150" t="s">
        <v>152</v>
      </c>
      <c r="E346" s="151" t="s">
        <v>525</v>
      </c>
      <c r="F346" s="152" t="s">
        <v>526</v>
      </c>
      <c r="G346" s="153" t="s">
        <v>518</v>
      </c>
      <c r="H346" s="154">
        <v>1</v>
      </c>
      <c r="I346" s="155"/>
      <c r="J346" s="156">
        <f t="shared" si="10"/>
        <v>0</v>
      </c>
      <c r="K346" s="152" t="s">
        <v>1</v>
      </c>
      <c r="L346" s="33"/>
      <c r="M346" s="157" t="s">
        <v>1</v>
      </c>
      <c r="N346" s="158" t="s">
        <v>42</v>
      </c>
      <c r="O346" s="58"/>
      <c r="P346" s="159">
        <f t="shared" si="11"/>
        <v>0</v>
      </c>
      <c r="Q346" s="159">
        <v>0</v>
      </c>
      <c r="R346" s="159">
        <f t="shared" si="12"/>
        <v>0</v>
      </c>
      <c r="S346" s="159">
        <v>0</v>
      </c>
      <c r="T346" s="160">
        <f t="shared" si="13"/>
        <v>0</v>
      </c>
      <c r="U346" s="32"/>
      <c r="V346" s="32"/>
      <c r="W346" s="32"/>
      <c r="X346" s="32"/>
      <c r="Y346" s="32"/>
      <c r="Z346" s="32"/>
      <c r="AA346" s="32"/>
      <c r="AB346" s="32"/>
      <c r="AC346" s="32"/>
      <c r="AD346" s="32"/>
      <c r="AE346" s="32"/>
      <c r="AR346" s="161" t="s">
        <v>220</v>
      </c>
      <c r="AT346" s="161" t="s">
        <v>152</v>
      </c>
      <c r="AU346" s="161" t="s">
        <v>86</v>
      </c>
      <c r="AY346" s="17" t="s">
        <v>149</v>
      </c>
      <c r="BE346" s="162">
        <f t="shared" si="14"/>
        <v>0</v>
      </c>
      <c r="BF346" s="162">
        <f t="shared" si="15"/>
        <v>0</v>
      </c>
      <c r="BG346" s="162">
        <f t="shared" si="16"/>
        <v>0</v>
      </c>
      <c r="BH346" s="162">
        <f t="shared" si="17"/>
        <v>0</v>
      </c>
      <c r="BI346" s="162">
        <f t="shared" si="18"/>
        <v>0</v>
      </c>
      <c r="BJ346" s="17" t="s">
        <v>84</v>
      </c>
      <c r="BK346" s="162">
        <f t="shared" si="19"/>
        <v>0</v>
      </c>
      <c r="BL346" s="17" t="s">
        <v>220</v>
      </c>
      <c r="BM346" s="161" t="s">
        <v>527</v>
      </c>
    </row>
    <row r="347" spans="1:65" s="2" customFormat="1" ht="24.15" customHeight="1">
      <c r="A347" s="32"/>
      <c r="B347" s="149"/>
      <c r="C347" s="150" t="s">
        <v>528</v>
      </c>
      <c r="D347" s="150" t="s">
        <v>152</v>
      </c>
      <c r="E347" s="151" t="s">
        <v>529</v>
      </c>
      <c r="F347" s="152" t="s">
        <v>530</v>
      </c>
      <c r="G347" s="153" t="s">
        <v>155</v>
      </c>
      <c r="H347" s="154">
        <v>1.2</v>
      </c>
      <c r="I347" s="155"/>
      <c r="J347" s="156">
        <f t="shared" si="10"/>
        <v>0</v>
      </c>
      <c r="K347" s="152" t="s">
        <v>1</v>
      </c>
      <c r="L347" s="33"/>
      <c r="M347" s="157" t="s">
        <v>1</v>
      </c>
      <c r="N347" s="158" t="s">
        <v>42</v>
      </c>
      <c r="O347" s="58"/>
      <c r="P347" s="159">
        <f t="shared" si="11"/>
        <v>0</v>
      </c>
      <c r="Q347" s="159">
        <v>0</v>
      </c>
      <c r="R347" s="159">
        <f t="shared" si="12"/>
        <v>0</v>
      </c>
      <c r="S347" s="159">
        <v>0</v>
      </c>
      <c r="T347" s="160">
        <f t="shared" si="13"/>
        <v>0</v>
      </c>
      <c r="U347" s="32"/>
      <c r="V347" s="32"/>
      <c r="W347" s="32"/>
      <c r="X347" s="32"/>
      <c r="Y347" s="32"/>
      <c r="Z347" s="32"/>
      <c r="AA347" s="32"/>
      <c r="AB347" s="32"/>
      <c r="AC347" s="32"/>
      <c r="AD347" s="32"/>
      <c r="AE347" s="32"/>
      <c r="AR347" s="161" t="s">
        <v>220</v>
      </c>
      <c r="AT347" s="161" t="s">
        <v>152</v>
      </c>
      <c r="AU347" s="161" t="s">
        <v>86</v>
      </c>
      <c r="AY347" s="17" t="s">
        <v>149</v>
      </c>
      <c r="BE347" s="162">
        <f t="shared" si="14"/>
        <v>0</v>
      </c>
      <c r="BF347" s="162">
        <f t="shared" si="15"/>
        <v>0</v>
      </c>
      <c r="BG347" s="162">
        <f t="shared" si="16"/>
        <v>0</v>
      </c>
      <c r="BH347" s="162">
        <f t="shared" si="17"/>
        <v>0</v>
      </c>
      <c r="BI347" s="162">
        <f t="shared" si="18"/>
        <v>0</v>
      </c>
      <c r="BJ347" s="17" t="s">
        <v>84</v>
      </c>
      <c r="BK347" s="162">
        <f t="shared" si="19"/>
        <v>0</v>
      </c>
      <c r="BL347" s="17" t="s">
        <v>220</v>
      </c>
      <c r="BM347" s="161" t="s">
        <v>531</v>
      </c>
    </row>
    <row r="348" spans="1:65" s="2" customFormat="1" ht="24.15" customHeight="1">
      <c r="A348" s="32"/>
      <c r="B348" s="149"/>
      <c r="C348" s="150" t="s">
        <v>532</v>
      </c>
      <c r="D348" s="150" t="s">
        <v>152</v>
      </c>
      <c r="E348" s="151" t="s">
        <v>533</v>
      </c>
      <c r="F348" s="152" t="s">
        <v>534</v>
      </c>
      <c r="G348" s="153" t="s">
        <v>518</v>
      </c>
      <c r="H348" s="154">
        <v>1</v>
      </c>
      <c r="I348" s="155"/>
      <c r="J348" s="156">
        <f t="shared" si="10"/>
        <v>0</v>
      </c>
      <c r="K348" s="152" t="s">
        <v>1</v>
      </c>
      <c r="L348" s="33"/>
      <c r="M348" s="157" t="s">
        <v>1</v>
      </c>
      <c r="N348" s="158" t="s">
        <v>42</v>
      </c>
      <c r="O348" s="58"/>
      <c r="P348" s="159">
        <f t="shared" si="11"/>
        <v>0</v>
      </c>
      <c r="Q348" s="159">
        <v>0</v>
      </c>
      <c r="R348" s="159">
        <f t="shared" si="12"/>
        <v>0</v>
      </c>
      <c r="S348" s="159">
        <v>0</v>
      </c>
      <c r="T348" s="160">
        <f t="shared" si="13"/>
        <v>0</v>
      </c>
      <c r="U348" s="32"/>
      <c r="V348" s="32"/>
      <c r="W348" s="32"/>
      <c r="X348" s="32"/>
      <c r="Y348" s="32"/>
      <c r="Z348" s="32"/>
      <c r="AA348" s="32"/>
      <c r="AB348" s="32"/>
      <c r="AC348" s="32"/>
      <c r="AD348" s="32"/>
      <c r="AE348" s="32"/>
      <c r="AR348" s="161" t="s">
        <v>220</v>
      </c>
      <c r="AT348" s="161" t="s">
        <v>152</v>
      </c>
      <c r="AU348" s="161" t="s">
        <v>86</v>
      </c>
      <c r="AY348" s="17" t="s">
        <v>149</v>
      </c>
      <c r="BE348" s="162">
        <f t="shared" si="14"/>
        <v>0</v>
      </c>
      <c r="BF348" s="162">
        <f t="shared" si="15"/>
        <v>0</v>
      </c>
      <c r="BG348" s="162">
        <f t="shared" si="16"/>
        <v>0</v>
      </c>
      <c r="BH348" s="162">
        <f t="shared" si="17"/>
        <v>0</v>
      </c>
      <c r="BI348" s="162">
        <f t="shared" si="18"/>
        <v>0</v>
      </c>
      <c r="BJ348" s="17" t="s">
        <v>84</v>
      </c>
      <c r="BK348" s="162">
        <f t="shared" si="19"/>
        <v>0</v>
      </c>
      <c r="BL348" s="17" t="s">
        <v>220</v>
      </c>
      <c r="BM348" s="161" t="s">
        <v>535</v>
      </c>
    </row>
    <row r="349" spans="1:65" s="2" customFormat="1" ht="24.15" customHeight="1">
      <c r="A349" s="32"/>
      <c r="B349" s="149"/>
      <c r="C349" s="150" t="s">
        <v>536</v>
      </c>
      <c r="D349" s="150" t="s">
        <v>152</v>
      </c>
      <c r="E349" s="151" t="s">
        <v>537</v>
      </c>
      <c r="F349" s="152" t="s">
        <v>538</v>
      </c>
      <c r="G349" s="153" t="s">
        <v>155</v>
      </c>
      <c r="H349" s="154">
        <v>3.6</v>
      </c>
      <c r="I349" s="155"/>
      <c r="J349" s="156">
        <f t="shared" si="10"/>
        <v>0</v>
      </c>
      <c r="K349" s="152" t="s">
        <v>1</v>
      </c>
      <c r="L349" s="33"/>
      <c r="M349" s="157" t="s">
        <v>1</v>
      </c>
      <c r="N349" s="158" t="s">
        <v>42</v>
      </c>
      <c r="O349" s="58"/>
      <c r="P349" s="159">
        <f t="shared" si="11"/>
        <v>0</v>
      </c>
      <c r="Q349" s="159">
        <v>0</v>
      </c>
      <c r="R349" s="159">
        <f t="shared" si="12"/>
        <v>0</v>
      </c>
      <c r="S349" s="159">
        <v>0</v>
      </c>
      <c r="T349" s="160">
        <f t="shared" si="13"/>
        <v>0</v>
      </c>
      <c r="U349" s="32"/>
      <c r="V349" s="32"/>
      <c r="W349" s="32"/>
      <c r="X349" s="32"/>
      <c r="Y349" s="32"/>
      <c r="Z349" s="32"/>
      <c r="AA349" s="32"/>
      <c r="AB349" s="32"/>
      <c r="AC349" s="32"/>
      <c r="AD349" s="32"/>
      <c r="AE349" s="32"/>
      <c r="AR349" s="161" t="s">
        <v>220</v>
      </c>
      <c r="AT349" s="161" t="s">
        <v>152</v>
      </c>
      <c r="AU349" s="161" t="s">
        <v>86</v>
      </c>
      <c r="AY349" s="17" t="s">
        <v>149</v>
      </c>
      <c r="BE349" s="162">
        <f t="shared" si="14"/>
        <v>0</v>
      </c>
      <c r="BF349" s="162">
        <f t="shared" si="15"/>
        <v>0</v>
      </c>
      <c r="BG349" s="162">
        <f t="shared" si="16"/>
        <v>0</v>
      </c>
      <c r="BH349" s="162">
        <f t="shared" si="17"/>
        <v>0</v>
      </c>
      <c r="BI349" s="162">
        <f t="shared" si="18"/>
        <v>0</v>
      </c>
      <c r="BJ349" s="17" t="s">
        <v>84</v>
      </c>
      <c r="BK349" s="162">
        <f t="shared" si="19"/>
        <v>0</v>
      </c>
      <c r="BL349" s="17" t="s">
        <v>220</v>
      </c>
      <c r="BM349" s="161" t="s">
        <v>539</v>
      </c>
    </row>
    <row r="350" spans="1:65" s="2" customFormat="1" ht="24.15" customHeight="1">
      <c r="A350" s="32"/>
      <c r="B350" s="149"/>
      <c r="C350" s="150" t="s">
        <v>540</v>
      </c>
      <c r="D350" s="150" t="s">
        <v>152</v>
      </c>
      <c r="E350" s="151" t="s">
        <v>541</v>
      </c>
      <c r="F350" s="152" t="s">
        <v>542</v>
      </c>
      <c r="G350" s="153" t="s">
        <v>518</v>
      </c>
      <c r="H350" s="154">
        <v>1</v>
      </c>
      <c r="I350" s="155"/>
      <c r="J350" s="156">
        <f t="shared" si="10"/>
        <v>0</v>
      </c>
      <c r="K350" s="152" t="s">
        <v>1</v>
      </c>
      <c r="L350" s="33"/>
      <c r="M350" s="157" t="s">
        <v>1</v>
      </c>
      <c r="N350" s="158" t="s">
        <v>42</v>
      </c>
      <c r="O350" s="58"/>
      <c r="P350" s="159">
        <f t="shared" si="11"/>
        <v>0</v>
      </c>
      <c r="Q350" s="159">
        <v>0</v>
      </c>
      <c r="R350" s="159">
        <f t="shared" si="12"/>
        <v>0</v>
      </c>
      <c r="S350" s="159">
        <v>0</v>
      </c>
      <c r="T350" s="160">
        <f t="shared" si="13"/>
        <v>0</v>
      </c>
      <c r="U350" s="32"/>
      <c r="V350" s="32"/>
      <c r="W350" s="32"/>
      <c r="X350" s="32"/>
      <c r="Y350" s="32"/>
      <c r="Z350" s="32"/>
      <c r="AA350" s="32"/>
      <c r="AB350" s="32"/>
      <c r="AC350" s="32"/>
      <c r="AD350" s="32"/>
      <c r="AE350" s="32"/>
      <c r="AR350" s="161" t="s">
        <v>220</v>
      </c>
      <c r="AT350" s="161" t="s">
        <v>152</v>
      </c>
      <c r="AU350" s="161" t="s">
        <v>86</v>
      </c>
      <c r="AY350" s="17" t="s">
        <v>149</v>
      </c>
      <c r="BE350" s="162">
        <f t="shared" si="14"/>
        <v>0</v>
      </c>
      <c r="BF350" s="162">
        <f t="shared" si="15"/>
        <v>0</v>
      </c>
      <c r="BG350" s="162">
        <f t="shared" si="16"/>
        <v>0</v>
      </c>
      <c r="BH350" s="162">
        <f t="shared" si="17"/>
        <v>0</v>
      </c>
      <c r="BI350" s="162">
        <f t="shared" si="18"/>
        <v>0</v>
      </c>
      <c r="BJ350" s="17" t="s">
        <v>84</v>
      </c>
      <c r="BK350" s="162">
        <f t="shared" si="19"/>
        <v>0</v>
      </c>
      <c r="BL350" s="17" t="s">
        <v>220</v>
      </c>
      <c r="BM350" s="161" t="s">
        <v>543</v>
      </c>
    </row>
    <row r="351" spans="1:65" s="2" customFormat="1" ht="24.15" customHeight="1">
      <c r="A351" s="32"/>
      <c r="B351" s="149"/>
      <c r="C351" s="150" t="s">
        <v>544</v>
      </c>
      <c r="D351" s="150" t="s">
        <v>152</v>
      </c>
      <c r="E351" s="151" t="s">
        <v>545</v>
      </c>
      <c r="F351" s="152" t="s">
        <v>546</v>
      </c>
      <c r="G351" s="153" t="s">
        <v>155</v>
      </c>
      <c r="H351" s="154">
        <v>1.2</v>
      </c>
      <c r="I351" s="155"/>
      <c r="J351" s="156">
        <f t="shared" si="10"/>
        <v>0</v>
      </c>
      <c r="K351" s="152" t="s">
        <v>1</v>
      </c>
      <c r="L351" s="33"/>
      <c r="M351" s="157" t="s">
        <v>1</v>
      </c>
      <c r="N351" s="158" t="s">
        <v>42</v>
      </c>
      <c r="O351" s="58"/>
      <c r="P351" s="159">
        <f t="shared" si="11"/>
        <v>0</v>
      </c>
      <c r="Q351" s="159">
        <v>0</v>
      </c>
      <c r="R351" s="159">
        <f t="shared" si="12"/>
        <v>0</v>
      </c>
      <c r="S351" s="159">
        <v>0</v>
      </c>
      <c r="T351" s="160">
        <f t="shared" si="13"/>
        <v>0</v>
      </c>
      <c r="U351" s="32"/>
      <c r="V351" s="32"/>
      <c r="W351" s="32"/>
      <c r="X351" s="32"/>
      <c r="Y351" s="32"/>
      <c r="Z351" s="32"/>
      <c r="AA351" s="32"/>
      <c r="AB351" s="32"/>
      <c r="AC351" s="32"/>
      <c r="AD351" s="32"/>
      <c r="AE351" s="32"/>
      <c r="AR351" s="161" t="s">
        <v>220</v>
      </c>
      <c r="AT351" s="161" t="s">
        <v>152</v>
      </c>
      <c r="AU351" s="161" t="s">
        <v>86</v>
      </c>
      <c r="AY351" s="17" t="s">
        <v>149</v>
      </c>
      <c r="BE351" s="162">
        <f t="shared" si="14"/>
        <v>0</v>
      </c>
      <c r="BF351" s="162">
        <f t="shared" si="15"/>
        <v>0</v>
      </c>
      <c r="BG351" s="162">
        <f t="shared" si="16"/>
        <v>0</v>
      </c>
      <c r="BH351" s="162">
        <f t="shared" si="17"/>
        <v>0</v>
      </c>
      <c r="BI351" s="162">
        <f t="shared" si="18"/>
        <v>0</v>
      </c>
      <c r="BJ351" s="17" t="s">
        <v>84</v>
      </c>
      <c r="BK351" s="162">
        <f t="shared" si="19"/>
        <v>0</v>
      </c>
      <c r="BL351" s="17" t="s">
        <v>220</v>
      </c>
      <c r="BM351" s="161" t="s">
        <v>547</v>
      </c>
    </row>
    <row r="352" spans="1:65" s="2" customFormat="1" ht="24.15" customHeight="1">
      <c r="A352" s="32"/>
      <c r="B352" s="149"/>
      <c r="C352" s="150" t="s">
        <v>548</v>
      </c>
      <c r="D352" s="150" t="s">
        <v>152</v>
      </c>
      <c r="E352" s="151" t="s">
        <v>549</v>
      </c>
      <c r="F352" s="152" t="s">
        <v>550</v>
      </c>
      <c r="G352" s="153" t="s">
        <v>518</v>
      </c>
      <c r="H352" s="154">
        <v>4</v>
      </c>
      <c r="I352" s="155"/>
      <c r="J352" s="156">
        <f t="shared" si="10"/>
        <v>0</v>
      </c>
      <c r="K352" s="152" t="s">
        <v>1</v>
      </c>
      <c r="L352" s="33"/>
      <c r="M352" s="157" t="s">
        <v>1</v>
      </c>
      <c r="N352" s="158" t="s">
        <v>42</v>
      </c>
      <c r="O352" s="58"/>
      <c r="P352" s="159">
        <f t="shared" si="11"/>
        <v>0</v>
      </c>
      <c r="Q352" s="159">
        <v>0</v>
      </c>
      <c r="R352" s="159">
        <f t="shared" si="12"/>
        <v>0</v>
      </c>
      <c r="S352" s="159">
        <v>0</v>
      </c>
      <c r="T352" s="160">
        <f t="shared" si="13"/>
        <v>0</v>
      </c>
      <c r="U352" s="32"/>
      <c r="V352" s="32"/>
      <c r="W352" s="32"/>
      <c r="X352" s="32"/>
      <c r="Y352" s="32"/>
      <c r="Z352" s="32"/>
      <c r="AA352" s="32"/>
      <c r="AB352" s="32"/>
      <c r="AC352" s="32"/>
      <c r="AD352" s="32"/>
      <c r="AE352" s="32"/>
      <c r="AR352" s="161" t="s">
        <v>220</v>
      </c>
      <c r="AT352" s="161" t="s">
        <v>152</v>
      </c>
      <c r="AU352" s="161" t="s">
        <v>86</v>
      </c>
      <c r="AY352" s="17" t="s">
        <v>149</v>
      </c>
      <c r="BE352" s="162">
        <f t="shared" si="14"/>
        <v>0</v>
      </c>
      <c r="BF352" s="162">
        <f t="shared" si="15"/>
        <v>0</v>
      </c>
      <c r="BG352" s="162">
        <f t="shared" si="16"/>
        <v>0</v>
      </c>
      <c r="BH352" s="162">
        <f t="shared" si="17"/>
        <v>0</v>
      </c>
      <c r="BI352" s="162">
        <f t="shared" si="18"/>
        <v>0</v>
      </c>
      <c r="BJ352" s="17" t="s">
        <v>84</v>
      </c>
      <c r="BK352" s="162">
        <f t="shared" si="19"/>
        <v>0</v>
      </c>
      <c r="BL352" s="17" t="s">
        <v>220</v>
      </c>
      <c r="BM352" s="161" t="s">
        <v>551</v>
      </c>
    </row>
    <row r="353" spans="1:65" s="2" customFormat="1" ht="24.15" customHeight="1">
      <c r="A353" s="32"/>
      <c r="B353" s="149"/>
      <c r="C353" s="150" t="s">
        <v>552</v>
      </c>
      <c r="D353" s="150" t="s">
        <v>152</v>
      </c>
      <c r="E353" s="151" t="s">
        <v>553</v>
      </c>
      <c r="F353" s="152" t="s">
        <v>554</v>
      </c>
      <c r="G353" s="153" t="s">
        <v>518</v>
      </c>
      <c r="H353" s="154">
        <v>1</v>
      </c>
      <c r="I353" s="155"/>
      <c r="J353" s="156">
        <f t="shared" si="10"/>
        <v>0</v>
      </c>
      <c r="K353" s="152" t="s">
        <v>1</v>
      </c>
      <c r="L353" s="33"/>
      <c r="M353" s="157" t="s">
        <v>1</v>
      </c>
      <c r="N353" s="158" t="s">
        <v>42</v>
      </c>
      <c r="O353" s="58"/>
      <c r="P353" s="159">
        <f t="shared" si="11"/>
        <v>0</v>
      </c>
      <c r="Q353" s="159">
        <v>0</v>
      </c>
      <c r="R353" s="159">
        <f t="shared" si="12"/>
        <v>0</v>
      </c>
      <c r="S353" s="159">
        <v>0</v>
      </c>
      <c r="T353" s="160">
        <f t="shared" si="13"/>
        <v>0</v>
      </c>
      <c r="U353" s="32"/>
      <c r="V353" s="32"/>
      <c r="W353" s="32"/>
      <c r="X353" s="32"/>
      <c r="Y353" s="32"/>
      <c r="Z353" s="32"/>
      <c r="AA353" s="32"/>
      <c r="AB353" s="32"/>
      <c r="AC353" s="32"/>
      <c r="AD353" s="32"/>
      <c r="AE353" s="32"/>
      <c r="AR353" s="161" t="s">
        <v>220</v>
      </c>
      <c r="AT353" s="161" t="s">
        <v>152</v>
      </c>
      <c r="AU353" s="161" t="s">
        <v>86</v>
      </c>
      <c r="AY353" s="17" t="s">
        <v>149</v>
      </c>
      <c r="BE353" s="162">
        <f t="shared" si="14"/>
        <v>0</v>
      </c>
      <c r="BF353" s="162">
        <f t="shared" si="15"/>
        <v>0</v>
      </c>
      <c r="BG353" s="162">
        <f t="shared" si="16"/>
        <v>0</v>
      </c>
      <c r="BH353" s="162">
        <f t="shared" si="17"/>
        <v>0</v>
      </c>
      <c r="BI353" s="162">
        <f t="shared" si="18"/>
        <v>0</v>
      </c>
      <c r="BJ353" s="17" t="s">
        <v>84</v>
      </c>
      <c r="BK353" s="162">
        <f t="shared" si="19"/>
        <v>0</v>
      </c>
      <c r="BL353" s="17" t="s">
        <v>220</v>
      </c>
      <c r="BM353" s="161" t="s">
        <v>555</v>
      </c>
    </row>
    <row r="354" spans="1:65" s="2" customFormat="1" ht="24.15" customHeight="1">
      <c r="A354" s="32"/>
      <c r="B354" s="149"/>
      <c r="C354" s="150" t="s">
        <v>556</v>
      </c>
      <c r="D354" s="150" t="s">
        <v>152</v>
      </c>
      <c r="E354" s="151" t="s">
        <v>557</v>
      </c>
      <c r="F354" s="152" t="s">
        <v>558</v>
      </c>
      <c r="G354" s="153" t="s">
        <v>518</v>
      </c>
      <c r="H354" s="154">
        <v>4</v>
      </c>
      <c r="I354" s="155"/>
      <c r="J354" s="156">
        <f t="shared" si="10"/>
        <v>0</v>
      </c>
      <c r="K354" s="152" t="s">
        <v>1</v>
      </c>
      <c r="L354" s="33"/>
      <c r="M354" s="157" t="s">
        <v>1</v>
      </c>
      <c r="N354" s="158" t="s">
        <v>42</v>
      </c>
      <c r="O354" s="58"/>
      <c r="P354" s="159">
        <f t="shared" si="11"/>
        <v>0</v>
      </c>
      <c r="Q354" s="159">
        <v>0</v>
      </c>
      <c r="R354" s="159">
        <f t="shared" si="12"/>
        <v>0</v>
      </c>
      <c r="S354" s="159">
        <v>0</v>
      </c>
      <c r="T354" s="160">
        <f t="shared" si="13"/>
        <v>0</v>
      </c>
      <c r="U354" s="32"/>
      <c r="V354" s="32"/>
      <c r="W354" s="32"/>
      <c r="X354" s="32"/>
      <c r="Y354" s="32"/>
      <c r="Z354" s="32"/>
      <c r="AA354" s="32"/>
      <c r="AB354" s="32"/>
      <c r="AC354" s="32"/>
      <c r="AD354" s="32"/>
      <c r="AE354" s="32"/>
      <c r="AR354" s="161" t="s">
        <v>220</v>
      </c>
      <c r="AT354" s="161" t="s">
        <v>152</v>
      </c>
      <c r="AU354" s="161" t="s">
        <v>86</v>
      </c>
      <c r="AY354" s="17" t="s">
        <v>149</v>
      </c>
      <c r="BE354" s="162">
        <f t="shared" si="14"/>
        <v>0</v>
      </c>
      <c r="BF354" s="162">
        <f t="shared" si="15"/>
        <v>0</v>
      </c>
      <c r="BG354" s="162">
        <f t="shared" si="16"/>
        <v>0</v>
      </c>
      <c r="BH354" s="162">
        <f t="shared" si="17"/>
        <v>0</v>
      </c>
      <c r="BI354" s="162">
        <f t="shared" si="18"/>
        <v>0</v>
      </c>
      <c r="BJ354" s="17" t="s">
        <v>84</v>
      </c>
      <c r="BK354" s="162">
        <f t="shared" si="19"/>
        <v>0</v>
      </c>
      <c r="BL354" s="17" t="s">
        <v>220</v>
      </c>
      <c r="BM354" s="161" t="s">
        <v>559</v>
      </c>
    </row>
    <row r="355" spans="1:65" s="2" customFormat="1" ht="24.15" customHeight="1">
      <c r="A355" s="32"/>
      <c r="B355" s="149"/>
      <c r="C355" s="150" t="s">
        <v>560</v>
      </c>
      <c r="D355" s="150" t="s">
        <v>152</v>
      </c>
      <c r="E355" s="151" t="s">
        <v>561</v>
      </c>
      <c r="F355" s="152" t="s">
        <v>562</v>
      </c>
      <c r="G355" s="153" t="s">
        <v>518</v>
      </c>
      <c r="H355" s="154">
        <v>1</v>
      </c>
      <c r="I355" s="155"/>
      <c r="J355" s="156">
        <f t="shared" si="10"/>
        <v>0</v>
      </c>
      <c r="K355" s="152" t="s">
        <v>1</v>
      </c>
      <c r="L355" s="33"/>
      <c r="M355" s="157" t="s">
        <v>1</v>
      </c>
      <c r="N355" s="158" t="s">
        <v>42</v>
      </c>
      <c r="O355" s="58"/>
      <c r="P355" s="159">
        <f t="shared" si="11"/>
        <v>0</v>
      </c>
      <c r="Q355" s="159">
        <v>0</v>
      </c>
      <c r="R355" s="159">
        <f t="shared" si="12"/>
        <v>0</v>
      </c>
      <c r="S355" s="159">
        <v>0</v>
      </c>
      <c r="T355" s="160">
        <f t="shared" si="13"/>
        <v>0</v>
      </c>
      <c r="U355" s="32"/>
      <c r="V355" s="32"/>
      <c r="W355" s="32"/>
      <c r="X355" s="32"/>
      <c r="Y355" s="32"/>
      <c r="Z355" s="32"/>
      <c r="AA355" s="32"/>
      <c r="AB355" s="32"/>
      <c r="AC355" s="32"/>
      <c r="AD355" s="32"/>
      <c r="AE355" s="32"/>
      <c r="AR355" s="161" t="s">
        <v>220</v>
      </c>
      <c r="AT355" s="161" t="s">
        <v>152</v>
      </c>
      <c r="AU355" s="161" t="s">
        <v>86</v>
      </c>
      <c r="AY355" s="17" t="s">
        <v>149</v>
      </c>
      <c r="BE355" s="162">
        <f t="shared" si="14"/>
        <v>0</v>
      </c>
      <c r="BF355" s="162">
        <f t="shared" si="15"/>
        <v>0</v>
      </c>
      <c r="BG355" s="162">
        <f t="shared" si="16"/>
        <v>0</v>
      </c>
      <c r="BH355" s="162">
        <f t="shared" si="17"/>
        <v>0</v>
      </c>
      <c r="BI355" s="162">
        <f t="shared" si="18"/>
        <v>0</v>
      </c>
      <c r="BJ355" s="17" t="s">
        <v>84</v>
      </c>
      <c r="BK355" s="162">
        <f t="shared" si="19"/>
        <v>0</v>
      </c>
      <c r="BL355" s="17" t="s">
        <v>220</v>
      </c>
      <c r="BM355" s="161" t="s">
        <v>563</v>
      </c>
    </row>
    <row r="356" spans="1:65" s="2" customFormat="1" ht="24.15" customHeight="1">
      <c r="A356" s="32"/>
      <c r="B356" s="149"/>
      <c r="C356" s="150" t="s">
        <v>564</v>
      </c>
      <c r="D356" s="150" t="s">
        <v>152</v>
      </c>
      <c r="E356" s="151" t="s">
        <v>565</v>
      </c>
      <c r="F356" s="152" t="s">
        <v>566</v>
      </c>
      <c r="G356" s="153" t="s">
        <v>518</v>
      </c>
      <c r="H356" s="154">
        <v>4</v>
      </c>
      <c r="I356" s="155"/>
      <c r="J356" s="156">
        <f t="shared" si="10"/>
        <v>0</v>
      </c>
      <c r="K356" s="152" t="s">
        <v>1</v>
      </c>
      <c r="L356" s="33"/>
      <c r="M356" s="157" t="s">
        <v>1</v>
      </c>
      <c r="N356" s="158" t="s">
        <v>42</v>
      </c>
      <c r="O356" s="58"/>
      <c r="P356" s="159">
        <f t="shared" si="11"/>
        <v>0</v>
      </c>
      <c r="Q356" s="159">
        <v>0</v>
      </c>
      <c r="R356" s="159">
        <f t="shared" si="12"/>
        <v>0</v>
      </c>
      <c r="S356" s="159">
        <v>0</v>
      </c>
      <c r="T356" s="160">
        <f t="shared" si="13"/>
        <v>0</v>
      </c>
      <c r="U356" s="32"/>
      <c r="V356" s="32"/>
      <c r="W356" s="32"/>
      <c r="X356" s="32"/>
      <c r="Y356" s="32"/>
      <c r="Z356" s="32"/>
      <c r="AA356" s="32"/>
      <c r="AB356" s="32"/>
      <c r="AC356" s="32"/>
      <c r="AD356" s="32"/>
      <c r="AE356" s="32"/>
      <c r="AR356" s="161" t="s">
        <v>220</v>
      </c>
      <c r="AT356" s="161" t="s">
        <v>152</v>
      </c>
      <c r="AU356" s="161" t="s">
        <v>86</v>
      </c>
      <c r="AY356" s="17" t="s">
        <v>149</v>
      </c>
      <c r="BE356" s="162">
        <f t="shared" si="14"/>
        <v>0</v>
      </c>
      <c r="BF356" s="162">
        <f t="shared" si="15"/>
        <v>0</v>
      </c>
      <c r="BG356" s="162">
        <f t="shared" si="16"/>
        <v>0</v>
      </c>
      <c r="BH356" s="162">
        <f t="shared" si="17"/>
        <v>0</v>
      </c>
      <c r="BI356" s="162">
        <f t="shared" si="18"/>
        <v>0</v>
      </c>
      <c r="BJ356" s="17" t="s">
        <v>84</v>
      </c>
      <c r="BK356" s="162">
        <f t="shared" si="19"/>
        <v>0</v>
      </c>
      <c r="BL356" s="17" t="s">
        <v>220</v>
      </c>
      <c r="BM356" s="161" t="s">
        <v>567</v>
      </c>
    </row>
    <row r="357" spans="1:65" s="2" customFormat="1" ht="24.15" customHeight="1">
      <c r="A357" s="32"/>
      <c r="B357" s="149"/>
      <c r="C357" s="150" t="s">
        <v>568</v>
      </c>
      <c r="D357" s="150" t="s">
        <v>152</v>
      </c>
      <c r="E357" s="151" t="s">
        <v>569</v>
      </c>
      <c r="F357" s="152" t="s">
        <v>570</v>
      </c>
      <c r="G357" s="153" t="s">
        <v>518</v>
      </c>
      <c r="H357" s="154">
        <v>1</v>
      </c>
      <c r="I357" s="155"/>
      <c r="J357" s="156">
        <f t="shared" si="10"/>
        <v>0</v>
      </c>
      <c r="K357" s="152" t="s">
        <v>1</v>
      </c>
      <c r="L357" s="33"/>
      <c r="M357" s="157" t="s">
        <v>1</v>
      </c>
      <c r="N357" s="158" t="s">
        <v>42</v>
      </c>
      <c r="O357" s="58"/>
      <c r="P357" s="159">
        <f t="shared" si="11"/>
        <v>0</v>
      </c>
      <c r="Q357" s="159">
        <v>0</v>
      </c>
      <c r="R357" s="159">
        <f t="shared" si="12"/>
        <v>0</v>
      </c>
      <c r="S357" s="159">
        <v>0</v>
      </c>
      <c r="T357" s="160">
        <f t="shared" si="13"/>
        <v>0</v>
      </c>
      <c r="U357" s="32"/>
      <c r="V357" s="32"/>
      <c r="W357" s="32"/>
      <c r="X357" s="32"/>
      <c r="Y357" s="32"/>
      <c r="Z357" s="32"/>
      <c r="AA357" s="32"/>
      <c r="AB357" s="32"/>
      <c r="AC357" s="32"/>
      <c r="AD357" s="32"/>
      <c r="AE357" s="32"/>
      <c r="AR357" s="161" t="s">
        <v>220</v>
      </c>
      <c r="AT357" s="161" t="s">
        <v>152</v>
      </c>
      <c r="AU357" s="161" t="s">
        <v>86</v>
      </c>
      <c r="AY357" s="17" t="s">
        <v>149</v>
      </c>
      <c r="BE357" s="162">
        <f t="shared" si="14"/>
        <v>0</v>
      </c>
      <c r="BF357" s="162">
        <f t="shared" si="15"/>
        <v>0</v>
      </c>
      <c r="BG357" s="162">
        <f t="shared" si="16"/>
        <v>0</v>
      </c>
      <c r="BH357" s="162">
        <f t="shared" si="17"/>
        <v>0</v>
      </c>
      <c r="BI357" s="162">
        <f t="shared" si="18"/>
        <v>0</v>
      </c>
      <c r="BJ357" s="17" t="s">
        <v>84</v>
      </c>
      <c r="BK357" s="162">
        <f t="shared" si="19"/>
        <v>0</v>
      </c>
      <c r="BL357" s="17" t="s">
        <v>220</v>
      </c>
      <c r="BM357" s="161" t="s">
        <v>571</v>
      </c>
    </row>
    <row r="358" spans="1:65" s="2" customFormat="1" ht="24.15" customHeight="1">
      <c r="A358" s="32"/>
      <c r="B358" s="149"/>
      <c r="C358" s="150" t="s">
        <v>572</v>
      </c>
      <c r="D358" s="150" t="s">
        <v>152</v>
      </c>
      <c r="E358" s="151" t="s">
        <v>573</v>
      </c>
      <c r="F358" s="152" t="s">
        <v>574</v>
      </c>
      <c r="G358" s="153" t="s">
        <v>518</v>
      </c>
      <c r="H358" s="154">
        <v>4</v>
      </c>
      <c r="I358" s="155"/>
      <c r="J358" s="156">
        <f t="shared" si="10"/>
        <v>0</v>
      </c>
      <c r="K358" s="152" t="s">
        <v>1</v>
      </c>
      <c r="L358" s="33"/>
      <c r="M358" s="157" t="s">
        <v>1</v>
      </c>
      <c r="N358" s="158" t="s">
        <v>42</v>
      </c>
      <c r="O358" s="58"/>
      <c r="P358" s="159">
        <f t="shared" si="11"/>
        <v>0</v>
      </c>
      <c r="Q358" s="159">
        <v>0</v>
      </c>
      <c r="R358" s="159">
        <f t="shared" si="12"/>
        <v>0</v>
      </c>
      <c r="S358" s="159">
        <v>0</v>
      </c>
      <c r="T358" s="160">
        <f t="shared" si="13"/>
        <v>0</v>
      </c>
      <c r="U358" s="32"/>
      <c r="V358" s="32"/>
      <c r="W358" s="32"/>
      <c r="X358" s="32"/>
      <c r="Y358" s="32"/>
      <c r="Z358" s="32"/>
      <c r="AA358" s="32"/>
      <c r="AB358" s="32"/>
      <c r="AC358" s="32"/>
      <c r="AD358" s="32"/>
      <c r="AE358" s="32"/>
      <c r="AR358" s="161" t="s">
        <v>220</v>
      </c>
      <c r="AT358" s="161" t="s">
        <v>152</v>
      </c>
      <c r="AU358" s="161" t="s">
        <v>86</v>
      </c>
      <c r="AY358" s="17" t="s">
        <v>149</v>
      </c>
      <c r="BE358" s="162">
        <f t="shared" si="14"/>
        <v>0</v>
      </c>
      <c r="BF358" s="162">
        <f t="shared" si="15"/>
        <v>0</v>
      </c>
      <c r="BG358" s="162">
        <f t="shared" si="16"/>
        <v>0</v>
      </c>
      <c r="BH358" s="162">
        <f t="shared" si="17"/>
        <v>0</v>
      </c>
      <c r="BI358" s="162">
        <f t="shared" si="18"/>
        <v>0</v>
      </c>
      <c r="BJ358" s="17" t="s">
        <v>84</v>
      </c>
      <c r="BK358" s="162">
        <f t="shared" si="19"/>
        <v>0</v>
      </c>
      <c r="BL358" s="17" t="s">
        <v>220</v>
      </c>
      <c r="BM358" s="161" t="s">
        <v>575</v>
      </c>
    </row>
    <row r="359" spans="1:65" s="2" customFormat="1" ht="24.15" customHeight="1">
      <c r="A359" s="32"/>
      <c r="B359" s="149"/>
      <c r="C359" s="150" t="s">
        <v>576</v>
      </c>
      <c r="D359" s="150" t="s">
        <v>152</v>
      </c>
      <c r="E359" s="151" t="s">
        <v>577</v>
      </c>
      <c r="F359" s="152" t="s">
        <v>578</v>
      </c>
      <c r="G359" s="153" t="s">
        <v>518</v>
      </c>
      <c r="H359" s="154">
        <v>1</v>
      </c>
      <c r="I359" s="155"/>
      <c r="J359" s="156">
        <f t="shared" si="10"/>
        <v>0</v>
      </c>
      <c r="K359" s="152" t="s">
        <v>1</v>
      </c>
      <c r="L359" s="33"/>
      <c r="M359" s="157" t="s">
        <v>1</v>
      </c>
      <c r="N359" s="158" t="s">
        <v>42</v>
      </c>
      <c r="O359" s="58"/>
      <c r="P359" s="159">
        <f t="shared" si="11"/>
        <v>0</v>
      </c>
      <c r="Q359" s="159">
        <v>0</v>
      </c>
      <c r="R359" s="159">
        <f t="shared" si="12"/>
        <v>0</v>
      </c>
      <c r="S359" s="159">
        <v>0</v>
      </c>
      <c r="T359" s="160">
        <f t="shared" si="13"/>
        <v>0</v>
      </c>
      <c r="U359" s="32"/>
      <c r="V359" s="32"/>
      <c r="W359" s="32"/>
      <c r="X359" s="32"/>
      <c r="Y359" s="32"/>
      <c r="Z359" s="32"/>
      <c r="AA359" s="32"/>
      <c r="AB359" s="32"/>
      <c r="AC359" s="32"/>
      <c r="AD359" s="32"/>
      <c r="AE359" s="32"/>
      <c r="AR359" s="161" t="s">
        <v>220</v>
      </c>
      <c r="AT359" s="161" t="s">
        <v>152</v>
      </c>
      <c r="AU359" s="161" t="s">
        <v>86</v>
      </c>
      <c r="AY359" s="17" t="s">
        <v>149</v>
      </c>
      <c r="BE359" s="162">
        <f t="shared" si="14"/>
        <v>0</v>
      </c>
      <c r="BF359" s="162">
        <f t="shared" si="15"/>
        <v>0</v>
      </c>
      <c r="BG359" s="162">
        <f t="shared" si="16"/>
        <v>0</v>
      </c>
      <c r="BH359" s="162">
        <f t="shared" si="17"/>
        <v>0</v>
      </c>
      <c r="BI359" s="162">
        <f t="shared" si="18"/>
        <v>0</v>
      </c>
      <c r="BJ359" s="17" t="s">
        <v>84</v>
      </c>
      <c r="BK359" s="162">
        <f t="shared" si="19"/>
        <v>0</v>
      </c>
      <c r="BL359" s="17" t="s">
        <v>220</v>
      </c>
      <c r="BM359" s="161" t="s">
        <v>579</v>
      </c>
    </row>
    <row r="360" spans="2:63" s="12" customFormat="1" ht="22.95" customHeight="1">
      <c r="B360" s="137"/>
      <c r="D360" s="138" t="s">
        <v>76</v>
      </c>
      <c r="E360" s="147" t="s">
        <v>242</v>
      </c>
      <c r="F360" s="147" t="s">
        <v>243</v>
      </c>
      <c r="I360" s="140"/>
      <c r="J360" s="148">
        <f>BK360</f>
        <v>0</v>
      </c>
      <c r="L360" s="137"/>
      <c r="M360" s="141"/>
      <c r="N360" s="142"/>
      <c r="O360" s="142"/>
      <c r="P360" s="143">
        <f>SUM(P361:P368)</f>
        <v>0</v>
      </c>
      <c r="Q360" s="142"/>
      <c r="R360" s="143">
        <f>SUM(R361:R368)</f>
        <v>0</v>
      </c>
      <c r="S360" s="142"/>
      <c r="T360" s="144">
        <f>SUM(T361:T368)</f>
        <v>0</v>
      </c>
      <c r="AR360" s="138" t="s">
        <v>86</v>
      </c>
      <c r="AT360" s="145" t="s">
        <v>76</v>
      </c>
      <c r="AU360" s="145" t="s">
        <v>84</v>
      </c>
      <c r="AY360" s="138" t="s">
        <v>149</v>
      </c>
      <c r="BK360" s="146">
        <f>SUM(BK361:BK368)</f>
        <v>0</v>
      </c>
    </row>
    <row r="361" spans="1:65" s="2" customFormat="1" ht="24.15" customHeight="1">
      <c r="A361" s="32"/>
      <c r="B361" s="149"/>
      <c r="C361" s="150" t="s">
        <v>580</v>
      </c>
      <c r="D361" s="150" t="s">
        <v>152</v>
      </c>
      <c r="E361" s="151" t="s">
        <v>581</v>
      </c>
      <c r="F361" s="152" t="s">
        <v>582</v>
      </c>
      <c r="G361" s="153" t="s">
        <v>168</v>
      </c>
      <c r="H361" s="154">
        <v>14.2</v>
      </c>
      <c r="I361" s="155"/>
      <c r="J361" s="156">
        <f aca="true" t="shared" si="20" ref="J361:J368">ROUND(I361*H361,2)</f>
        <v>0</v>
      </c>
      <c r="K361" s="152" t="s">
        <v>1</v>
      </c>
      <c r="L361" s="33"/>
      <c r="M361" s="157" t="s">
        <v>1</v>
      </c>
      <c r="N361" s="158" t="s">
        <v>42</v>
      </c>
      <c r="O361" s="58"/>
      <c r="P361" s="159">
        <f aca="true" t="shared" si="21" ref="P361:P368">O361*H361</f>
        <v>0</v>
      </c>
      <c r="Q361" s="159">
        <v>0</v>
      </c>
      <c r="R361" s="159">
        <f aca="true" t="shared" si="22" ref="R361:R368">Q361*H361</f>
        <v>0</v>
      </c>
      <c r="S361" s="159">
        <v>0</v>
      </c>
      <c r="T361" s="160">
        <f aca="true" t="shared" si="23" ref="T361:T368">S361*H361</f>
        <v>0</v>
      </c>
      <c r="U361" s="32"/>
      <c r="V361" s="32"/>
      <c r="W361" s="32"/>
      <c r="X361" s="32"/>
      <c r="Y361" s="32"/>
      <c r="Z361" s="32"/>
      <c r="AA361" s="32"/>
      <c r="AB361" s="32"/>
      <c r="AC361" s="32"/>
      <c r="AD361" s="32"/>
      <c r="AE361" s="32"/>
      <c r="AR361" s="161" t="s">
        <v>220</v>
      </c>
      <c r="AT361" s="161" t="s">
        <v>152</v>
      </c>
      <c r="AU361" s="161" t="s">
        <v>86</v>
      </c>
      <c r="AY361" s="17" t="s">
        <v>149</v>
      </c>
      <c r="BE361" s="162">
        <f aca="true" t="shared" si="24" ref="BE361:BE368">IF(N361="základní",J361,0)</f>
        <v>0</v>
      </c>
      <c r="BF361" s="162">
        <f aca="true" t="shared" si="25" ref="BF361:BF368">IF(N361="snížená",J361,0)</f>
        <v>0</v>
      </c>
      <c r="BG361" s="162">
        <f aca="true" t="shared" si="26" ref="BG361:BG368">IF(N361="zákl. přenesená",J361,0)</f>
        <v>0</v>
      </c>
      <c r="BH361" s="162">
        <f aca="true" t="shared" si="27" ref="BH361:BH368">IF(N361="sníž. přenesená",J361,0)</f>
        <v>0</v>
      </c>
      <c r="BI361" s="162">
        <f aca="true" t="shared" si="28" ref="BI361:BI368">IF(N361="nulová",J361,0)</f>
        <v>0</v>
      </c>
      <c r="BJ361" s="17" t="s">
        <v>84</v>
      </c>
      <c r="BK361" s="162">
        <f aca="true" t="shared" si="29" ref="BK361:BK368">ROUND(I361*H361,2)</f>
        <v>0</v>
      </c>
      <c r="BL361" s="17" t="s">
        <v>220</v>
      </c>
      <c r="BM361" s="161" t="s">
        <v>583</v>
      </c>
    </row>
    <row r="362" spans="1:65" s="2" customFormat="1" ht="24.15" customHeight="1">
      <c r="A362" s="32"/>
      <c r="B362" s="149"/>
      <c r="C362" s="150" t="s">
        <v>584</v>
      </c>
      <c r="D362" s="150" t="s">
        <v>152</v>
      </c>
      <c r="E362" s="151" t="s">
        <v>585</v>
      </c>
      <c r="F362" s="152" t="s">
        <v>586</v>
      </c>
      <c r="G362" s="153" t="s">
        <v>168</v>
      </c>
      <c r="H362" s="154">
        <v>2</v>
      </c>
      <c r="I362" s="155"/>
      <c r="J362" s="156">
        <f t="shared" si="20"/>
        <v>0</v>
      </c>
      <c r="K362" s="152" t="s">
        <v>1</v>
      </c>
      <c r="L362" s="33"/>
      <c r="M362" s="157" t="s">
        <v>1</v>
      </c>
      <c r="N362" s="158" t="s">
        <v>42</v>
      </c>
      <c r="O362" s="58"/>
      <c r="P362" s="159">
        <f t="shared" si="21"/>
        <v>0</v>
      </c>
      <c r="Q362" s="159">
        <v>0</v>
      </c>
      <c r="R362" s="159">
        <f t="shared" si="22"/>
        <v>0</v>
      </c>
      <c r="S362" s="159">
        <v>0</v>
      </c>
      <c r="T362" s="160">
        <f t="shared" si="23"/>
        <v>0</v>
      </c>
      <c r="U362" s="32"/>
      <c r="V362" s="32"/>
      <c r="W362" s="32"/>
      <c r="X362" s="32"/>
      <c r="Y362" s="32"/>
      <c r="Z362" s="32"/>
      <c r="AA362" s="32"/>
      <c r="AB362" s="32"/>
      <c r="AC362" s="32"/>
      <c r="AD362" s="32"/>
      <c r="AE362" s="32"/>
      <c r="AR362" s="161" t="s">
        <v>220</v>
      </c>
      <c r="AT362" s="161" t="s">
        <v>152</v>
      </c>
      <c r="AU362" s="161" t="s">
        <v>86</v>
      </c>
      <c r="AY362" s="17" t="s">
        <v>149</v>
      </c>
      <c r="BE362" s="162">
        <f t="shared" si="24"/>
        <v>0</v>
      </c>
      <c r="BF362" s="162">
        <f t="shared" si="25"/>
        <v>0</v>
      </c>
      <c r="BG362" s="162">
        <f t="shared" si="26"/>
        <v>0</v>
      </c>
      <c r="BH362" s="162">
        <f t="shared" si="27"/>
        <v>0</v>
      </c>
      <c r="BI362" s="162">
        <f t="shared" si="28"/>
        <v>0</v>
      </c>
      <c r="BJ362" s="17" t="s">
        <v>84</v>
      </c>
      <c r="BK362" s="162">
        <f t="shared" si="29"/>
        <v>0</v>
      </c>
      <c r="BL362" s="17" t="s">
        <v>220</v>
      </c>
      <c r="BM362" s="161" t="s">
        <v>587</v>
      </c>
    </row>
    <row r="363" spans="1:65" s="2" customFormat="1" ht="24.15" customHeight="1">
      <c r="A363" s="32"/>
      <c r="B363" s="149"/>
      <c r="C363" s="150" t="s">
        <v>588</v>
      </c>
      <c r="D363" s="150" t="s">
        <v>152</v>
      </c>
      <c r="E363" s="151" t="s">
        <v>589</v>
      </c>
      <c r="F363" s="152" t="s">
        <v>590</v>
      </c>
      <c r="G363" s="153" t="s">
        <v>168</v>
      </c>
      <c r="H363" s="154">
        <v>14.2</v>
      </c>
      <c r="I363" s="155"/>
      <c r="J363" s="156">
        <f t="shared" si="20"/>
        <v>0</v>
      </c>
      <c r="K363" s="152" t="s">
        <v>1</v>
      </c>
      <c r="L363" s="33"/>
      <c r="M363" s="157" t="s">
        <v>1</v>
      </c>
      <c r="N363" s="158" t="s">
        <v>42</v>
      </c>
      <c r="O363" s="58"/>
      <c r="P363" s="159">
        <f t="shared" si="21"/>
        <v>0</v>
      </c>
      <c r="Q363" s="159">
        <v>0</v>
      </c>
      <c r="R363" s="159">
        <f t="shared" si="22"/>
        <v>0</v>
      </c>
      <c r="S363" s="159">
        <v>0</v>
      </c>
      <c r="T363" s="160">
        <f t="shared" si="23"/>
        <v>0</v>
      </c>
      <c r="U363" s="32"/>
      <c r="V363" s="32"/>
      <c r="W363" s="32"/>
      <c r="X363" s="32"/>
      <c r="Y363" s="32"/>
      <c r="Z363" s="32"/>
      <c r="AA363" s="32"/>
      <c r="AB363" s="32"/>
      <c r="AC363" s="32"/>
      <c r="AD363" s="32"/>
      <c r="AE363" s="32"/>
      <c r="AR363" s="161" t="s">
        <v>220</v>
      </c>
      <c r="AT363" s="161" t="s">
        <v>152</v>
      </c>
      <c r="AU363" s="161" t="s">
        <v>86</v>
      </c>
      <c r="AY363" s="17" t="s">
        <v>149</v>
      </c>
      <c r="BE363" s="162">
        <f t="shared" si="24"/>
        <v>0</v>
      </c>
      <c r="BF363" s="162">
        <f t="shared" si="25"/>
        <v>0</v>
      </c>
      <c r="BG363" s="162">
        <f t="shared" si="26"/>
        <v>0</v>
      </c>
      <c r="BH363" s="162">
        <f t="shared" si="27"/>
        <v>0</v>
      </c>
      <c r="BI363" s="162">
        <f t="shared" si="28"/>
        <v>0</v>
      </c>
      <c r="BJ363" s="17" t="s">
        <v>84</v>
      </c>
      <c r="BK363" s="162">
        <f t="shared" si="29"/>
        <v>0</v>
      </c>
      <c r="BL363" s="17" t="s">
        <v>220</v>
      </c>
      <c r="BM363" s="161" t="s">
        <v>591</v>
      </c>
    </row>
    <row r="364" spans="1:65" s="2" customFormat="1" ht="24.15" customHeight="1">
      <c r="A364" s="32"/>
      <c r="B364" s="149"/>
      <c r="C364" s="150" t="s">
        <v>592</v>
      </c>
      <c r="D364" s="150" t="s">
        <v>152</v>
      </c>
      <c r="E364" s="151" t="s">
        <v>593</v>
      </c>
      <c r="F364" s="152" t="s">
        <v>594</v>
      </c>
      <c r="G364" s="153" t="s">
        <v>168</v>
      </c>
      <c r="H364" s="154">
        <v>2</v>
      </c>
      <c r="I364" s="155"/>
      <c r="J364" s="156">
        <f t="shared" si="20"/>
        <v>0</v>
      </c>
      <c r="K364" s="152" t="s">
        <v>1</v>
      </c>
      <c r="L364" s="33"/>
      <c r="M364" s="157" t="s">
        <v>1</v>
      </c>
      <c r="N364" s="158" t="s">
        <v>42</v>
      </c>
      <c r="O364" s="58"/>
      <c r="P364" s="159">
        <f t="shared" si="21"/>
        <v>0</v>
      </c>
      <c r="Q364" s="159">
        <v>0</v>
      </c>
      <c r="R364" s="159">
        <f t="shared" si="22"/>
        <v>0</v>
      </c>
      <c r="S364" s="159">
        <v>0</v>
      </c>
      <c r="T364" s="160">
        <f t="shared" si="23"/>
        <v>0</v>
      </c>
      <c r="U364" s="32"/>
      <c r="V364" s="32"/>
      <c r="W364" s="32"/>
      <c r="X364" s="32"/>
      <c r="Y364" s="32"/>
      <c r="Z364" s="32"/>
      <c r="AA364" s="32"/>
      <c r="AB364" s="32"/>
      <c r="AC364" s="32"/>
      <c r="AD364" s="32"/>
      <c r="AE364" s="32"/>
      <c r="AR364" s="161" t="s">
        <v>220</v>
      </c>
      <c r="AT364" s="161" t="s">
        <v>152</v>
      </c>
      <c r="AU364" s="161" t="s">
        <v>86</v>
      </c>
      <c r="AY364" s="17" t="s">
        <v>149</v>
      </c>
      <c r="BE364" s="162">
        <f t="shared" si="24"/>
        <v>0</v>
      </c>
      <c r="BF364" s="162">
        <f t="shared" si="25"/>
        <v>0</v>
      </c>
      <c r="BG364" s="162">
        <f t="shared" si="26"/>
        <v>0</v>
      </c>
      <c r="BH364" s="162">
        <f t="shared" si="27"/>
        <v>0</v>
      </c>
      <c r="BI364" s="162">
        <f t="shared" si="28"/>
        <v>0</v>
      </c>
      <c r="BJ364" s="17" t="s">
        <v>84</v>
      </c>
      <c r="BK364" s="162">
        <f t="shared" si="29"/>
        <v>0</v>
      </c>
      <c r="BL364" s="17" t="s">
        <v>220</v>
      </c>
      <c r="BM364" s="161" t="s">
        <v>595</v>
      </c>
    </row>
    <row r="365" spans="1:65" s="2" customFormat="1" ht="24.15" customHeight="1">
      <c r="A365" s="32"/>
      <c r="B365" s="149"/>
      <c r="C365" s="150" t="s">
        <v>596</v>
      </c>
      <c r="D365" s="150" t="s">
        <v>152</v>
      </c>
      <c r="E365" s="151" t="s">
        <v>597</v>
      </c>
      <c r="F365" s="152" t="s">
        <v>598</v>
      </c>
      <c r="G365" s="153" t="s">
        <v>168</v>
      </c>
      <c r="H365" s="154">
        <v>14.2</v>
      </c>
      <c r="I365" s="155"/>
      <c r="J365" s="156">
        <f t="shared" si="20"/>
        <v>0</v>
      </c>
      <c r="K365" s="152" t="s">
        <v>1</v>
      </c>
      <c r="L365" s="33"/>
      <c r="M365" s="157" t="s">
        <v>1</v>
      </c>
      <c r="N365" s="158" t="s">
        <v>42</v>
      </c>
      <c r="O365" s="58"/>
      <c r="P365" s="159">
        <f t="shared" si="21"/>
        <v>0</v>
      </c>
      <c r="Q365" s="159">
        <v>0</v>
      </c>
      <c r="R365" s="159">
        <f t="shared" si="22"/>
        <v>0</v>
      </c>
      <c r="S365" s="159">
        <v>0</v>
      </c>
      <c r="T365" s="160">
        <f t="shared" si="23"/>
        <v>0</v>
      </c>
      <c r="U365" s="32"/>
      <c r="V365" s="32"/>
      <c r="W365" s="32"/>
      <c r="X365" s="32"/>
      <c r="Y365" s="32"/>
      <c r="Z365" s="32"/>
      <c r="AA365" s="32"/>
      <c r="AB365" s="32"/>
      <c r="AC365" s="32"/>
      <c r="AD365" s="32"/>
      <c r="AE365" s="32"/>
      <c r="AR365" s="161" t="s">
        <v>220</v>
      </c>
      <c r="AT365" s="161" t="s">
        <v>152</v>
      </c>
      <c r="AU365" s="161" t="s">
        <v>86</v>
      </c>
      <c r="AY365" s="17" t="s">
        <v>149</v>
      </c>
      <c r="BE365" s="162">
        <f t="shared" si="24"/>
        <v>0</v>
      </c>
      <c r="BF365" s="162">
        <f t="shared" si="25"/>
        <v>0</v>
      </c>
      <c r="BG365" s="162">
        <f t="shared" si="26"/>
        <v>0</v>
      </c>
      <c r="BH365" s="162">
        <f t="shared" si="27"/>
        <v>0</v>
      </c>
      <c r="BI365" s="162">
        <f t="shared" si="28"/>
        <v>0</v>
      </c>
      <c r="BJ365" s="17" t="s">
        <v>84</v>
      </c>
      <c r="BK365" s="162">
        <f t="shared" si="29"/>
        <v>0</v>
      </c>
      <c r="BL365" s="17" t="s">
        <v>220</v>
      </c>
      <c r="BM365" s="161" t="s">
        <v>599</v>
      </c>
    </row>
    <row r="366" spans="1:65" s="2" customFormat="1" ht="24.15" customHeight="1">
      <c r="A366" s="32"/>
      <c r="B366" s="149"/>
      <c r="C366" s="150" t="s">
        <v>600</v>
      </c>
      <c r="D366" s="150" t="s">
        <v>152</v>
      </c>
      <c r="E366" s="151" t="s">
        <v>601</v>
      </c>
      <c r="F366" s="152" t="s">
        <v>602</v>
      </c>
      <c r="G366" s="153" t="s">
        <v>168</v>
      </c>
      <c r="H366" s="154">
        <v>2</v>
      </c>
      <c r="I366" s="155"/>
      <c r="J366" s="156">
        <f t="shared" si="20"/>
        <v>0</v>
      </c>
      <c r="K366" s="152" t="s">
        <v>1</v>
      </c>
      <c r="L366" s="33"/>
      <c r="M366" s="157" t="s">
        <v>1</v>
      </c>
      <c r="N366" s="158" t="s">
        <v>42</v>
      </c>
      <c r="O366" s="58"/>
      <c r="P366" s="159">
        <f t="shared" si="21"/>
        <v>0</v>
      </c>
      <c r="Q366" s="159">
        <v>0</v>
      </c>
      <c r="R366" s="159">
        <f t="shared" si="22"/>
        <v>0</v>
      </c>
      <c r="S366" s="159">
        <v>0</v>
      </c>
      <c r="T366" s="160">
        <f t="shared" si="23"/>
        <v>0</v>
      </c>
      <c r="U366" s="32"/>
      <c r="V366" s="32"/>
      <c r="W366" s="32"/>
      <c r="X366" s="32"/>
      <c r="Y366" s="32"/>
      <c r="Z366" s="32"/>
      <c r="AA366" s="32"/>
      <c r="AB366" s="32"/>
      <c r="AC366" s="32"/>
      <c r="AD366" s="32"/>
      <c r="AE366" s="32"/>
      <c r="AR366" s="161" t="s">
        <v>220</v>
      </c>
      <c r="AT366" s="161" t="s">
        <v>152</v>
      </c>
      <c r="AU366" s="161" t="s">
        <v>86</v>
      </c>
      <c r="AY366" s="17" t="s">
        <v>149</v>
      </c>
      <c r="BE366" s="162">
        <f t="shared" si="24"/>
        <v>0</v>
      </c>
      <c r="BF366" s="162">
        <f t="shared" si="25"/>
        <v>0</v>
      </c>
      <c r="BG366" s="162">
        <f t="shared" si="26"/>
        <v>0</v>
      </c>
      <c r="BH366" s="162">
        <f t="shared" si="27"/>
        <v>0</v>
      </c>
      <c r="BI366" s="162">
        <f t="shared" si="28"/>
        <v>0</v>
      </c>
      <c r="BJ366" s="17" t="s">
        <v>84</v>
      </c>
      <c r="BK366" s="162">
        <f t="shared" si="29"/>
        <v>0</v>
      </c>
      <c r="BL366" s="17" t="s">
        <v>220</v>
      </c>
      <c r="BM366" s="161" t="s">
        <v>603</v>
      </c>
    </row>
    <row r="367" spans="1:65" s="2" customFormat="1" ht="24.15" customHeight="1">
      <c r="A367" s="32"/>
      <c r="B367" s="149"/>
      <c r="C367" s="150" t="s">
        <v>604</v>
      </c>
      <c r="D367" s="150" t="s">
        <v>152</v>
      </c>
      <c r="E367" s="151" t="s">
        <v>605</v>
      </c>
      <c r="F367" s="152" t="s">
        <v>606</v>
      </c>
      <c r="G367" s="153" t="s">
        <v>168</v>
      </c>
      <c r="H367" s="154">
        <v>14.2</v>
      </c>
      <c r="I367" s="155"/>
      <c r="J367" s="156">
        <f t="shared" si="20"/>
        <v>0</v>
      </c>
      <c r="K367" s="152" t="s">
        <v>1</v>
      </c>
      <c r="L367" s="33"/>
      <c r="M367" s="157" t="s">
        <v>1</v>
      </c>
      <c r="N367" s="158" t="s">
        <v>42</v>
      </c>
      <c r="O367" s="58"/>
      <c r="P367" s="159">
        <f t="shared" si="21"/>
        <v>0</v>
      </c>
      <c r="Q367" s="159">
        <v>0</v>
      </c>
      <c r="R367" s="159">
        <f t="shared" si="22"/>
        <v>0</v>
      </c>
      <c r="S367" s="159">
        <v>0</v>
      </c>
      <c r="T367" s="160">
        <f t="shared" si="23"/>
        <v>0</v>
      </c>
      <c r="U367" s="32"/>
      <c r="V367" s="32"/>
      <c r="W367" s="32"/>
      <c r="X367" s="32"/>
      <c r="Y367" s="32"/>
      <c r="Z367" s="32"/>
      <c r="AA367" s="32"/>
      <c r="AB367" s="32"/>
      <c r="AC367" s="32"/>
      <c r="AD367" s="32"/>
      <c r="AE367" s="32"/>
      <c r="AR367" s="161" t="s">
        <v>220</v>
      </c>
      <c r="AT367" s="161" t="s">
        <v>152</v>
      </c>
      <c r="AU367" s="161" t="s">
        <v>86</v>
      </c>
      <c r="AY367" s="17" t="s">
        <v>149</v>
      </c>
      <c r="BE367" s="162">
        <f t="shared" si="24"/>
        <v>0</v>
      </c>
      <c r="BF367" s="162">
        <f t="shared" si="25"/>
        <v>0</v>
      </c>
      <c r="BG367" s="162">
        <f t="shared" si="26"/>
        <v>0</v>
      </c>
      <c r="BH367" s="162">
        <f t="shared" si="27"/>
        <v>0</v>
      </c>
      <c r="BI367" s="162">
        <f t="shared" si="28"/>
        <v>0</v>
      </c>
      <c r="BJ367" s="17" t="s">
        <v>84</v>
      </c>
      <c r="BK367" s="162">
        <f t="shared" si="29"/>
        <v>0</v>
      </c>
      <c r="BL367" s="17" t="s">
        <v>220</v>
      </c>
      <c r="BM367" s="161" t="s">
        <v>607</v>
      </c>
    </row>
    <row r="368" spans="1:65" s="2" customFormat="1" ht="24.15" customHeight="1">
      <c r="A368" s="32"/>
      <c r="B368" s="149"/>
      <c r="C368" s="150" t="s">
        <v>608</v>
      </c>
      <c r="D368" s="150" t="s">
        <v>152</v>
      </c>
      <c r="E368" s="151" t="s">
        <v>609</v>
      </c>
      <c r="F368" s="152" t="s">
        <v>610</v>
      </c>
      <c r="G368" s="153" t="s">
        <v>168</v>
      </c>
      <c r="H368" s="154">
        <v>2</v>
      </c>
      <c r="I368" s="155"/>
      <c r="J368" s="156">
        <f t="shared" si="20"/>
        <v>0</v>
      </c>
      <c r="K368" s="152" t="s">
        <v>1</v>
      </c>
      <c r="L368" s="33"/>
      <c r="M368" s="157" t="s">
        <v>1</v>
      </c>
      <c r="N368" s="158" t="s">
        <v>42</v>
      </c>
      <c r="O368" s="58"/>
      <c r="P368" s="159">
        <f t="shared" si="21"/>
        <v>0</v>
      </c>
      <c r="Q368" s="159">
        <v>0</v>
      </c>
      <c r="R368" s="159">
        <f t="shared" si="22"/>
        <v>0</v>
      </c>
      <c r="S368" s="159">
        <v>0</v>
      </c>
      <c r="T368" s="160">
        <f t="shared" si="23"/>
        <v>0</v>
      </c>
      <c r="U368" s="32"/>
      <c r="V368" s="32"/>
      <c r="W368" s="32"/>
      <c r="X368" s="32"/>
      <c r="Y368" s="32"/>
      <c r="Z368" s="32"/>
      <c r="AA368" s="32"/>
      <c r="AB368" s="32"/>
      <c r="AC368" s="32"/>
      <c r="AD368" s="32"/>
      <c r="AE368" s="32"/>
      <c r="AR368" s="161" t="s">
        <v>220</v>
      </c>
      <c r="AT368" s="161" t="s">
        <v>152</v>
      </c>
      <c r="AU368" s="161" t="s">
        <v>86</v>
      </c>
      <c r="AY368" s="17" t="s">
        <v>149</v>
      </c>
      <c r="BE368" s="162">
        <f t="shared" si="24"/>
        <v>0</v>
      </c>
      <c r="BF368" s="162">
        <f t="shared" si="25"/>
        <v>0</v>
      </c>
      <c r="BG368" s="162">
        <f t="shared" si="26"/>
        <v>0</v>
      </c>
      <c r="BH368" s="162">
        <f t="shared" si="27"/>
        <v>0</v>
      </c>
      <c r="BI368" s="162">
        <f t="shared" si="28"/>
        <v>0</v>
      </c>
      <c r="BJ368" s="17" t="s">
        <v>84</v>
      </c>
      <c r="BK368" s="162">
        <f t="shared" si="29"/>
        <v>0</v>
      </c>
      <c r="BL368" s="17" t="s">
        <v>220</v>
      </c>
      <c r="BM368" s="161" t="s">
        <v>611</v>
      </c>
    </row>
    <row r="369" spans="2:63" s="12" customFormat="1" ht="22.95" customHeight="1">
      <c r="B369" s="137"/>
      <c r="D369" s="138" t="s">
        <v>76</v>
      </c>
      <c r="E369" s="147" t="s">
        <v>255</v>
      </c>
      <c r="F369" s="147" t="s">
        <v>256</v>
      </c>
      <c r="I369" s="140"/>
      <c r="J369" s="148">
        <f>BK369</f>
        <v>0</v>
      </c>
      <c r="L369" s="137"/>
      <c r="M369" s="141"/>
      <c r="N369" s="142"/>
      <c r="O369" s="142"/>
      <c r="P369" s="143">
        <f>SUM(P370:P450)</f>
        <v>0</v>
      </c>
      <c r="Q369" s="142"/>
      <c r="R369" s="143">
        <f>SUM(R370:R450)</f>
        <v>2.286124800000001</v>
      </c>
      <c r="S369" s="142"/>
      <c r="T369" s="144">
        <f>SUM(T370:T450)</f>
        <v>0</v>
      </c>
      <c r="AR369" s="138" t="s">
        <v>86</v>
      </c>
      <c r="AT369" s="145" t="s">
        <v>76</v>
      </c>
      <c r="AU369" s="145" t="s">
        <v>84</v>
      </c>
      <c r="AY369" s="138" t="s">
        <v>149</v>
      </c>
      <c r="BK369" s="146">
        <f>SUM(BK370:BK450)</f>
        <v>0</v>
      </c>
    </row>
    <row r="370" spans="1:65" s="2" customFormat="1" ht="24.15" customHeight="1">
      <c r="A370" s="32"/>
      <c r="B370" s="149"/>
      <c r="C370" s="150" t="s">
        <v>612</v>
      </c>
      <c r="D370" s="150" t="s">
        <v>152</v>
      </c>
      <c r="E370" s="151" t="s">
        <v>613</v>
      </c>
      <c r="F370" s="152" t="s">
        <v>614</v>
      </c>
      <c r="G370" s="153" t="s">
        <v>168</v>
      </c>
      <c r="H370" s="154">
        <v>68.78</v>
      </c>
      <c r="I370" s="155"/>
      <c r="J370" s="156">
        <f>ROUND(I370*H370,2)</f>
        <v>0</v>
      </c>
      <c r="K370" s="152" t="s">
        <v>156</v>
      </c>
      <c r="L370" s="33"/>
      <c r="M370" s="157" t="s">
        <v>1</v>
      </c>
      <c r="N370" s="158" t="s">
        <v>42</v>
      </c>
      <c r="O370" s="58"/>
      <c r="P370" s="159">
        <f>O370*H370</f>
        <v>0</v>
      </c>
      <c r="Q370" s="159">
        <v>0</v>
      </c>
      <c r="R370" s="159">
        <f>Q370*H370</f>
        <v>0</v>
      </c>
      <c r="S370" s="159">
        <v>0</v>
      </c>
      <c r="T370" s="160">
        <f>S370*H370</f>
        <v>0</v>
      </c>
      <c r="U370" s="32"/>
      <c r="V370" s="32"/>
      <c r="W370" s="32"/>
      <c r="X370" s="32"/>
      <c r="Y370" s="32"/>
      <c r="Z370" s="32"/>
      <c r="AA370" s="32"/>
      <c r="AB370" s="32"/>
      <c r="AC370" s="32"/>
      <c r="AD370" s="32"/>
      <c r="AE370" s="32"/>
      <c r="AR370" s="161" t="s">
        <v>220</v>
      </c>
      <c r="AT370" s="161" t="s">
        <v>152</v>
      </c>
      <c r="AU370" s="161" t="s">
        <v>86</v>
      </c>
      <c r="AY370" s="17" t="s">
        <v>149</v>
      </c>
      <c r="BE370" s="162">
        <f>IF(N370="základní",J370,0)</f>
        <v>0</v>
      </c>
      <c r="BF370" s="162">
        <f>IF(N370="snížená",J370,0)</f>
        <v>0</v>
      </c>
      <c r="BG370" s="162">
        <f>IF(N370="zákl. přenesená",J370,0)</f>
        <v>0</v>
      </c>
      <c r="BH370" s="162">
        <f>IF(N370="sníž. přenesená",J370,0)</f>
        <v>0</v>
      </c>
      <c r="BI370" s="162">
        <f>IF(N370="nulová",J370,0)</f>
        <v>0</v>
      </c>
      <c r="BJ370" s="17" t="s">
        <v>84</v>
      </c>
      <c r="BK370" s="162">
        <f>ROUND(I370*H370,2)</f>
        <v>0</v>
      </c>
      <c r="BL370" s="17" t="s">
        <v>220</v>
      </c>
      <c r="BM370" s="161" t="s">
        <v>615</v>
      </c>
    </row>
    <row r="371" spans="2:51" s="13" customFormat="1" ht="12">
      <c r="B371" s="163"/>
      <c r="D371" s="164" t="s">
        <v>170</v>
      </c>
      <c r="E371" s="165" t="s">
        <v>1</v>
      </c>
      <c r="F371" s="166" t="s">
        <v>171</v>
      </c>
      <c r="H371" s="165" t="s">
        <v>1</v>
      </c>
      <c r="I371" s="167"/>
      <c r="L371" s="163"/>
      <c r="M371" s="168"/>
      <c r="N371" s="169"/>
      <c r="O371" s="169"/>
      <c r="P371" s="169"/>
      <c r="Q371" s="169"/>
      <c r="R371" s="169"/>
      <c r="S371" s="169"/>
      <c r="T371" s="170"/>
      <c r="AT371" s="165" t="s">
        <v>170</v>
      </c>
      <c r="AU371" s="165" t="s">
        <v>86</v>
      </c>
      <c r="AV371" s="13" t="s">
        <v>84</v>
      </c>
      <c r="AW371" s="13" t="s">
        <v>32</v>
      </c>
      <c r="AX371" s="13" t="s">
        <v>77</v>
      </c>
      <c r="AY371" s="165" t="s">
        <v>149</v>
      </c>
    </row>
    <row r="372" spans="2:51" s="13" customFormat="1" ht="12">
      <c r="B372" s="163"/>
      <c r="D372" s="164" t="s">
        <v>170</v>
      </c>
      <c r="E372" s="165" t="s">
        <v>1</v>
      </c>
      <c r="F372" s="166" t="s">
        <v>616</v>
      </c>
      <c r="H372" s="165" t="s">
        <v>1</v>
      </c>
      <c r="I372" s="167"/>
      <c r="L372" s="163"/>
      <c r="M372" s="168"/>
      <c r="N372" s="169"/>
      <c r="O372" s="169"/>
      <c r="P372" s="169"/>
      <c r="Q372" s="169"/>
      <c r="R372" s="169"/>
      <c r="S372" s="169"/>
      <c r="T372" s="170"/>
      <c r="AT372" s="165" t="s">
        <v>170</v>
      </c>
      <c r="AU372" s="165" t="s">
        <v>86</v>
      </c>
      <c r="AV372" s="13" t="s">
        <v>84</v>
      </c>
      <c r="AW372" s="13" t="s">
        <v>32</v>
      </c>
      <c r="AX372" s="13" t="s">
        <v>77</v>
      </c>
      <c r="AY372" s="165" t="s">
        <v>149</v>
      </c>
    </row>
    <row r="373" spans="2:51" s="13" customFormat="1" ht="12">
      <c r="B373" s="163"/>
      <c r="D373" s="164" t="s">
        <v>170</v>
      </c>
      <c r="E373" s="165" t="s">
        <v>1</v>
      </c>
      <c r="F373" s="166" t="s">
        <v>397</v>
      </c>
      <c r="H373" s="165" t="s">
        <v>1</v>
      </c>
      <c r="I373" s="167"/>
      <c r="L373" s="163"/>
      <c r="M373" s="168"/>
      <c r="N373" s="169"/>
      <c r="O373" s="169"/>
      <c r="P373" s="169"/>
      <c r="Q373" s="169"/>
      <c r="R373" s="169"/>
      <c r="S373" s="169"/>
      <c r="T373" s="170"/>
      <c r="AT373" s="165" t="s">
        <v>170</v>
      </c>
      <c r="AU373" s="165" t="s">
        <v>86</v>
      </c>
      <c r="AV373" s="13" t="s">
        <v>84</v>
      </c>
      <c r="AW373" s="13" t="s">
        <v>32</v>
      </c>
      <c r="AX373" s="13" t="s">
        <v>77</v>
      </c>
      <c r="AY373" s="165" t="s">
        <v>149</v>
      </c>
    </row>
    <row r="374" spans="2:51" s="13" customFormat="1" ht="12">
      <c r="B374" s="163"/>
      <c r="D374" s="164" t="s">
        <v>170</v>
      </c>
      <c r="E374" s="165" t="s">
        <v>1</v>
      </c>
      <c r="F374" s="166" t="s">
        <v>355</v>
      </c>
      <c r="H374" s="165" t="s">
        <v>1</v>
      </c>
      <c r="I374" s="167"/>
      <c r="L374" s="163"/>
      <c r="M374" s="168"/>
      <c r="N374" s="169"/>
      <c r="O374" s="169"/>
      <c r="P374" s="169"/>
      <c r="Q374" s="169"/>
      <c r="R374" s="169"/>
      <c r="S374" s="169"/>
      <c r="T374" s="170"/>
      <c r="AT374" s="165" t="s">
        <v>170</v>
      </c>
      <c r="AU374" s="165" t="s">
        <v>86</v>
      </c>
      <c r="AV374" s="13" t="s">
        <v>84</v>
      </c>
      <c r="AW374" s="13" t="s">
        <v>32</v>
      </c>
      <c r="AX374" s="13" t="s">
        <v>77</v>
      </c>
      <c r="AY374" s="165" t="s">
        <v>149</v>
      </c>
    </row>
    <row r="375" spans="2:51" s="13" customFormat="1" ht="12">
      <c r="B375" s="163"/>
      <c r="D375" s="164" t="s">
        <v>170</v>
      </c>
      <c r="E375" s="165" t="s">
        <v>1</v>
      </c>
      <c r="F375" s="166" t="s">
        <v>357</v>
      </c>
      <c r="H375" s="165" t="s">
        <v>1</v>
      </c>
      <c r="I375" s="167"/>
      <c r="L375" s="163"/>
      <c r="M375" s="168"/>
      <c r="N375" s="169"/>
      <c r="O375" s="169"/>
      <c r="P375" s="169"/>
      <c r="Q375" s="169"/>
      <c r="R375" s="169"/>
      <c r="S375" s="169"/>
      <c r="T375" s="170"/>
      <c r="AT375" s="165" t="s">
        <v>170</v>
      </c>
      <c r="AU375" s="165" t="s">
        <v>86</v>
      </c>
      <c r="AV375" s="13" t="s">
        <v>84</v>
      </c>
      <c r="AW375" s="13" t="s">
        <v>32</v>
      </c>
      <c r="AX375" s="13" t="s">
        <v>77</v>
      </c>
      <c r="AY375" s="165" t="s">
        <v>149</v>
      </c>
    </row>
    <row r="376" spans="2:51" s="14" customFormat="1" ht="12">
      <c r="B376" s="171"/>
      <c r="D376" s="164" t="s">
        <v>170</v>
      </c>
      <c r="E376" s="172" t="s">
        <v>1</v>
      </c>
      <c r="F376" s="173" t="s">
        <v>398</v>
      </c>
      <c r="H376" s="174">
        <v>68.78</v>
      </c>
      <c r="I376" s="175"/>
      <c r="L376" s="171"/>
      <c r="M376" s="176"/>
      <c r="N376" s="177"/>
      <c r="O376" s="177"/>
      <c r="P376" s="177"/>
      <c r="Q376" s="177"/>
      <c r="R376" s="177"/>
      <c r="S376" s="177"/>
      <c r="T376" s="178"/>
      <c r="AT376" s="172" t="s">
        <v>170</v>
      </c>
      <c r="AU376" s="172" t="s">
        <v>86</v>
      </c>
      <c r="AV376" s="14" t="s">
        <v>86</v>
      </c>
      <c r="AW376" s="14" t="s">
        <v>32</v>
      </c>
      <c r="AX376" s="14" t="s">
        <v>77</v>
      </c>
      <c r="AY376" s="172" t="s">
        <v>149</v>
      </c>
    </row>
    <row r="377" spans="2:51" s="15" customFormat="1" ht="12">
      <c r="B377" s="179"/>
      <c r="D377" s="164" t="s">
        <v>170</v>
      </c>
      <c r="E377" s="180" t="s">
        <v>1</v>
      </c>
      <c r="F377" s="181" t="s">
        <v>177</v>
      </c>
      <c r="H377" s="182">
        <v>68.78</v>
      </c>
      <c r="I377" s="183"/>
      <c r="L377" s="179"/>
      <c r="M377" s="184"/>
      <c r="N377" s="185"/>
      <c r="O377" s="185"/>
      <c r="P377" s="185"/>
      <c r="Q377" s="185"/>
      <c r="R377" s="185"/>
      <c r="S377" s="185"/>
      <c r="T377" s="186"/>
      <c r="AT377" s="180" t="s">
        <v>170</v>
      </c>
      <c r="AU377" s="180" t="s">
        <v>86</v>
      </c>
      <c r="AV377" s="15" t="s">
        <v>157</v>
      </c>
      <c r="AW377" s="15" t="s">
        <v>32</v>
      </c>
      <c r="AX377" s="15" t="s">
        <v>84</v>
      </c>
      <c r="AY377" s="180" t="s">
        <v>149</v>
      </c>
    </row>
    <row r="378" spans="1:65" s="2" customFormat="1" ht="37.95" customHeight="1">
      <c r="A378" s="32"/>
      <c r="B378" s="149"/>
      <c r="C378" s="150" t="s">
        <v>617</v>
      </c>
      <c r="D378" s="150" t="s">
        <v>152</v>
      </c>
      <c r="E378" s="151" t="s">
        <v>618</v>
      </c>
      <c r="F378" s="152" t="s">
        <v>619</v>
      </c>
      <c r="G378" s="153" t="s">
        <v>168</v>
      </c>
      <c r="H378" s="154">
        <v>68.78</v>
      </c>
      <c r="I378" s="155"/>
      <c r="J378" s="156">
        <f>ROUND(I378*H378,2)</f>
        <v>0</v>
      </c>
      <c r="K378" s="152" t="s">
        <v>156</v>
      </c>
      <c r="L378" s="33"/>
      <c r="M378" s="157" t="s">
        <v>1</v>
      </c>
      <c r="N378" s="158" t="s">
        <v>42</v>
      </c>
      <c r="O378" s="58"/>
      <c r="P378" s="159">
        <f>O378*H378</f>
        <v>0</v>
      </c>
      <c r="Q378" s="159">
        <v>0.00455</v>
      </c>
      <c r="R378" s="159">
        <f>Q378*H378</f>
        <v>0.31294900000000003</v>
      </c>
      <c r="S378" s="159">
        <v>0</v>
      </c>
      <c r="T378" s="160">
        <f>S378*H378</f>
        <v>0</v>
      </c>
      <c r="U378" s="32"/>
      <c r="V378" s="32"/>
      <c r="W378" s="32"/>
      <c r="X378" s="32"/>
      <c r="Y378" s="32"/>
      <c r="Z378" s="32"/>
      <c r="AA378" s="32"/>
      <c r="AB378" s="32"/>
      <c r="AC378" s="32"/>
      <c r="AD378" s="32"/>
      <c r="AE378" s="32"/>
      <c r="AR378" s="161" t="s">
        <v>220</v>
      </c>
      <c r="AT378" s="161" t="s">
        <v>152</v>
      </c>
      <c r="AU378" s="161" t="s">
        <v>86</v>
      </c>
      <c r="AY378" s="17" t="s">
        <v>149</v>
      </c>
      <c r="BE378" s="162">
        <f>IF(N378="základní",J378,0)</f>
        <v>0</v>
      </c>
      <c r="BF378" s="162">
        <f>IF(N378="snížená",J378,0)</f>
        <v>0</v>
      </c>
      <c r="BG378" s="162">
        <f>IF(N378="zákl. přenesená",J378,0)</f>
        <v>0</v>
      </c>
      <c r="BH378" s="162">
        <f>IF(N378="sníž. přenesená",J378,0)</f>
        <v>0</v>
      </c>
      <c r="BI378" s="162">
        <f>IF(N378="nulová",J378,0)</f>
        <v>0</v>
      </c>
      <c r="BJ378" s="17" t="s">
        <v>84</v>
      </c>
      <c r="BK378" s="162">
        <f>ROUND(I378*H378,2)</f>
        <v>0</v>
      </c>
      <c r="BL378" s="17" t="s">
        <v>220</v>
      </c>
      <c r="BM378" s="161" t="s">
        <v>620</v>
      </c>
    </row>
    <row r="379" spans="2:51" s="13" customFormat="1" ht="12">
      <c r="B379" s="163"/>
      <c r="D379" s="164" t="s">
        <v>170</v>
      </c>
      <c r="E379" s="165" t="s">
        <v>1</v>
      </c>
      <c r="F379" s="166" t="s">
        <v>171</v>
      </c>
      <c r="H379" s="165" t="s">
        <v>1</v>
      </c>
      <c r="I379" s="167"/>
      <c r="L379" s="163"/>
      <c r="M379" s="168"/>
      <c r="N379" s="169"/>
      <c r="O379" s="169"/>
      <c r="P379" s="169"/>
      <c r="Q379" s="169"/>
      <c r="R379" s="169"/>
      <c r="S379" s="169"/>
      <c r="T379" s="170"/>
      <c r="AT379" s="165" t="s">
        <v>170</v>
      </c>
      <c r="AU379" s="165" t="s">
        <v>86</v>
      </c>
      <c r="AV379" s="13" t="s">
        <v>84</v>
      </c>
      <c r="AW379" s="13" t="s">
        <v>32</v>
      </c>
      <c r="AX379" s="13" t="s">
        <v>77</v>
      </c>
      <c r="AY379" s="165" t="s">
        <v>149</v>
      </c>
    </row>
    <row r="380" spans="2:51" s="13" customFormat="1" ht="12">
      <c r="B380" s="163"/>
      <c r="D380" s="164" t="s">
        <v>170</v>
      </c>
      <c r="E380" s="165" t="s">
        <v>1</v>
      </c>
      <c r="F380" s="166" t="s">
        <v>396</v>
      </c>
      <c r="H380" s="165" t="s">
        <v>1</v>
      </c>
      <c r="I380" s="167"/>
      <c r="L380" s="163"/>
      <c r="M380" s="168"/>
      <c r="N380" s="169"/>
      <c r="O380" s="169"/>
      <c r="P380" s="169"/>
      <c r="Q380" s="169"/>
      <c r="R380" s="169"/>
      <c r="S380" s="169"/>
      <c r="T380" s="170"/>
      <c r="AT380" s="165" t="s">
        <v>170</v>
      </c>
      <c r="AU380" s="165" t="s">
        <v>86</v>
      </c>
      <c r="AV380" s="13" t="s">
        <v>84</v>
      </c>
      <c r="AW380" s="13" t="s">
        <v>32</v>
      </c>
      <c r="AX380" s="13" t="s">
        <v>77</v>
      </c>
      <c r="AY380" s="165" t="s">
        <v>149</v>
      </c>
    </row>
    <row r="381" spans="2:51" s="13" customFormat="1" ht="12">
      <c r="B381" s="163"/>
      <c r="D381" s="164" t="s">
        <v>170</v>
      </c>
      <c r="E381" s="165" t="s">
        <v>1</v>
      </c>
      <c r="F381" s="166" t="s">
        <v>397</v>
      </c>
      <c r="H381" s="165" t="s">
        <v>1</v>
      </c>
      <c r="I381" s="167"/>
      <c r="L381" s="163"/>
      <c r="M381" s="168"/>
      <c r="N381" s="169"/>
      <c r="O381" s="169"/>
      <c r="P381" s="169"/>
      <c r="Q381" s="169"/>
      <c r="R381" s="169"/>
      <c r="S381" s="169"/>
      <c r="T381" s="170"/>
      <c r="AT381" s="165" t="s">
        <v>170</v>
      </c>
      <c r="AU381" s="165" t="s">
        <v>86</v>
      </c>
      <c r="AV381" s="13" t="s">
        <v>84</v>
      </c>
      <c r="AW381" s="13" t="s">
        <v>32</v>
      </c>
      <c r="AX381" s="13" t="s">
        <v>77</v>
      </c>
      <c r="AY381" s="165" t="s">
        <v>149</v>
      </c>
    </row>
    <row r="382" spans="2:51" s="13" customFormat="1" ht="12">
      <c r="B382" s="163"/>
      <c r="D382" s="164" t="s">
        <v>170</v>
      </c>
      <c r="E382" s="165" t="s">
        <v>1</v>
      </c>
      <c r="F382" s="166" t="s">
        <v>355</v>
      </c>
      <c r="H382" s="165" t="s">
        <v>1</v>
      </c>
      <c r="I382" s="167"/>
      <c r="L382" s="163"/>
      <c r="M382" s="168"/>
      <c r="N382" s="169"/>
      <c r="O382" s="169"/>
      <c r="P382" s="169"/>
      <c r="Q382" s="169"/>
      <c r="R382" s="169"/>
      <c r="S382" s="169"/>
      <c r="T382" s="170"/>
      <c r="AT382" s="165" t="s">
        <v>170</v>
      </c>
      <c r="AU382" s="165" t="s">
        <v>86</v>
      </c>
      <c r="AV382" s="13" t="s">
        <v>84</v>
      </c>
      <c r="AW382" s="13" t="s">
        <v>32</v>
      </c>
      <c r="AX382" s="13" t="s">
        <v>77</v>
      </c>
      <c r="AY382" s="165" t="s">
        <v>149</v>
      </c>
    </row>
    <row r="383" spans="2:51" s="13" customFormat="1" ht="12">
      <c r="B383" s="163"/>
      <c r="D383" s="164" t="s">
        <v>170</v>
      </c>
      <c r="E383" s="165" t="s">
        <v>1</v>
      </c>
      <c r="F383" s="166" t="s">
        <v>357</v>
      </c>
      <c r="H383" s="165" t="s">
        <v>1</v>
      </c>
      <c r="I383" s="167"/>
      <c r="L383" s="163"/>
      <c r="M383" s="168"/>
      <c r="N383" s="169"/>
      <c r="O383" s="169"/>
      <c r="P383" s="169"/>
      <c r="Q383" s="169"/>
      <c r="R383" s="169"/>
      <c r="S383" s="169"/>
      <c r="T383" s="170"/>
      <c r="AT383" s="165" t="s">
        <v>170</v>
      </c>
      <c r="AU383" s="165" t="s">
        <v>86</v>
      </c>
      <c r="AV383" s="13" t="s">
        <v>84</v>
      </c>
      <c r="AW383" s="13" t="s">
        <v>32</v>
      </c>
      <c r="AX383" s="13" t="s">
        <v>77</v>
      </c>
      <c r="AY383" s="165" t="s">
        <v>149</v>
      </c>
    </row>
    <row r="384" spans="2:51" s="14" customFormat="1" ht="12">
      <c r="B384" s="171"/>
      <c r="D384" s="164" t="s">
        <v>170</v>
      </c>
      <c r="E384" s="172" t="s">
        <v>1</v>
      </c>
      <c r="F384" s="173" t="s">
        <v>398</v>
      </c>
      <c r="H384" s="174">
        <v>68.78</v>
      </c>
      <c r="I384" s="175"/>
      <c r="L384" s="171"/>
      <c r="M384" s="176"/>
      <c r="N384" s="177"/>
      <c r="O384" s="177"/>
      <c r="P384" s="177"/>
      <c r="Q384" s="177"/>
      <c r="R384" s="177"/>
      <c r="S384" s="177"/>
      <c r="T384" s="178"/>
      <c r="AT384" s="172" t="s">
        <v>170</v>
      </c>
      <c r="AU384" s="172" t="s">
        <v>86</v>
      </c>
      <c r="AV384" s="14" t="s">
        <v>86</v>
      </c>
      <c r="AW384" s="14" t="s">
        <v>32</v>
      </c>
      <c r="AX384" s="14" t="s">
        <v>77</v>
      </c>
      <c r="AY384" s="172" t="s">
        <v>149</v>
      </c>
    </row>
    <row r="385" spans="2:51" s="15" customFormat="1" ht="12">
      <c r="B385" s="179"/>
      <c r="D385" s="164" t="s">
        <v>170</v>
      </c>
      <c r="E385" s="180" t="s">
        <v>1</v>
      </c>
      <c r="F385" s="181" t="s">
        <v>177</v>
      </c>
      <c r="H385" s="182">
        <v>68.78</v>
      </c>
      <c r="I385" s="183"/>
      <c r="L385" s="179"/>
      <c r="M385" s="184"/>
      <c r="N385" s="185"/>
      <c r="O385" s="185"/>
      <c r="P385" s="185"/>
      <c r="Q385" s="185"/>
      <c r="R385" s="185"/>
      <c r="S385" s="185"/>
      <c r="T385" s="186"/>
      <c r="AT385" s="180" t="s">
        <v>170</v>
      </c>
      <c r="AU385" s="180" t="s">
        <v>86</v>
      </c>
      <c r="AV385" s="15" t="s">
        <v>157</v>
      </c>
      <c r="AW385" s="15" t="s">
        <v>32</v>
      </c>
      <c r="AX385" s="15" t="s">
        <v>84</v>
      </c>
      <c r="AY385" s="180" t="s">
        <v>149</v>
      </c>
    </row>
    <row r="386" spans="1:65" s="2" customFormat="1" ht="24.15" customHeight="1">
      <c r="A386" s="32"/>
      <c r="B386" s="149"/>
      <c r="C386" s="150" t="s">
        <v>621</v>
      </c>
      <c r="D386" s="150" t="s">
        <v>152</v>
      </c>
      <c r="E386" s="151" t="s">
        <v>622</v>
      </c>
      <c r="F386" s="152" t="s">
        <v>623</v>
      </c>
      <c r="G386" s="153" t="s">
        <v>168</v>
      </c>
      <c r="H386" s="154">
        <v>68.78</v>
      </c>
      <c r="I386" s="155"/>
      <c r="J386" s="156">
        <f>ROUND(I386*H386,2)</f>
        <v>0</v>
      </c>
      <c r="K386" s="152" t="s">
        <v>156</v>
      </c>
      <c r="L386" s="33"/>
      <c r="M386" s="157" t="s">
        <v>1</v>
      </c>
      <c r="N386" s="158" t="s">
        <v>42</v>
      </c>
      <c r="O386" s="58"/>
      <c r="P386" s="159">
        <f>O386*H386</f>
        <v>0</v>
      </c>
      <c r="Q386" s="159">
        <v>0.0015</v>
      </c>
      <c r="R386" s="159">
        <f>Q386*H386</f>
        <v>0.10317</v>
      </c>
      <c r="S386" s="159">
        <v>0</v>
      </c>
      <c r="T386" s="160">
        <f>S386*H386</f>
        <v>0</v>
      </c>
      <c r="U386" s="32"/>
      <c r="V386" s="32"/>
      <c r="W386" s="32"/>
      <c r="X386" s="32"/>
      <c r="Y386" s="32"/>
      <c r="Z386" s="32"/>
      <c r="AA386" s="32"/>
      <c r="AB386" s="32"/>
      <c r="AC386" s="32"/>
      <c r="AD386" s="32"/>
      <c r="AE386" s="32"/>
      <c r="AR386" s="161" t="s">
        <v>220</v>
      </c>
      <c r="AT386" s="161" t="s">
        <v>152</v>
      </c>
      <c r="AU386" s="161" t="s">
        <v>86</v>
      </c>
      <c r="AY386" s="17" t="s">
        <v>149</v>
      </c>
      <c r="BE386" s="162">
        <f>IF(N386="základní",J386,0)</f>
        <v>0</v>
      </c>
      <c r="BF386" s="162">
        <f>IF(N386="snížená",J386,0)</f>
        <v>0</v>
      </c>
      <c r="BG386" s="162">
        <f>IF(N386="zákl. přenesená",J386,0)</f>
        <v>0</v>
      </c>
      <c r="BH386" s="162">
        <f>IF(N386="sníž. přenesená",J386,0)</f>
        <v>0</v>
      </c>
      <c r="BI386" s="162">
        <f>IF(N386="nulová",J386,0)</f>
        <v>0</v>
      </c>
      <c r="BJ386" s="17" t="s">
        <v>84</v>
      </c>
      <c r="BK386" s="162">
        <f>ROUND(I386*H386,2)</f>
        <v>0</v>
      </c>
      <c r="BL386" s="17" t="s">
        <v>220</v>
      </c>
      <c r="BM386" s="161" t="s">
        <v>624</v>
      </c>
    </row>
    <row r="387" spans="2:51" s="13" customFormat="1" ht="12">
      <c r="B387" s="163"/>
      <c r="D387" s="164" t="s">
        <v>170</v>
      </c>
      <c r="E387" s="165" t="s">
        <v>1</v>
      </c>
      <c r="F387" s="166" t="s">
        <v>171</v>
      </c>
      <c r="H387" s="165" t="s">
        <v>1</v>
      </c>
      <c r="I387" s="167"/>
      <c r="L387" s="163"/>
      <c r="M387" s="168"/>
      <c r="N387" s="169"/>
      <c r="O387" s="169"/>
      <c r="P387" s="169"/>
      <c r="Q387" s="169"/>
      <c r="R387" s="169"/>
      <c r="S387" s="169"/>
      <c r="T387" s="170"/>
      <c r="AT387" s="165" t="s">
        <v>170</v>
      </c>
      <c r="AU387" s="165" t="s">
        <v>86</v>
      </c>
      <c r="AV387" s="13" t="s">
        <v>84</v>
      </c>
      <c r="AW387" s="13" t="s">
        <v>32</v>
      </c>
      <c r="AX387" s="13" t="s">
        <v>77</v>
      </c>
      <c r="AY387" s="165" t="s">
        <v>149</v>
      </c>
    </row>
    <row r="388" spans="2:51" s="13" customFormat="1" ht="12">
      <c r="B388" s="163"/>
      <c r="D388" s="164" t="s">
        <v>170</v>
      </c>
      <c r="E388" s="165" t="s">
        <v>1</v>
      </c>
      <c r="F388" s="166" t="s">
        <v>625</v>
      </c>
      <c r="H388" s="165" t="s">
        <v>1</v>
      </c>
      <c r="I388" s="167"/>
      <c r="L388" s="163"/>
      <c r="M388" s="168"/>
      <c r="N388" s="169"/>
      <c r="O388" s="169"/>
      <c r="P388" s="169"/>
      <c r="Q388" s="169"/>
      <c r="R388" s="169"/>
      <c r="S388" s="169"/>
      <c r="T388" s="170"/>
      <c r="AT388" s="165" t="s">
        <v>170</v>
      </c>
      <c r="AU388" s="165" t="s">
        <v>86</v>
      </c>
      <c r="AV388" s="13" t="s">
        <v>84</v>
      </c>
      <c r="AW388" s="13" t="s">
        <v>32</v>
      </c>
      <c r="AX388" s="13" t="s">
        <v>77</v>
      </c>
      <c r="AY388" s="165" t="s">
        <v>149</v>
      </c>
    </row>
    <row r="389" spans="2:51" s="13" customFormat="1" ht="12">
      <c r="B389" s="163"/>
      <c r="D389" s="164" t="s">
        <v>170</v>
      </c>
      <c r="E389" s="165" t="s">
        <v>1</v>
      </c>
      <c r="F389" s="166" t="s">
        <v>397</v>
      </c>
      <c r="H389" s="165" t="s">
        <v>1</v>
      </c>
      <c r="I389" s="167"/>
      <c r="L389" s="163"/>
      <c r="M389" s="168"/>
      <c r="N389" s="169"/>
      <c r="O389" s="169"/>
      <c r="P389" s="169"/>
      <c r="Q389" s="169"/>
      <c r="R389" s="169"/>
      <c r="S389" s="169"/>
      <c r="T389" s="170"/>
      <c r="AT389" s="165" t="s">
        <v>170</v>
      </c>
      <c r="AU389" s="165" t="s">
        <v>86</v>
      </c>
      <c r="AV389" s="13" t="s">
        <v>84</v>
      </c>
      <c r="AW389" s="13" t="s">
        <v>32</v>
      </c>
      <c r="AX389" s="13" t="s">
        <v>77</v>
      </c>
      <c r="AY389" s="165" t="s">
        <v>149</v>
      </c>
    </row>
    <row r="390" spans="2:51" s="13" customFormat="1" ht="12">
      <c r="B390" s="163"/>
      <c r="D390" s="164" t="s">
        <v>170</v>
      </c>
      <c r="E390" s="165" t="s">
        <v>1</v>
      </c>
      <c r="F390" s="166" t="s">
        <v>355</v>
      </c>
      <c r="H390" s="165" t="s">
        <v>1</v>
      </c>
      <c r="I390" s="167"/>
      <c r="L390" s="163"/>
      <c r="M390" s="168"/>
      <c r="N390" s="169"/>
      <c r="O390" s="169"/>
      <c r="P390" s="169"/>
      <c r="Q390" s="169"/>
      <c r="R390" s="169"/>
      <c r="S390" s="169"/>
      <c r="T390" s="170"/>
      <c r="AT390" s="165" t="s">
        <v>170</v>
      </c>
      <c r="AU390" s="165" t="s">
        <v>86</v>
      </c>
      <c r="AV390" s="13" t="s">
        <v>84</v>
      </c>
      <c r="AW390" s="13" t="s">
        <v>32</v>
      </c>
      <c r="AX390" s="13" t="s">
        <v>77</v>
      </c>
      <c r="AY390" s="165" t="s">
        <v>149</v>
      </c>
    </row>
    <row r="391" spans="2:51" s="13" customFormat="1" ht="12">
      <c r="B391" s="163"/>
      <c r="D391" s="164" t="s">
        <v>170</v>
      </c>
      <c r="E391" s="165" t="s">
        <v>1</v>
      </c>
      <c r="F391" s="166" t="s">
        <v>357</v>
      </c>
      <c r="H391" s="165" t="s">
        <v>1</v>
      </c>
      <c r="I391" s="167"/>
      <c r="L391" s="163"/>
      <c r="M391" s="168"/>
      <c r="N391" s="169"/>
      <c r="O391" s="169"/>
      <c r="P391" s="169"/>
      <c r="Q391" s="169"/>
      <c r="R391" s="169"/>
      <c r="S391" s="169"/>
      <c r="T391" s="170"/>
      <c r="AT391" s="165" t="s">
        <v>170</v>
      </c>
      <c r="AU391" s="165" t="s">
        <v>86</v>
      </c>
      <c r="AV391" s="13" t="s">
        <v>84</v>
      </c>
      <c r="AW391" s="13" t="s">
        <v>32</v>
      </c>
      <c r="AX391" s="13" t="s">
        <v>77</v>
      </c>
      <c r="AY391" s="165" t="s">
        <v>149</v>
      </c>
    </row>
    <row r="392" spans="2:51" s="14" customFormat="1" ht="12">
      <c r="B392" s="171"/>
      <c r="D392" s="164" t="s">
        <v>170</v>
      </c>
      <c r="E392" s="172" t="s">
        <v>1</v>
      </c>
      <c r="F392" s="173" t="s">
        <v>398</v>
      </c>
      <c r="H392" s="174">
        <v>68.78</v>
      </c>
      <c r="I392" s="175"/>
      <c r="L392" s="171"/>
      <c r="M392" s="176"/>
      <c r="N392" s="177"/>
      <c r="O392" s="177"/>
      <c r="P392" s="177"/>
      <c r="Q392" s="177"/>
      <c r="R392" s="177"/>
      <c r="S392" s="177"/>
      <c r="T392" s="178"/>
      <c r="AT392" s="172" t="s">
        <v>170</v>
      </c>
      <c r="AU392" s="172" t="s">
        <v>86</v>
      </c>
      <c r="AV392" s="14" t="s">
        <v>86</v>
      </c>
      <c r="AW392" s="14" t="s">
        <v>32</v>
      </c>
      <c r="AX392" s="14" t="s">
        <v>77</v>
      </c>
      <c r="AY392" s="172" t="s">
        <v>149</v>
      </c>
    </row>
    <row r="393" spans="2:51" s="15" customFormat="1" ht="12">
      <c r="B393" s="179"/>
      <c r="D393" s="164" t="s">
        <v>170</v>
      </c>
      <c r="E393" s="180" t="s">
        <v>1</v>
      </c>
      <c r="F393" s="181" t="s">
        <v>177</v>
      </c>
      <c r="H393" s="182">
        <v>68.78</v>
      </c>
      <c r="I393" s="183"/>
      <c r="L393" s="179"/>
      <c r="M393" s="184"/>
      <c r="N393" s="185"/>
      <c r="O393" s="185"/>
      <c r="P393" s="185"/>
      <c r="Q393" s="185"/>
      <c r="R393" s="185"/>
      <c r="S393" s="185"/>
      <c r="T393" s="186"/>
      <c r="AT393" s="180" t="s">
        <v>170</v>
      </c>
      <c r="AU393" s="180" t="s">
        <v>86</v>
      </c>
      <c r="AV393" s="15" t="s">
        <v>157</v>
      </c>
      <c r="AW393" s="15" t="s">
        <v>32</v>
      </c>
      <c r="AX393" s="15" t="s">
        <v>84</v>
      </c>
      <c r="AY393" s="180" t="s">
        <v>149</v>
      </c>
    </row>
    <row r="394" spans="1:65" s="2" customFormat="1" ht="24.15" customHeight="1">
      <c r="A394" s="32"/>
      <c r="B394" s="149"/>
      <c r="C394" s="150" t="s">
        <v>626</v>
      </c>
      <c r="D394" s="150" t="s">
        <v>152</v>
      </c>
      <c r="E394" s="151" t="s">
        <v>627</v>
      </c>
      <c r="F394" s="152" t="s">
        <v>628</v>
      </c>
      <c r="G394" s="153" t="s">
        <v>155</v>
      </c>
      <c r="H394" s="154">
        <v>91.84</v>
      </c>
      <c r="I394" s="155"/>
      <c r="J394" s="156">
        <f>ROUND(I394*H394,2)</f>
        <v>0</v>
      </c>
      <c r="K394" s="152" t="s">
        <v>156</v>
      </c>
      <c r="L394" s="33"/>
      <c r="M394" s="157" t="s">
        <v>1</v>
      </c>
      <c r="N394" s="158" t="s">
        <v>42</v>
      </c>
      <c r="O394" s="58"/>
      <c r="P394" s="159">
        <f>O394*H394</f>
        <v>0</v>
      </c>
      <c r="Q394" s="159">
        <v>0.00032</v>
      </c>
      <c r="R394" s="159">
        <f>Q394*H394</f>
        <v>0.029388800000000003</v>
      </c>
      <c r="S394" s="159">
        <v>0</v>
      </c>
      <c r="T394" s="160">
        <f>S394*H394</f>
        <v>0</v>
      </c>
      <c r="U394" s="32"/>
      <c r="V394" s="32"/>
      <c r="W394" s="32"/>
      <c r="X394" s="32"/>
      <c r="Y394" s="32"/>
      <c r="Z394" s="32"/>
      <c r="AA394" s="32"/>
      <c r="AB394" s="32"/>
      <c r="AC394" s="32"/>
      <c r="AD394" s="32"/>
      <c r="AE394" s="32"/>
      <c r="AR394" s="161" t="s">
        <v>220</v>
      </c>
      <c r="AT394" s="161" t="s">
        <v>152</v>
      </c>
      <c r="AU394" s="161" t="s">
        <v>86</v>
      </c>
      <c r="AY394" s="17" t="s">
        <v>149</v>
      </c>
      <c r="BE394" s="162">
        <f>IF(N394="základní",J394,0)</f>
        <v>0</v>
      </c>
      <c r="BF394" s="162">
        <f>IF(N394="snížená",J394,0)</f>
        <v>0</v>
      </c>
      <c r="BG394" s="162">
        <f>IF(N394="zákl. přenesená",J394,0)</f>
        <v>0</v>
      </c>
      <c r="BH394" s="162">
        <f>IF(N394="sníž. přenesená",J394,0)</f>
        <v>0</v>
      </c>
      <c r="BI394" s="162">
        <f>IF(N394="nulová",J394,0)</f>
        <v>0</v>
      </c>
      <c r="BJ394" s="17" t="s">
        <v>84</v>
      </c>
      <c r="BK394" s="162">
        <f>ROUND(I394*H394,2)</f>
        <v>0</v>
      </c>
      <c r="BL394" s="17" t="s">
        <v>220</v>
      </c>
      <c r="BM394" s="161" t="s">
        <v>629</v>
      </c>
    </row>
    <row r="395" spans="2:51" s="13" customFormat="1" ht="12">
      <c r="B395" s="163"/>
      <c r="D395" s="164" t="s">
        <v>170</v>
      </c>
      <c r="E395" s="165" t="s">
        <v>1</v>
      </c>
      <c r="F395" s="166" t="s">
        <v>171</v>
      </c>
      <c r="H395" s="165" t="s">
        <v>1</v>
      </c>
      <c r="I395" s="167"/>
      <c r="L395" s="163"/>
      <c r="M395" s="168"/>
      <c r="N395" s="169"/>
      <c r="O395" s="169"/>
      <c r="P395" s="169"/>
      <c r="Q395" s="169"/>
      <c r="R395" s="169"/>
      <c r="S395" s="169"/>
      <c r="T395" s="170"/>
      <c r="AT395" s="165" t="s">
        <v>170</v>
      </c>
      <c r="AU395" s="165" t="s">
        <v>86</v>
      </c>
      <c r="AV395" s="13" t="s">
        <v>84</v>
      </c>
      <c r="AW395" s="13" t="s">
        <v>32</v>
      </c>
      <c r="AX395" s="13" t="s">
        <v>77</v>
      </c>
      <c r="AY395" s="165" t="s">
        <v>149</v>
      </c>
    </row>
    <row r="396" spans="2:51" s="13" customFormat="1" ht="12">
      <c r="B396" s="163"/>
      <c r="D396" s="164" t="s">
        <v>170</v>
      </c>
      <c r="E396" s="165" t="s">
        <v>1</v>
      </c>
      <c r="F396" s="166" t="s">
        <v>630</v>
      </c>
      <c r="H396" s="165" t="s">
        <v>1</v>
      </c>
      <c r="I396" s="167"/>
      <c r="L396" s="163"/>
      <c r="M396" s="168"/>
      <c r="N396" s="169"/>
      <c r="O396" s="169"/>
      <c r="P396" s="169"/>
      <c r="Q396" s="169"/>
      <c r="R396" s="169"/>
      <c r="S396" s="169"/>
      <c r="T396" s="170"/>
      <c r="AT396" s="165" t="s">
        <v>170</v>
      </c>
      <c r="AU396" s="165" t="s">
        <v>86</v>
      </c>
      <c r="AV396" s="13" t="s">
        <v>84</v>
      </c>
      <c r="AW396" s="13" t="s">
        <v>32</v>
      </c>
      <c r="AX396" s="13" t="s">
        <v>77</v>
      </c>
      <c r="AY396" s="165" t="s">
        <v>149</v>
      </c>
    </row>
    <row r="397" spans="2:51" s="13" customFormat="1" ht="12">
      <c r="B397" s="163"/>
      <c r="D397" s="164" t="s">
        <v>170</v>
      </c>
      <c r="E397" s="165" t="s">
        <v>1</v>
      </c>
      <c r="F397" s="166" t="s">
        <v>397</v>
      </c>
      <c r="H397" s="165" t="s">
        <v>1</v>
      </c>
      <c r="I397" s="167"/>
      <c r="L397" s="163"/>
      <c r="M397" s="168"/>
      <c r="N397" s="169"/>
      <c r="O397" s="169"/>
      <c r="P397" s="169"/>
      <c r="Q397" s="169"/>
      <c r="R397" s="169"/>
      <c r="S397" s="169"/>
      <c r="T397" s="170"/>
      <c r="AT397" s="165" t="s">
        <v>170</v>
      </c>
      <c r="AU397" s="165" t="s">
        <v>86</v>
      </c>
      <c r="AV397" s="13" t="s">
        <v>84</v>
      </c>
      <c r="AW397" s="13" t="s">
        <v>32</v>
      </c>
      <c r="AX397" s="13" t="s">
        <v>77</v>
      </c>
      <c r="AY397" s="165" t="s">
        <v>149</v>
      </c>
    </row>
    <row r="398" spans="2:51" s="13" customFormat="1" ht="12">
      <c r="B398" s="163"/>
      <c r="D398" s="164" t="s">
        <v>170</v>
      </c>
      <c r="E398" s="165" t="s">
        <v>1</v>
      </c>
      <c r="F398" s="166" t="s">
        <v>355</v>
      </c>
      <c r="H398" s="165" t="s">
        <v>1</v>
      </c>
      <c r="I398" s="167"/>
      <c r="L398" s="163"/>
      <c r="M398" s="168"/>
      <c r="N398" s="169"/>
      <c r="O398" s="169"/>
      <c r="P398" s="169"/>
      <c r="Q398" s="169"/>
      <c r="R398" s="169"/>
      <c r="S398" s="169"/>
      <c r="T398" s="170"/>
      <c r="AT398" s="165" t="s">
        <v>170</v>
      </c>
      <c r="AU398" s="165" t="s">
        <v>86</v>
      </c>
      <c r="AV398" s="13" t="s">
        <v>84</v>
      </c>
      <c r="AW398" s="13" t="s">
        <v>32</v>
      </c>
      <c r="AX398" s="13" t="s">
        <v>77</v>
      </c>
      <c r="AY398" s="165" t="s">
        <v>149</v>
      </c>
    </row>
    <row r="399" spans="2:51" s="14" customFormat="1" ht="12">
      <c r="B399" s="171"/>
      <c r="D399" s="164" t="s">
        <v>170</v>
      </c>
      <c r="E399" s="172" t="s">
        <v>1</v>
      </c>
      <c r="F399" s="173" t="s">
        <v>631</v>
      </c>
      <c r="H399" s="174">
        <v>45.92</v>
      </c>
      <c r="I399" s="175"/>
      <c r="L399" s="171"/>
      <c r="M399" s="176"/>
      <c r="N399" s="177"/>
      <c r="O399" s="177"/>
      <c r="P399" s="177"/>
      <c r="Q399" s="177"/>
      <c r="R399" s="177"/>
      <c r="S399" s="177"/>
      <c r="T399" s="178"/>
      <c r="AT399" s="172" t="s">
        <v>170</v>
      </c>
      <c r="AU399" s="172" t="s">
        <v>86</v>
      </c>
      <c r="AV399" s="14" t="s">
        <v>86</v>
      </c>
      <c r="AW399" s="14" t="s">
        <v>32</v>
      </c>
      <c r="AX399" s="14" t="s">
        <v>77</v>
      </c>
      <c r="AY399" s="172" t="s">
        <v>149</v>
      </c>
    </row>
    <row r="400" spans="2:51" s="13" customFormat="1" ht="12">
      <c r="B400" s="163"/>
      <c r="D400" s="164" t="s">
        <v>170</v>
      </c>
      <c r="E400" s="165" t="s">
        <v>1</v>
      </c>
      <c r="F400" s="166" t="s">
        <v>357</v>
      </c>
      <c r="H400" s="165" t="s">
        <v>1</v>
      </c>
      <c r="I400" s="167"/>
      <c r="L400" s="163"/>
      <c r="M400" s="168"/>
      <c r="N400" s="169"/>
      <c r="O400" s="169"/>
      <c r="P400" s="169"/>
      <c r="Q400" s="169"/>
      <c r="R400" s="169"/>
      <c r="S400" s="169"/>
      <c r="T400" s="170"/>
      <c r="AT400" s="165" t="s">
        <v>170</v>
      </c>
      <c r="AU400" s="165" t="s">
        <v>86</v>
      </c>
      <c r="AV400" s="13" t="s">
        <v>84</v>
      </c>
      <c r="AW400" s="13" t="s">
        <v>32</v>
      </c>
      <c r="AX400" s="13" t="s">
        <v>77</v>
      </c>
      <c r="AY400" s="165" t="s">
        <v>149</v>
      </c>
    </row>
    <row r="401" spans="2:51" s="14" customFormat="1" ht="12">
      <c r="B401" s="171"/>
      <c r="D401" s="164" t="s">
        <v>170</v>
      </c>
      <c r="E401" s="172" t="s">
        <v>1</v>
      </c>
      <c r="F401" s="173" t="s">
        <v>631</v>
      </c>
      <c r="H401" s="174">
        <v>45.92</v>
      </c>
      <c r="I401" s="175"/>
      <c r="L401" s="171"/>
      <c r="M401" s="176"/>
      <c r="N401" s="177"/>
      <c r="O401" s="177"/>
      <c r="P401" s="177"/>
      <c r="Q401" s="177"/>
      <c r="R401" s="177"/>
      <c r="S401" s="177"/>
      <c r="T401" s="178"/>
      <c r="AT401" s="172" t="s">
        <v>170</v>
      </c>
      <c r="AU401" s="172" t="s">
        <v>86</v>
      </c>
      <c r="AV401" s="14" t="s">
        <v>86</v>
      </c>
      <c r="AW401" s="14" t="s">
        <v>32</v>
      </c>
      <c r="AX401" s="14" t="s">
        <v>77</v>
      </c>
      <c r="AY401" s="172" t="s">
        <v>149</v>
      </c>
    </row>
    <row r="402" spans="2:51" s="15" customFormat="1" ht="12">
      <c r="B402" s="179"/>
      <c r="D402" s="164" t="s">
        <v>170</v>
      </c>
      <c r="E402" s="180" t="s">
        <v>1</v>
      </c>
      <c r="F402" s="181" t="s">
        <v>177</v>
      </c>
      <c r="H402" s="182">
        <v>91.84</v>
      </c>
      <c r="I402" s="183"/>
      <c r="L402" s="179"/>
      <c r="M402" s="184"/>
      <c r="N402" s="185"/>
      <c r="O402" s="185"/>
      <c r="P402" s="185"/>
      <c r="Q402" s="185"/>
      <c r="R402" s="185"/>
      <c r="S402" s="185"/>
      <c r="T402" s="186"/>
      <c r="AT402" s="180" t="s">
        <v>170</v>
      </c>
      <c r="AU402" s="180" t="s">
        <v>86</v>
      </c>
      <c r="AV402" s="15" t="s">
        <v>157</v>
      </c>
      <c r="AW402" s="15" t="s">
        <v>32</v>
      </c>
      <c r="AX402" s="15" t="s">
        <v>84</v>
      </c>
      <c r="AY402" s="180" t="s">
        <v>149</v>
      </c>
    </row>
    <row r="403" spans="1:65" s="2" customFormat="1" ht="24.15" customHeight="1">
      <c r="A403" s="32"/>
      <c r="B403" s="149"/>
      <c r="C403" s="150" t="s">
        <v>632</v>
      </c>
      <c r="D403" s="150" t="s">
        <v>152</v>
      </c>
      <c r="E403" s="151" t="s">
        <v>633</v>
      </c>
      <c r="F403" s="152" t="s">
        <v>634</v>
      </c>
      <c r="G403" s="153" t="s">
        <v>168</v>
      </c>
      <c r="H403" s="154">
        <v>68.78</v>
      </c>
      <c r="I403" s="155"/>
      <c r="J403" s="156">
        <f>ROUND(I403*H403,2)</f>
        <v>0</v>
      </c>
      <c r="K403" s="152" t="s">
        <v>156</v>
      </c>
      <c r="L403" s="33"/>
      <c r="M403" s="157" t="s">
        <v>1</v>
      </c>
      <c r="N403" s="158" t="s">
        <v>42</v>
      </c>
      <c r="O403" s="58"/>
      <c r="P403" s="159">
        <f>O403*H403</f>
        <v>0</v>
      </c>
      <c r="Q403" s="159">
        <v>0.0003</v>
      </c>
      <c r="R403" s="159">
        <f>Q403*H403</f>
        <v>0.020634</v>
      </c>
      <c r="S403" s="159">
        <v>0</v>
      </c>
      <c r="T403" s="160">
        <f>S403*H403</f>
        <v>0</v>
      </c>
      <c r="U403" s="32"/>
      <c r="V403" s="32"/>
      <c r="W403" s="32"/>
      <c r="X403" s="32"/>
      <c r="Y403" s="32"/>
      <c r="Z403" s="32"/>
      <c r="AA403" s="32"/>
      <c r="AB403" s="32"/>
      <c r="AC403" s="32"/>
      <c r="AD403" s="32"/>
      <c r="AE403" s="32"/>
      <c r="AR403" s="161" t="s">
        <v>220</v>
      </c>
      <c r="AT403" s="161" t="s">
        <v>152</v>
      </c>
      <c r="AU403" s="161" t="s">
        <v>86</v>
      </c>
      <c r="AY403" s="17" t="s">
        <v>149</v>
      </c>
      <c r="BE403" s="162">
        <f>IF(N403="základní",J403,0)</f>
        <v>0</v>
      </c>
      <c r="BF403" s="162">
        <f>IF(N403="snížená",J403,0)</f>
        <v>0</v>
      </c>
      <c r="BG403" s="162">
        <f>IF(N403="zákl. přenesená",J403,0)</f>
        <v>0</v>
      </c>
      <c r="BH403" s="162">
        <f>IF(N403="sníž. přenesená",J403,0)</f>
        <v>0</v>
      </c>
      <c r="BI403" s="162">
        <f>IF(N403="nulová",J403,0)</f>
        <v>0</v>
      </c>
      <c r="BJ403" s="17" t="s">
        <v>84</v>
      </c>
      <c r="BK403" s="162">
        <f>ROUND(I403*H403,2)</f>
        <v>0</v>
      </c>
      <c r="BL403" s="17" t="s">
        <v>220</v>
      </c>
      <c r="BM403" s="161" t="s">
        <v>635</v>
      </c>
    </row>
    <row r="404" spans="2:51" s="13" customFormat="1" ht="12">
      <c r="B404" s="163"/>
      <c r="D404" s="164" t="s">
        <v>170</v>
      </c>
      <c r="E404" s="165" t="s">
        <v>1</v>
      </c>
      <c r="F404" s="166" t="s">
        <v>171</v>
      </c>
      <c r="H404" s="165" t="s">
        <v>1</v>
      </c>
      <c r="I404" s="167"/>
      <c r="L404" s="163"/>
      <c r="M404" s="168"/>
      <c r="N404" s="169"/>
      <c r="O404" s="169"/>
      <c r="P404" s="169"/>
      <c r="Q404" s="169"/>
      <c r="R404" s="169"/>
      <c r="S404" s="169"/>
      <c r="T404" s="170"/>
      <c r="AT404" s="165" t="s">
        <v>170</v>
      </c>
      <c r="AU404" s="165" t="s">
        <v>86</v>
      </c>
      <c r="AV404" s="13" t="s">
        <v>84</v>
      </c>
      <c r="AW404" s="13" t="s">
        <v>32</v>
      </c>
      <c r="AX404" s="13" t="s">
        <v>77</v>
      </c>
      <c r="AY404" s="165" t="s">
        <v>149</v>
      </c>
    </row>
    <row r="405" spans="2:51" s="13" customFormat="1" ht="12">
      <c r="B405" s="163"/>
      <c r="D405" s="164" t="s">
        <v>170</v>
      </c>
      <c r="E405" s="165" t="s">
        <v>1</v>
      </c>
      <c r="F405" s="166" t="s">
        <v>636</v>
      </c>
      <c r="H405" s="165" t="s">
        <v>1</v>
      </c>
      <c r="I405" s="167"/>
      <c r="L405" s="163"/>
      <c r="M405" s="168"/>
      <c r="N405" s="169"/>
      <c r="O405" s="169"/>
      <c r="P405" s="169"/>
      <c r="Q405" s="169"/>
      <c r="R405" s="169"/>
      <c r="S405" s="169"/>
      <c r="T405" s="170"/>
      <c r="AT405" s="165" t="s">
        <v>170</v>
      </c>
      <c r="AU405" s="165" t="s">
        <v>86</v>
      </c>
      <c r="AV405" s="13" t="s">
        <v>84</v>
      </c>
      <c r="AW405" s="13" t="s">
        <v>32</v>
      </c>
      <c r="AX405" s="13" t="s">
        <v>77</v>
      </c>
      <c r="AY405" s="165" t="s">
        <v>149</v>
      </c>
    </row>
    <row r="406" spans="2:51" s="13" customFormat="1" ht="12">
      <c r="B406" s="163"/>
      <c r="D406" s="164" t="s">
        <v>170</v>
      </c>
      <c r="E406" s="165" t="s">
        <v>1</v>
      </c>
      <c r="F406" s="166" t="s">
        <v>397</v>
      </c>
      <c r="H406" s="165" t="s">
        <v>1</v>
      </c>
      <c r="I406" s="167"/>
      <c r="L406" s="163"/>
      <c r="M406" s="168"/>
      <c r="N406" s="169"/>
      <c r="O406" s="169"/>
      <c r="P406" s="169"/>
      <c r="Q406" s="169"/>
      <c r="R406" s="169"/>
      <c r="S406" s="169"/>
      <c r="T406" s="170"/>
      <c r="AT406" s="165" t="s">
        <v>170</v>
      </c>
      <c r="AU406" s="165" t="s">
        <v>86</v>
      </c>
      <c r="AV406" s="13" t="s">
        <v>84</v>
      </c>
      <c r="AW406" s="13" t="s">
        <v>32</v>
      </c>
      <c r="AX406" s="13" t="s">
        <v>77</v>
      </c>
      <c r="AY406" s="165" t="s">
        <v>149</v>
      </c>
    </row>
    <row r="407" spans="2:51" s="13" customFormat="1" ht="12">
      <c r="B407" s="163"/>
      <c r="D407" s="164" t="s">
        <v>170</v>
      </c>
      <c r="E407" s="165" t="s">
        <v>1</v>
      </c>
      <c r="F407" s="166" t="s">
        <v>355</v>
      </c>
      <c r="H407" s="165" t="s">
        <v>1</v>
      </c>
      <c r="I407" s="167"/>
      <c r="L407" s="163"/>
      <c r="M407" s="168"/>
      <c r="N407" s="169"/>
      <c r="O407" s="169"/>
      <c r="P407" s="169"/>
      <c r="Q407" s="169"/>
      <c r="R407" s="169"/>
      <c r="S407" s="169"/>
      <c r="T407" s="170"/>
      <c r="AT407" s="165" t="s">
        <v>170</v>
      </c>
      <c r="AU407" s="165" t="s">
        <v>86</v>
      </c>
      <c r="AV407" s="13" t="s">
        <v>84</v>
      </c>
      <c r="AW407" s="13" t="s">
        <v>32</v>
      </c>
      <c r="AX407" s="13" t="s">
        <v>77</v>
      </c>
      <c r="AY407" s="165" t="s">
        <v>149</v>
      </c>
    </row>
    <row r="408" spans="2:51" s="13" customFormat="1" ht="12">
      <c r="B408" s="163"/>
      <c r="D408" s="164" t="s">
        <v>170</v>
      </c>
      <c r="E408" s="165" t="s">
        <v>1</v>
      </c>
      <c r="F408" s="166" t="s">
        <v>357</v>
      </c>
      <c r="H408" s="165" t="s">
        <v>1</v>
      </c>
      <c r="I408" s="167"/>
      <c r="L408" s="163"/>
      <c r="M408" s="168"/>
      <c r="N408" s="169"/>
      <c r="O408" s="169"/>
      <c r="P408" s="169"/>
      <c r="Q408" s="169"/>
      <c r="R408" s="169"/>
      <c r="S408" s="169"/>
      <c r="T408" s="170"/>
      <c r="AT408" s="165" t="s">
        <v>170</v>
      </c>
      <c r="AU408" s="165" t="s">
        <v>86</v>
      </c>
      <c r="AV408" s="13" t="s">
        <v>84</v>
      </c>
      <c r="AW408" s="13" t="s">
        <v>32</v>
      </c>
      <c r="AX408" s="13" t="s">
        <v>77</v>
      </c>
      <c r="AY408" s="165" t="s">
        <v>149</v>
      </c>
    </row>
    <row r="409" spans="2:51" s="14" customFormat="1" ht="12">
      <c r="B409" s="171"/>
      <c r="D409" s="164" t="s">
        <v>170</v>
      </c>
      <c r="E409" s="172" t="s">
        <v>1</v>
      </c>
      <c r="F409" s="173" t="s">
        <v>398</v>
      </c>
      <c r="H409" s="174">
        <v>68.78</v>
      </c>
      <c r="I409" s="175"/>
      <c r="L409" s="171"/>
      <c r="M409" s="176"/>
      <c r="N409" s="177"/>
      <c r="O409" s="177"/>
      <c r="P409" s="177"/>
      <c r="Q409" s="177"/>
      <c r="R409" s="177"/>
      <c r="S409" s="177"/>
      <c r="T409" s="178"/>
      <c r="AT409" s="172" t="s">
        <v>170</v>
      </c>
      <c r="AU409" s="172" t="s">
        <v>86</v>
      </c>
      <c r="AV409" s="14" t="s">
        <v>86</v>
      </c>
      <c r="AW409" s="14" t="s">
        <v>32</v>
      </c>
      <c r="AX409" s="14" t="s">
        <v>77</v>
      </c>
      <c r="AY409" s="172" t="s">
        <v>149</v>
      </c>
    </row>
    <row r="410" spans="2:51" s="15" customFormat="1" ht="12">
      <c r="B410" s="179"/>
      <c r="D410" s="164" t="s">
        <v>170</v>
      </c>
      <c r="E410" s="180" t="s">
        <v>1</v>
      </c>
      <c r="F410" s="181" t="s">
        <v>177</v>
      </c>
      <c r="H410" s="182">
        <v>68.78</v>
      </c>
      <c r="I410" s="183"/>
      <c r="L410" s="179"/>
      <c r="M410" s="184"/>
      <c r="N410" s="185"/>
      <c r="O410" s="185"/>
      <c r="P410" s="185"/>
      <c r="Q410" s="185"/>
      <c r="R410" s="185"/>
      <c r="S410" s="185"/>
      <c r="T410" s="186"/>
      <c r="AT410" s="180" t="s">
        <v>170</v>
      </c>
      <c r="AU410" s="180" t="s">
        <v>86</v>
      </c>
      <c r="AV410" s="15" t="s">
        <v>157</v>
      </c>
      <c r="AW410" s="15" t="s">
        <v>32</v>
      </c>
      <c r="AX410" s="15" t="s">
        <v>84</v>
      </c>
      <c r="AY410" s="180" t="s">
        <v>149</v>
      </c>
    </row>
    <row r="411" spans="1:65" s="2" customFormat="1" ht="37.95" customHeight="1">
      <c r="A411" s="32"/>
      <c r="B411" s="149"/>
      <c r="C411" s="150" t="s">
        <v>637</v>
      </c>
      <c r="D411" s="150" t="s">
        <v>152</v>
      </c>
      <c r="E411" s="151" t="s">
        <v>638</v>
      </c>
      <c r="F411" s="152" t="s">
        <v>639</v>
      </c>
      <c r="G411" s="153" t="s">
        <v>168</v>
      </c>
      <c r="H411" s="154">
        <v>68.78</v>
      </c>
      <c r="I411" s="155"/>
      <c r="J411" s="156">
        <f>ROUND(I411*H411,2)</f>
        <v>0</v>
      </c>
      <c r="K411" s="152" t="s">
        <v>156</v>
      </c>
      <c r="L411" s="33"/>
      <c r="M411" s="157" t="s">
        <v>1</v>
      </c>
      <c r="N411" s="158" t="s">
        <v>42</v>
      </c>
      <c r="O411" s="58"/>
      <c r="P411" s="159">
        <f>O411*H411</f>
        <v>0</v>
      </c>
      <c r="Q411" s="159">
        <v>0.0063</v>
      </c>
      <c r="R411" s="159">
        <f>Q411*H411</f>
        <v>0.43331400000000003</v>
      </c>
      <c r="S411" s="159">
        <v>0</v>
      </c>
      <c r="T411" s="160">
        <f>S411*H411</f>
        <v>0</v>
      </c>
      <c r="U411" s="32"/>
      <c r="V411" s="32"/>
      <c r="W411" s="32"/>
      <c r="X411" s="32"/>
      <c r="Y411" s="32"/>
      <c r="Z411" s="32"/>
      <c r="AA411" s="32"/>
      <c r="AB411" s="32"/>
      <c r="AC411" s="32"/>
      <c r="AD411" s="32"/>
      <c r="AE411" s="32"/>
      <c r="AR411" s="161" t="s">
        <v>220</v>
      </c>
      <c r="AT411" s="161" t="s">
        <v>152</v>
      </c>
      <c r="AU411" s="161" t="s">
        <v>86</v>
      </c>
      <c r="AY411" s="17" t="s">
        <v>149</v>
      </c>
      <c r="BE411" s="162">
        <f>IF(N411="základní",J411,0)</f>
        <v>0</v>
      </c>
      <c r="BF411" s="162">
        <f>IF(N411="snížená",J411,0)</f>
        <v>0</v>
      </c>
      <c r="BG411" s="162">
        <f>IF(N411="zákl. přenesená",J411,0)</f>
        <v>0</v>
      </c>
      <c r="BH411" s="162">
        <f>IF(N411="sníž. přenesená",J411,0)</f>
        <v>0</v>
      </c>
      <c r="BI411" s="162">
        <f>IF(N411="nulová",J411,0)</f>
        <v>0</v>
      </c>
      <c r="BJ411" s="17" t="s">
        <v>84</v>
      </c>
      <c r="BK411" s="162">
        <f>ROUND(I411*H411,2)</f>
        <v>0</v>
      </c>
      <c r="BL411" s="17" t="s">
        <v>220</v>
      </c>
      <c r="BM411" s="161" t="s">
        <v>640</v>
      </c>
    </row>
    <row r="412" spans="2:51" s="13" customFormat="1" ht="12">
      <c r="B412" s="163"/>
      <c r="D412" s="164" t="s">
        <v>170</v>
      </c>
      <c r="E412" s="165" t="s">
        <v>1</v>
      </c>
      <c r="F412" s="166" t="s">
        <v>171</v>
      </c>
      <c r="H412" s="165" t="s">
        <v>1</v>
      </c>
      <c r="I412" s="167"/>
      <c r="L412" s="163"/>
      <c r="M412" s="168"/>
      <c r="N412" s="169"/>
      <c r="O412" s="169"/>
      <c r="P412" s="169"/>
      <c r="Q412" s="169"/>
      <c r="R412" s="169"/>
      <c r="S412" s="169"/>
      <c r="T412" s="170"/>
      <c r="AT412" s="165" t="s">
        <v>170</v>
      </c>
      <c r="AU412" s="165" t="s">
        <v>86</v>
      </c>
      <c r="AV412" s="13" t="s">
        <v>84</v>
      </c>
      <c r="AW412" s="13" t="s">
        <v>32</v>
      </c>
      <c r="AX412" s="13" t="s">
        <v>77</v>
      </c>
      <c r="AY412" s="165" t="s">
        <v>149</v>
      </c>
    </row>
    <row r="413" spans="2:51" s="13" customFormat="1" ht="12">
      <c r="B413" s="163"/>
      <c r="D413" s="164" t="s">
        <v>170</v>
      </c>
      <c r="E413" s="165" t="s">
        <v>1</v>
      </c>
      <c r="F413" s="166" t="s">
        <v>260</v>
      </c>
      <c r="H413" s="165" t="s">
        <v>1</v>
      </c>
      <c r="I413" s="167"/>
      <c r="L413" s="163"/>
      <c r="M413" s="168"/>
      <c r="N413" s="169"/>
      <c r="O413" s="169"/>
      <c r="P413" s="169"/>
      <c r="Q413" s="169"/>
      <c r="R413" s="169"/>
      <c r="S413" s="169"/>
      <c r="T413" s="170"/>
      <c r="AT413" s="165" t="s">
        <v>170</v>
      </c>
      <c r="AU413" s="165" t="s">
        <v>86</v>
      </c>
      <c r="AV413" s="13" t="s">
        <v>84</v>
      </c>
      <c r="AW413" s="13" t="s">
        <v>32</v>
      </c>
      <c r="AX413" s="13" t="s">
        <v>77</v>
      </c>
      <c r="AY413" s="165" t="s">
        <v>149</v>
      </c>
    </row>
    <row r="414" spans="2:51" s="13" customFormat="1" ht="12">
      <c r="B414" s="163"/>
      <c r="D414" s="164" t="s">
        <v>170</v>
      </c>
      <c r="E414" s="165" t="s">
        <v>1</v>
      </c>
      <c r="F414" s="166" t="s">
        <v>397</v>
      </c>
      <c r="H414" s="165" t="s">
        <v>1</v>
      </c>
      <c r="I414" s="167"/>
      <c r="L414" s="163"/>
      <c r="M414" s="168"/>
      <c r="N414" s="169"/>
      <c r="O414" s="169"/>
      <c r="P414" s="169"/>
      <c r="Q414" s="169"/>
      <c r="R414" s="169"/>
      <c r="S414" s="169"/>
      <c r="T414" s="170"/>
      <c r="AT414" s="165" t="s">
        <v>170</v>
      </c>
      <c r="AU414" s="165" t="s">
        <v>86</v>
      </c>
      <c r="AV414" s="13" t="s">
        <v>84</v>
      </c>
      <c r="AW414" s="13" t="s">
        <v>32</v>
      </c>
      <c r="AX414" s="13" t="s">
        <v>77</v>
      </c>
      <c r="AY414" s="165" t="s">
        <v>149</v>
      </c>
    </row>
    <row r="415" spans="2:51" s="13" customFormat="1" ht="12">
      <c r="B415" s="163"/>
      <c r="D415" s="164" t="s">
        <v>170</v>
      </c>
      <c r="E415" s="165" t="s">
        <v>1</v>
      </c>
      <c r="F415" s="166" t="s">
        <v>355</v>
      </c>
      <c r="H415" s="165" t="s">
        <v>1</v>
      </c>
      <c r="I415" s="167"/>
      <c r="L415" s="163"/>
      <c r="M415" s="168"/>
      <c r="N415" s="169"/>
      <c r="O415" s="169"/>
      <c r="P415" s="169"/>
      <c r="Q415" s="169"/>
      <c r="R415" s="169"/>
      <c r="S415" s="169"/>
      <c r="T415" s="170"/>
      <c r="AT415" s="165" t="s">
        <v>170</v>
      </c>
      <c r="AU415" s="165" t="s">
        <v>86</v>
      </c>
      <c r="AV415" s="13" t="s">
        <v>84</v>
      </c>
      <c r="AW415" s="13" t="s">
        <v>32</v>
      </c>
      <c r="AX415" s="13" t="s">
        <v>77</v>
      </c>
      <c r="AY415" s="165" t="s">
        <v>149</v>
      </c>
    </row>
    <row r="416" spans="2:51" s="14" customFormat="1" ht="12">
      <c r="B416" s="171"/>
      <c r="D416" s="164" t="s">
        <v>170</v>
      </c>
      <c r="E416" s="172" t="s">
        <v>1</v>
      </c>
      <c r="F416" s="173" t="s">
        <v>175</v>
      </c>
      <c r="H416" s="174">
        <v>34.39</v>
      </c>
      <c r="I416" s="175"/>
      <c r="L416" s="171"/>
      <c r="M416" s="176"/>
      <c r="N416" s="177"/>
      <c r="O416" s="177"/>
      <c r="P416" s="177"/>
      <c r="Q416" s="177"/>
      <c r="R416" s="177"/>
      <c r="S416" s="177"/>
      <c r="T416" s="178"/>
      <c r="AT416" s="172" t="s">
        <v>170</v>
      </c>
      <c r="AU416" s="172" t="s">
        <v>86</v>
      </c>
      <c r="AV416" s="14" t="s">
        <v>86</v>
      </c>
      <c r="AW416" s="14" t="s">
        <v>32</v>
      </c>
      <c r="AX416" s="14" t="s">
        <v>77</v>
      </c>
      <c r="AY416" s="172" t="s">
        <v>149</v>
      </c>
    </row>
    <row r="417" spans="2:51" s="13" customFormat="1" ht="12">
      <c r="B417" s="163"/>
      <c r="D417" s="164" t="s">
        <v>170</v>
      </c>
      <c r="E417" s="165" t="s">
        <v>1</v>
      </c>
      <c r="F417" s="166" t="s">
        <v>357</v>
      </c>
      <c r="H417" s="165" t="s">
        <v>1</v>
      </c>
      <c r="I417" s="167"/>
      <c r="L417" s="163"/>
      <c r="M417" s="168"/>
      <c r="N417" s="169"/>
      <c r="O417" s="169"/>
      <c r="P417" s="169"/>
      <c r="Q417" s="169"/>
      <c r="R417" s="169"/>
      <c r="S417" s="169"/>
      <c r="T417" s="170"/>
      <c r="AT417" s="165" t="s">
        <v>170</v>
      </c>
      <c r="AU417" s="165" t="s">
        <v>86</v>
      </c>
      <c r="AV417" s="13" t="s">
        <v>84</v>
      </c>
      <c r="AW417" s="13" t="s">
        <v>32</v>
      </c>
      <c r="AX417" s="13" t="s">
        <v>77</v>
      </c>
      <c r="AY417" s="165" t="s">
        <v>149</v>
      </c>
    </row>
    <row r="418" spans="2:51" s="14" customFormat="1" ht="12">
      <c r="B418" s="171"/>
      <c r="D418" s="164" t="s">
        <v>170</v>
      </c>
      <c r="E418" s="172" t="s">
        <v>1</v>
      </c>
      <c r="F418" s="173" t="s">
        <v>175</v>
      </c>
      <c r="H418" s="174">
        <v>34.39</v>
      </c>
      <c r="I418" s="175"/>
      <c r="L418" s="171"/>
      <c r="M418" s="176"/>
      <c r="N418" s="177"/>
      <c r="O418" s="177"/>
      <c r="P418" s="177"/>
      <c r="Q418" s="177"/>
      <c r="R418" s="177"/>
      <c r="S418" s="177"/>
      <c r="T418" s="178"/>
      <c r="AT418" s="172" t="s">
        <v>170</v>
      </c>
      <c r="AU418" s="172" t="s">
        <v>86</v>
      </c>
      <c r="AV418" s="14" t="s">
        <v>86</v>
      </c>
      <c r="AW418" s="14" t="s">
        <v>32</v>
      </c>
      <c r="AX418" s="14" t="s">
        <v>77</v>
      </c>
      <c r="AY418" s="172" t="s">
        <v>149</v>
      </c>
    </row>
    <row r="419" spans="2:51" s="15" customFormat="1" ht="12">
      <c r="B419" s="179"/>
      <c r="D419" s="164" t="s">
        <v>170</v>
      </c>
      <c r="E419" s="180" t="s">
        <v>283</v>
      </c>
      <c r="F419" s="181" t="s">
        <v>177</v>
      </c>
      <c r="H419" s="182">
        <v>68.78</v>
      </c>
      <c r="I419" s="183"/>
      <c r="L419" s="179"/>
      <c r="M419" s="184"/>
      <c r="N419" s="185"/>
      <c r="O419" s="185"/>
      <c r="P419" s="185"/>
      <c r="Q419" s="185"/>
      <c r="R419" s="185"/>
      <c r="S419" s="185"/>
      <c r="T419" s="186"/>
      <c r="AT419" s="180" t="s">
        <v>170</v>
      </c>
      <c r="AU419" s="180" t="s">
        <v>86</v>
      </c>
      <c r="AV419" s="15" t="s">
        <v>157</v>
      </c>
      <c r="AW419" s="15" t="s">
        <v>32</v>
      </c>
      <c r="AX419" s="15" t="s">
        <v>84</v>
      </c>
      <c r="AY419" s="180" t="s">
        <v>149</v>
      </c>
    </row>
    <row r="420" spans="1:65" s="2" customFormat="1" ht="14.4" customHeight="1">
      <c r="A420" s="32"/>
      <c r="B420" s="149"/>
      <c r="C420" s="202" t="s">
        <v>641</v>
      </c>
      <c r="D420" s="202" t="s">
        <v>642</v>
      </c>
      <c r="E420" s="203" t="s">
        <v>643</v>
      </c>
      <c r="F420" s="204" t="s">
        <v>644</v>
      </c>
      <c r="G420" s="205" t="s">
        <v>168</v>
      </c>
      <c r="H420" s="206">
        <v>75.658</v>
      </c>
      <c r="I420" s="207"/>
      <c r="J420" s="208">
        <f>ROUND(I420*H420,2)</f>
        <v>0</v>
      </c>
      <c r="K420" s="204" t="s">
        <v>1</v>
      </c>
      <c r="L420" s="209"/>
      <c r="M420" s="210" t="s">
        <v>1</v>
      </c>
      <c r="N420" s="211" t="s">
        <v>42</v>
      </c>
      <c r="O420" s="58"/>
      <c r="P420" s="159">
        <f>O420*H420</f>
        <v>0</v>
      </c>
      <c r="Q420" s="159">
        <v>0.0182</v>
      </c>
      <c r="R420" s="159">
        <f>Q420*H420</f>
        <v>1.3769756000000002</v>
      </c>
      <c r="S420" s="159">
        <v>0</v>
      </c>
      <c r="T420" s="160">
        <f>S420*H420</f>
        <v>0</v>
      </c>
      <c r="U420" s="32"/>
      <c r="V420" s="32"/>
      <c r="W420" s="32"/>
      <c r="X420" s="32"/>
      <c r="Y420" s="32"/>
      <c r="Z420" s="32"/>
      <c r="AA420" s="32"/>
      <c r="AB420" s="32"/>
      <c r="AC420" s="32"/>
      <c r="AD420" s="32"/>
      <c r="AE420" s="32"/>
      <c r="AR420" s="161" t="s">
        <v>457</v>
      </c>
      <c r="AT420" s="161" t="s">
        <v>642</v>
      </c>
      <c r="AU420" s="161" t="s">
        <v>86</v>
      </c>
      <c r="AY420" s="17" t="s">
        <v>149</v>
      </c>
      <c r="BE420" s="162">
        <f>IF(N420="základní",J420,0)</f>
        <v>0</v>
      </c>
      <c r="BF420" s="162">
        <f>IF(N420="snížená",J420,0)</f>
        <v>0</v>
      </c>
      <c r="BG420" s="162">
        <f>IF(N420="zákl. přenesená",J420,0)</f>
        <v>0</v>
      </c>
      <c r="BH420" s="162">
        <f>IF(N420="sníž. přenesená",J420,0)</f>
        <v>0</v>
      </c>
      <c r="BI420" s="162">
        <f>IF(N420="nulová",J420,0)</f>
        <v>0</v>
      </c>
      <c r="BJ420" s="17" t="s">
        <v>84</v>
      </c>
      <c r="BK420" s="162">
        <f>ROUND(I420*H420,2)</f>
        <v>0</v>
      </c>
      <c r="BL420" s="17" t="s">
        <v>220</v>
      </c>
      <c r="BM420" s="161" t="s">
        <v>645</v>
      </c>
    </row>
    <row r="421" spans="2:51" s="13" customFormat="1" ht="12">
      <c r="B421" s="163"/>
      <c r="D421" s="164" t="s">
        <v>170</v>
      </c>
      <c r="E421" s="165" t="s">
        <v>1</v>
      </c>
      <c r="F421" s="166" t="s">
        <v>171</v>
      </c>
      <c r="H421" s="165" t="s">
        <v>1</v>
      </c>
      <c r="I421" s="167"/>
      <c r="L421" s="163"/>
      <c r="M421" s="168"/>
      <c r="N421" s="169"/>
      <c r="O421" s="169"/>
      <c r="P421" s="169"/>
      <c r="Q421" s="169"/>
      <c r="R421" s="169"/>
      <c r="S421" s="169"/>
      <c r="T421" s="170"/>
      <c r="AT421" s="165" t="s">
        <v>170</v>
      </c>
      <c r="AU421" s="165" t="s">
        <v>86</v>
      </c>
      <c r="AV421" s="13" t="s">
        <v>84</v>
      </c>
      <c r="AW421" s="13" t="s">
        <v>32</v>
      </c>
      <c r="AX421" s="13" t="s">
        <v>77</v>
      </c>
      <c r="AY421" s="165" t="s">
        <v>149</v>
      </c>
    </row>
    <row r="422" spans="2:51" s="13" customFormat="1" ht="12">
      <c r="B422" s="163"/>
      <c r="D422" s="164" t="s">
        <v>170</v>
      </c>
      <c r="E422" s="165" t="s">
        <v>1</v>
      </c>
      <c r="F422" s="166" t="s">
        <v>260</v>
      </c>
      <c r="H422" s="165" t="s">
        <v>1</v>
      </c>
      <c r="I422" s="167"/>
      <c r="L422" s="163"/>
      <c r="M422" s="168"/>
      <c r="N422" s="169"/>
      <c r="O422" s="169"/>
      <c r="P422" s="169"/>
      <c r="Q422" s="169"/>
      <c r="R422" s="169"/>
      <c r="S422" s="169"/>
      <c r="T422" s="170"/>
      <c r="AT422" s="165" t="s">
        <v>170</v>
      </c>
      <c r="AU422" s="165" t="s">
        <v>86</v>
      </c>
      <c r="AV422" s="13" t="s">
        <v>84</v>
      </c>
      <c r="AW422" s="13" t="s">
        <v>32</v>
      </c>
      <c r="AX422" s="13" t="s">
        <v>77</v>
      </c>
      <c r="AY422" s="165" t="s">
        <v>149</v>
      </c>
    </row>
    <row r="423" spans="2:51" s="13" customFormat="1" ht="12">
      <c r="B423" s="163"/>
      <c r="D423" s="164" t="s">
        <v>170</v>
      </c>
      <c r="E423" s="165" t="s">
        <v>1</v>
      </c>
      <c r="F423" s="166" t="s">
        <v>397</v>
      </c>
      <c r="H423" s="165" t="s">
        <v>1</v>
      </c>
      <c r="I423" s="167"/>
      <c r="L423" s="163"/>
      <c r="M423" s="168"/>
      <c r="N423" s="169"/>
      <c r="O423" s="169"/>
      <c r="P423" s="169"/>
      <c r="Q423" s="169"/>
      <c r="R423" s="169"/>
      <c r="S423" s="169"/>
      <c r="T423" s="170"/>
      <c r="AT423" s="165" t="s">
        <v>170</v>
      </c>
      <c r="AU423" s="165" t="s">
        <v>86</v>
      </c>
      <c r="AV423" s="13" t="s">
        <v>84</v>
      </c>
      <c r="AW423" s="13" t="s">
        <v>32</v>
      </c>
      <c r="AX423" s="13" t="s">
        <v>77</v>
      </c>
      <c r="AY423" s="165" t="s">
        <v>149</v>
      </c>
    </row>
    <row r="424" spans="2:51" s="13" customFormat="1" ht="12">
      <c r="B424" s="163"/>
      <c r="D424" s="164" t="s">
        <v>170</v>
      </c>
      <c r="E424" s="165" t="s">
        <v>1</v>
      </c>
      <c r="F424" s="166" t="s">
        <v>355</v>
      </c>
      <c r="H424" s="165" t="s">
        <v>1</v>
      </c>
      <c r="I424" s="167"/>
      <c r="L424" s="163"/>
      <c r="M424" s="168"/>
      <c r="N424" s="169"/>
      <c r="O424" s="169"/>
      <c r="P424" s="169"/>
      <c r="Q424" s="169"/>
      <c r="R424" s="169"/>
      <c r="S424" s="169"/>
      <c r="T424" s="170"/>
      <c r="AT424" s="165" t="s">
        <v>170</v>
      </c>
      <c r="AU424" s="165" t="s">
        <v>86</v>
      </c>
      <c r="AV424" s="13" t="s">
        <v>84</v>
      </c>
      <c r="AW424" s="13" t="s">
        <v>32</v>
      </c>
      <c r="AX424" s="13" t="s">
        <v>77</v>
      </c>
      <c r="AY424" s="165" t="s">
        <v>149</v>
      </c>
    </row>
    <row r="425" spans="2:51" s="13" customFormat="1" ht="12">
      <c r="B425" s="163"/>
      <c r="D425" s="164" t="s">
        <v>170</v>
      </c>
      <c r="E425" s="165" t="s">
        <v>1</v>
      </c>
      <c r="F425" s="166" t="s">
        <v>357</v>
      </c>
      <c r="H425" s="165" t="s">
        <v>1</v>
      </c>
      <c r="I425" s="167"/>
      <c r="L425" s="163"/>
      <c r="M425" s="168"/>
      <c r="N425" s="169"/>
      <c r="O425" s="169"/>
      <c r="P425" s="169"/>
      <c r="Q425" s="169"/>
      <c r="R425" s="169"/>
      <c r="S425" s="169"/>
      <c r="T425" s="170"/>
      <c r="AT425" s="165" t="s">
        <v>170</v>
      </c>
      <c r="AU425" s="165" t="s">
        <v>86</v>
      </c>
      <c r="AV425" s="13" t="s">
        <v>84</v>
      </c>
      <c r="AW425" s="13" t="s">
        <v>32</v>
      </c>
      <c r="AX425" s="13" t="s">
        <v>77</v>
      </c>
      <c r="AY425" s="165" t="s">
        <v>149</v>
      </c>
    </row>
    <row r="426" spans="2:51" s="14" customFormat="1" ht="12">
      <c r="B426" s="171"/>
      <c r="D426" s="164" t="s">
        <v>170</v>
      </c>
      <c r="E426" s="172" t="s">
        <v>1</v>
      </c>
      <c r="F426" s="173" t="s">
        <v>398</v>
      </c>
      <c r="H426" s="174">
        <v>68.78</v>
      </c>
      <c r="I426" s="175"/>
      <c r="L426" s="171"/>
      <c r="M426" s="176"/>
      <c r="N426" s="177"/>
      <c r="O426" s="177"/>
      <c r="P426" s="177"/>
      <c r="Q426" s="177"/>
      <c r="R426" s="177"/>
      <c r="S426" s="177"/>
      <c r="T426" s="178"/>
      <c r="AT426" s="172" t="s">
        <v>170</v>
      </c>
      <c r="AU426" s="172" t="s">
        <v>86</v>
      </c>
      <c r="AV426" s="14" t="s">
        <v>86</v>
      </c>
      <c r="AW426" s="14" t="s">
        <v>32</v>
      </c>
      <c r="AX426" s="14" t="s">
        <v>77</v>
      </c>
      <c r="AY426" s="172" t="s">
        <v>149</v>
      </c>
    </row>
    <row r="427" spans="2:51" s="15" customFormat="1" ht="12">
      <c r="B427" s="179"/>
      <c r="D427" s="164" t="s">
        <v>170</v>
      </c>
      <c r="E427" s="180" t="s">
        <v>1</v>
      </c>
      <c r="F427" s="181" t="s">
        <v>177</v>
      </c>
      <c r="H427" s="182">
        <v>68.78</v>
      </c>
      <c r="I427" s="183"/>
      <c r="L427" s="179"/>
      <c r="M427" s="184"/>
      <c r="N427" s="185"/>
      <c r="O427" s="185"/>
      <c r="P427" s="185"/>
      <c r="Q427" s="185"/>
      <c r="R427" s="185"/>
      <c r="S427" s="185"/>
      <c r="T427" s="186"/>
      <c r="AT427" s="180" t="s">
        <v>170</v>
      </c>
      <c r="AU427" s="180" t="s">
        <v>86</v>
      </c>
      <c r="AV427" s="15" t="s">
        <v>157</v>
      </c>
      <c r="AW427" s="15" t="s">
        <v>32</v>
      </c>
      <c r="AX427" s="15" t="s">
        <v>84</v>
      </c>
      <c r="AY427" s="180" t="s">
        <v>149</v>
      </c>
    </row>
    <row r="428" spans="2:51" s="14" customFormat="1" ht="12">
      <c r="B428" s="171"/>
      <c r="D428" s="164" t="s">
        <v>170</v>
      </c>
      <c r="F428" s="173" t="s">
        <v>646</v>
      </c>
      <c r="H428" s="174">
        <v>75.658</v>
      </c>
      <c r="I428" s="175"/>
      <c r="L428" s="171"/>
      <c r="M428" s="176"/>
      <c r="N428" s="177"/>
      <c r="O428" s="177"/>
      <c r="P428" s="177"/>
      <c r="Q428" s="177"/>
      <c r="R428" s="177"/>
      <c r="S428" s="177"/>
      <c r="T428" s="178"/>
      <c r="AT428" s="172" t="s">
        <v>170</v>
      </c>
      <c r="AU428" s="172" t="s">
        <v>86</v>
      </c>
      <c r="AV428" s="14" t="s">
        <v>86</v>
      </c>
      <c r="AW428" s="14" t="s">
        <v>3</v>
      </c>
      <c r="AX428" s="14" t="s">
        <v>84</v>
      </c>
      <c r="AY428" s="172" t="s">
        <v>149</v>
      </c>
    </row>
    <row r="429" spans="1:65" s="2" customFormat="1" ht="37.95" customHeight="1">
      <c r="A429" s="32"/>
      <c r="B429" s="149"/>
      <c r="C429" s="150" t="s">
        <v>647</v>
      </c>
      <c r="D429" s="150" t="s">
        <v>152</v>
      </c>
      <c r="E429" s="151" t="s">
        <v>648</v>
      </c>
      <c r="F429" s="152" t="s">
        <v>649</v>
      </c>
      <c r="G429" s="153" t="s">
        <v>155</v>
      </c>
      <c r="H429" s="154">
        <v>7.2</v>
      </c>
      <c r="I429" s="155"/>
      <c r="J429" s="156">
        <f>ROUND(I429*H429,2)</f>
        <v>0</v>
      </c>
      <c r="K429" s="152" t="s">
        <v>156</v>
      </c>
      <c r="L429" s="33"/>
      <c r="M429" s="157" t="s">
        <v>1</v>
      </c>
      <c r="N429" s="158" t="s">
        <v>42</v>
      </c>
      <c r="O429" s="58"/>
      <c r="P429" s="159">
        <f>O429*H429</f>
        <v>0</v>
      </c>
      <c r="Q429" s="159">
        <v>0.0002</v>
      </c>
      <c r="R429" s="159">
        <f>Q429*H429</f>
        <v>0.00144</v>
      </c>
      <c r="S429" s="159">
        <v>0</v>
      </c>
      <c r="T429" s="160">
        <f>S429*H429</f>
        <v>0</v>
      </c>
      <c r="U429" s="32"/>
      <c r="V429" s="32"/>
      <c r="W429" s="32"/>
      <c r="X429" s="32"/>
      <c r="Y429" s="32"/>
      <c r="Z429" s="32"/>
      <c r="AA429" s="32"/>
      <c r="AB429" s="32"/>
      <c r="AC429" s="32"/>
      <c r="AD429" s="32"/>
      <c r="AE429" s="32"/>
      <c r="AR429" s="161" t="s">
        <v>220</v>
      </c>
      <c r="AT429" s="161" t="s">
        <v>152</v>
      </c>
      <c r="AU429" s="161" t="s">
        <v>86</v>
      </c>
      <c r="AY429" s="17" t="s">
        <v>149</v>
      </c>
      <c r="BE429" s="162">
        <f>IF(N429="základní",J429,0)</f>
        <v>0</v>
      </c>
      <c r="BF429" s="162">
        <f>IF(N429="snížená",J429,0)</f>
        <v>0</v>
      </c>
      <c r="BG429" s="162">
        <f>IF(N429="zákl. přenesená",J429,0)</f>
        <v>0</v>
      </c>
      <c r="BH429" s="162">
        <f>IF(N429="sníž. přenesená",J429,0)</f>
        <v>0</v>
      </c>
      <c r="BI429" s="162">
        <f>IF(N429="nulová",J429,0)</f>
        <v>0</v>
      </c>
      <c r="BJ429" s="17" t="s">
        <v>84</v>
      </c>
      <c r="BK429" s="162">
        <f>ROUND(I429*H429,2)</f>
        <v>0</v>
      </c>
      <c r="BL429" s="17" t="s">
        <v>220</v>
      </c>
      <c r="BM429" s="161" t="s">
        <v>650</v>
      </c>
    </row>
    <row r="430" spans="1:65" s="2" customFormat="1" ht="14.4" customHeight="1">
      <c r="A430" s="32"/>
      <c r="B430" s="149"/>
      <c r="C430" s="202" t="s">
        <v>651</v>
      </c>
      <c r="D430" s="202" t="s">
        <v>642</v>
      </c>
      <c r="E430" s="203" t="s">
        <v>652</v>
      </c>
      <c r="F430" s="204" t="s">
        <v>653</v>
      </c>
      <c r="G430" s="205" t="s">
        <v>155</v>
      </c>
      <c r="H430" s="206">
        <v>7.92</v>
      </c>
      <c r="I430" s="207"/>
      <c r="J430" s="208">
        <f>ROUND(I430*H430,2)</f>
        <v>0</v>
      </c>
      <c r="K430" s="204" t="s">
        <v>156</v>
      </c>
      <c r="L430" s="209"/>
      <c r="M430" s="210" t="s">
        <v>1</v>
      </c>
      <c r="N430" s="211" t="s">
        <v>42</v>
      </c>
      <c r="O430" s="58"/>
      <c r="P430" s="159">
        <f>O430*H430</f>
        <v>0</v>
      </c>
      <c r="Q430" s="159">
        <v>0.00026</v>
      </c>
      <c r="R430" s="159">
        <f>Q430*H430</f>
        <v>0.0020591999999999997</v>
      </c>
      <c r="S430" s="159">
        <v>0</v>
      </c>
      <c r="T430" s="160">
        <f>S430*H430</f>
        <v>0</v>
      </c>
      <c r="U430" s="32"/>
      <c r="V430" s="32"/>
      <c r="W430" s="32"/>
      <c r="X430" s="32"/>
      <c r="Y430" s="32"/>
      <c r="Z430" s="32"/>
      <c r="AA430" s="32"/>
      <c r="AB430" s="32"/>
      <c r="AC430" s="32"/>
      <c r="AD430" s="32"/>
      <c r="AE430" s="32"/>
      <c r="AR430" s="161" t="s">
        <v>457</v>
      </c>
      <c r="AT430" s="161" t="s">
        <v>642</v>
      </c>
      <c r="AU430" s="161" t="s">
        <v>86</v>
      </c>
      <c r="AY430" s="17" t="s">
        <v>149</v>
      </c>
      <c r="BE430" s="162">
        <f>IF(N430="základní",J430,0)</f>
        <v>0</v>
      </c>
      <c r="BF430" s="162">
        <f>IF(N430="snížená",J430,0)</f>
        <v>0</v>
      </c>
      <c r="BG430" s="162">
        <f>IF(N430="zákl. přenesená",J430,0)</f>
        <v>0</v>
      </c>
      <c r="BH430" s="162">
        <f>IF(N430="sníž. přenesená",J430,0)</f>
        <v>0</v>
      </c>
      <c r="BI430" s="162">
        <f>IF(N430="nulová",J430,0)</f>
        <v>0</v>
      </c>
      <c r="BJ430" s="17" t="s">
        <v>84</v>
      </c>
      <c r="BK430" s="162">
        <f>ROUND(I430*H430,2)</f>
        <v>0</v>
      </c>
      <c r="BL430" s="17" t="s">
        <v>220</v>
      </c>
      <c r="BM430" s="161" t="s">
        <v>654</v>
      </c>
    </row>
    <row r="431" spans="2:51" s="14" customFormat="1" ht="12">
      <c r="B431" s="171"/>
      <c r="D431" s="164" t="s">
        <v>170</v>
      </c>
      <c r="F431" s="173" t="s">
        <v>655</v>
      </c>
      <c r="H431" s="174">
        <v>7.92</v>
      </c>
      <c r="I431" s="175"/>
      <c r="L431" s="171"/>
      <c r="M431" s="176"/>
      <c r="N431" s="177"/>
      <c r="O431" s="177"/>
      <c r="P431" s="177"/>
      <c r="Q431" s="177"/>
      <c r="R431" s="177"/>
      <c r="S431" s="177"/>
      <c r="T431" s="178"/>
      <c r="AT431" s="172" t="s">
        <v>170</v>
      </c>
      <c r="AU431" s="172" t="s">
        <v>86</v>
      </c>
      <c r="AV431" s="14" t="s">
        <v>86</v>
      </c>
      <c r="AW431" s="14" t="s">
        <v>3</v>
      </c>
      <c r="AX431" s="14" t="s">
        <v>84</v>
      </c>
      <c r="AY431" s="172" t="s">
        <v>149</v>
      </c>
    </row>
    <row r="432" spans="1:65" s="2" customFormat="1" ht="14.4" customHeight="1">
      <c r="A432" s="32"/>
      <c r="B432" s="149"/>
      <c r="C432" s="150" t="s">
        <v>656</v>
      </c>
      <c r="D432" s="150" t="s">
        <v>152</v>
      </c>
      <c r="E432" s="151" t="s">
        <v>657</v>
      </c>
      <c r="F432" s="152" t="s">
        <v>658</v>
      </c>
      <c r="G432" s="153" t="s">
        <v>155</v>
      </c>
      <c r="H432" s="154">
        <v>91.84</v>
      </c>
      <c r="I432" s="155"/>
      <c r="J432" s="156">
        <f>ROUND(I432*H432,2)</f>
        <v>0</v>
      </c>
      <c r="K432" s="152" t="s">
        <v>156</v>
      </c>
      <c r="L432" s="33"/>
      <c r="M432" s="157" t="s">
        <v>1</v>
      </c>
      <c r="N432" s="158" t="s">
        <v>42</v>
      </c>
      <c r="O432" s="58"/>
      <c r="P432" s="159">
        <f>O432*H432</f>
        <v>0</v>
      </c>
      <c r="Q432" s="159">
        <v>3E-05</v>
      </c>
      <c r="R432" s="159">
        <f>Q432*H432</f>
        <v>0.0027552</v>
      </c>
      <c r="S432" s="159">
        <v>0</v>
      </c>
      <c r="T432" s="160">
        <f>S432*H432</f>
        <v>0</v>
      </c>
      <c r="U432" s="32"/>
      <c r="V432" s="32"/>
      <c r="W432" s="32"/>
      <c r="X432" s="32"/>
      <c r="Y432" s="32"/>
      <c r="Z432" s="32"/>
      <c r="AA432" s="32"/>
      <c r="AB432" s="32"/>
      <c r="AC432" s="32"/>
      <c r="AD432" s="32"/>
      <c r="AE432" s="32"/>
      <c r="AR432" s="161" t="s">
        <v>220</v>
      </c>
      <c r="AT432" s="161" t="s">
        <v>152</v>
      </c>
      <c r="AU432" s="161" t="s">
        <v>86</v>
      </c>
      <c r="AY432" s="17" t="s">
        <v>149</v>
      </c>
      <c r="BE432" s="162">
        <f>IF(N432="základní",J432,0)</f>
        <v>0</v>
      </c>
      <c r="BF432" s="162">
        <f>IF(N432="snížená",J432,0)</f>
        <v>0</v>
      </c>
      <c r="BG432" s="162">
        <f>IF(N432="zákl. přenesená",J432,0)</f>
        <v>0</v>
      </c>
      <c r="BH432" s="162">
        <f>IF(N432="sníž. přenesená",J432,0)</f>
        <v>0</v>
      </c>
      <c r="BI432" s="162">
        <f>IF(N432="nulová",J432,0)</f>
        <v>0</v>
      </c>
      <c r="BJ432" s="17" t="s">
        <v>84</v>
      </c>
      <c r="BK432" s="162">
        <f>ROUND(I432*H432,2)</f>
        <v>0</v>
      </c>
      <c r="BL432" s="17" t="s">
        <v>220</v>
      </c>
      <c r="BM432" s="161" t="s">
        <v>659</v>
      </c>
    </row>
    <row r="433" spans="2:51" s="13" customFormat="1" ht="12">
      <c r="B433" s="163"/>
      <c r="D433" s="164" t="s">
        <v>170</v>
      </c>
      <c r="E433" s="165" t="s">
        <v>1</v>
      </c>
      <c r="F433" s="166" t="s">
        <v>171</v>
      </c>
      <c r="H433" s="165" t="s">
        <v>1</v>
      </c>
      <c r="I433" s="167"/>
      <c r="L433" s="163"/>
      <c r="M433" s="168"/>
      <c r="N433" s="169"/>
      <c r="O433" s="169"/>
      <c r="P433" s="169"/>
      <c r="Q433" s="169"/>
      <c r="R433" s="169"/>
      <c r="S433" s="169"/>
      <c r="T433" s="170"/>
      <c r="AT433" s="165" t="s">
        <v>170</v>
      </c>
      <c r="AU433" s="165" t="s">
        <v>86</v>
      </c>
      <c r="AV433" s="13" t="s">
        <v>84</v>
      </c>
      <c r="AW433" s="13" t="s">
        <v>32</v>
      </c>
      <c r="AX433" s="13" t="s">
        <v>77</v>
      </c>
      <c r="AY433" s="165" t="s">
        <v>149</v>
      </c>
    </row>
    <row r="434" spans="2:51" s="13" customFormat="1" ht="12">
      <c r="B434" s="163"/>
      <c r="D434" s="164" t="s">
        <v>170</v>
      </c>
      <c r="E434" s="165" t="s">
        <v>1</v>
      </c>
      <c r="F434" s="166" t="s">
        <v>660</v>
      </c>
      <c r="H434" s="165" t="s">
        <v>1</v>
      </c>
      <c r="I434" s="167"/>
      <c r="L434" s="163"/>
      <c r="M434" s="168"/>
      <c r="N434" s="169"/>
      <c r="O434" s="169"/>
      <c r="P434" s="169"/>
      <c r="Q434" s="169"/>
      <c r="R434" s="169"/>
      <c r="S434" s="169"/>
      <c r="T434" s="170"/>
      <c r="AT434" s="165" t="s">
        <v>170</v>
      </c>
      <c r="AU434" s="165" t="s">
        <v>86</v>
      </c>
      <c r="AV434" s="13" t="s">
        <v>84</v>
      </c>
      <c r="AW434" s="13" t="s">
        <v>32</v>
      </c>
      <c r="AX434" s="13" t="s">
        <v>77</v>
      </c>
      <c r="AY434" s="165" t="s">
        <v>149</v>
      </c>
    </row>
    <row r="435" spans="2:51" s="13" customFormat="1" ht="12">
      <c r="B435" s="163"/>
      <c r="D435" s="164" t="s">
        <v>170</v>
      </c>
      <c r="E435" s="165" t="s">
        <v>1</v>
      </c>
      <c r="F435" s="166" t="s">
        <v>397</v>
      </c>
      <c r="H435" s="165" t="s">
        <v>1</v>
      </c>
      <c r="I435" s="167"/>
      <c r="L435" s="163"/>
      <c r="M435" s="168"/>
      <c r="N435" s="169"/>
      <c r="O435" s="169"/>
      <c r="P435" s="169"/>
      <c r="Q435" s="169"/>
      <c r="R435" s="169"/>
      <c r="S435" s="169"/>
      <c r="T435" s="170"/>
      <c r="AT435" s="165" t="s">
        <v>170</v>
      </c>
      <c r="AU435" s="165" t="s">
        <v>86</v>
      </c>
      <c r="AV435" s="13" t="s">
        <v>84</v>
      </c>
      <c r="AW435" s="13" t="s">
        <v>32</v>
      </c>
      <c r="AX435" s="13" t="s">
        <v>77</v>
      </c>
      <c r="AY435" s="165" t="s">
        <v>149</v>
      </c>
    </row>
    <row r="436" spans="2:51" s="13" customFormat="1" ht="12">
      <c r="B436" s="163"/>
      <c r="D436" s="164" t="s">
        <v>170</v>
      </c>
      <c r="E436" s="165" t="s">
        <v>1</v>
      </c>
      <c r="F436" s="166" t="s">
        <v>355</v>
      </c>
      <c r="H436" s="165" t="s">
        <v>1</v>
      </c>
      <c r="I436" s="167"/>
      <c r="L436" s="163"/>
      <c r="M436" s="168"/>
      <c r="N436" s="169"/>
      <c r="O436" s="169"/>
      <c r="P436" s="169"/>
      <c r="Q436" s="169"/>
      <c r="R436" s="169"/>
      <c r="S436" s="169"/>
      <c r="T436" s="170"/>
      <c r="AT436" s="165" t="s">
        <v>170</v>
      </c>
      <c r="AU436" s="165" t="s">
        <v>86</v>
      </c>
      <c r="AV436" s="13" t="s">
        <v>84</v>
      </c>
      <c r="AW436" s="13" t="s">
        <v>32</v>
      </c>
      <c r="AX436" s="13" t="s">
        <v>77</v>
      </c>
      <c r="AY436" s="165" t="s">
        <v>149</v>
      </c>
    </row>
    <row r="437" spans="2:51" s="14" customFormat="1" ht="12">
      <c r="B437" s="171"/>
      <c r="D437" s="164" t="s">
        <v>170</v>
      </c>
      <c r="E437" s="172" t="s">
        <v>1</v>
      </c>
      <c r="F437" s="173" t="s">
        <v>631</v>
      </c>
      <c r="H437" s="174">
        <v>45.92</v>
      </c>
      <c r="I437" s="175"/>
      <c r="L437" s="171"/>
      <c r="M437" s="176"/>
      <c r="N437" s="177"/>
      <c r="O437" s="177"/>
      <c r="P437" s="177"/>
      <c r="Q437" s="177"/>
      <c r="R437" s="177"/>
      <c r="S437" s="177"/>
      <c r="T437" s="178"/>
      <c r="AT437" s="172" t="s">
        <v>170</v>
      </c>
      <c r="AU437" s="172" t="s">
        <v>86</v>
      </c>
      <c r="AV437" s="14" t="s">
        <v>86</v>
      </c>
      <c r="AW437" s="14" t="s">
        <v>32</v>
      </c>
      <c r="AX437" s="14" t="s">
        <v>77</v>
      </c>
      <c r="AY437" s="172" t="s">
        <v>149</v>
      </c>
    </row>
    <row r="438" spans="2:51" s="13" customFormat="1" ht="12">
      <c r="B438" s="163"/>
      <c r="D438" s="164" t="s">
        <v>170</v>
      </c>
      <c r="E438" s="165" t="s">
        <v>1</v>
      </c>
      <c r="F438" s="166" t="s">
        <v>357</v>
      </c>
      <c r="H438" s="165" t="s">
        <v>1</v>
      </c>
      <c r="I438" s="167"/>
      <c r="L438" s="163"/>
      <c r="M438" s="168"/>
      <c r="N438" s="169"/>
      <c r="O438" s="169"/>
      <c r="P438" s="169"/>
      <c r="Q438" s="169"/>
      <c r="R438" s="169"/>
      <c r="S438" s="169"/>
      <c r="T438" s="170"/>
      <c r="AT438" s="165" t="s">
        <v>170</v>
      </c>
      <c r="AU438" s="165" t="s">
        <v>86</v>
      </c>
      <c r="AV438" s="13" t="s">
        <v>84</v>
      </c>
      <c r="AW438" s="13" t="s">
        <v>32</v>
      </c>
      <c r="AX438" s="13" t="s">
        <v>77</v>
      </c>
      <c r="AY438" s="165" t="s">
        <v>149</v>
      </c>
    </row>
    <row r="439" spans="2:51" s="14" customFormat="1" ht="12">
      <c r="B439" s="171"/>
      <c r="D439" s="164" t="s">
        <v>170</v>
      </c>
      <c r="E439" s="172" t="s">
        <v>1</v>
      </c>
      <c r="F439" s="173" t="s">
        <v>631</v>
      </c>
      <c r="H439" s="174">
        <v>45.92</v>
      </c>
      <c r="I439" s="175"/>
      <c r="L439" s="171"/>
      <c r="M439" s="176"/>
      <c r="N439" s="177"/>
      <c r="O439" s="177"/>
      <c r="P439" s="177"/>
      <c r="Q439" s="177"/>
      <c r="R439" s="177"/>
      <c r="S439" s="177"/>
      <c r="T439" s="178"/>
      <c r="AT439" s="172" t="s">
        <v>170</v>
      </c>
      <c r="AU439" s="172" t="s">
        <v>86</v>
      </c>
      <c r="AV439" s="14" t="s">
        <v>86</v>
      </c>
      <c r="AW439" s="14" t="s">
        <v>32</v>
      </c>
      <c r="AX439" s="14" t="s">
        <v>77</v>
      </c>
      <c r="AY439" s="172" t="s">
        <v>149</v>
      </c>
    </row>
    <row r="440" spans="2:51" s="15" customFormat="1" ht="12">
      <c r="B440" s="179"/>
      <c r="D440" s="164" t="s">
        <v>170</v>
      </c>
      <c r="E440" s="180" t="s">
        <v>1</v>
      </c>
      <c r="F440" s="181" t="s">
        <v>177</v>
      </c>
      <c r="H440" s="182">
        <v>91.84</v>
      </c>
      <c r="I440" s="183"/>
      <c r="L440" s="179"/>
      <c r="M440" s="184"/>
      <c r="N440" s="185"/>
      <c r="O440" s="185"/>
      <c r="P440" s="185"/>
      <c r="Q440" s="185"/>
      <c r="R440" s="185"/>
      <c r="S440" s="185"/>
      <c r="T440" s="186"/>
      <c r="AT440" s="180" t="s">
        <v>170</v>
      </c>
      <c r="AU440" s="180" t="s">
        <v>86</v>
      </c>
      <c r="AV440" s="15" t="s">
        <v>157</v>
      </c>
      <c r="AW440" s="15" t="s">
        <v>32</v>
      </c>
      <c r="AX440" s="15" t="s">
        <v>84</v>
      </c>
      <c r="AY440" s="180" t="s">
        <v>149</v>
      </c>
    </row>
    <row r="441" spans="1:65" s="2" customFormat="1" ht="24.15" customHeight="1">
      <c r="A441" s="32"/>
      <c r="B441" s="149"/>
      <c r="C441" s="150" t="s">
        <v>661</v>
      </c>
      <c r="D441" s="150" t="s">
        <v>152</v>
      </c>
      <c r="E441" s="151" t="s">
        <v>662</v>
      </c>
      <c r="F441" s="152" t="s">
        <v>663</v>
      </c>
      <c r="G441" s="153" t="s">
        <v>168</v>
      </c>
      <c r="H441" s="154">
        <v>68.78</v>
      </c>
      <c r="I441" s="155"/>
      <c r="J441" s="156">
        <f>ROUND(I441*H441,2)</f>
        <v>0</v>
      </c>
      <c r="K441" s="152" t="s">
        <v>156</v>
      </c>
      <c r="L441" s="33"/>
      <c r="M441" s="157" t="s">
        <v>1</v>
      </c>
      <c r="N441" s="158" t="s">
        <v>42</v>
      </c>
      <c r="O441" s="58"/>
      <c r="P441" s="159">
        <f>O441*H441</f>
        <v>0</v>
      </c>
      <c r="Q441" s="159">
        <v>5E-05</v>
      </c>
      <c r="R441" s="159">
        <f>Q441*H441</f>
        <v>0.003439</v>
      </c>
      <c r="S441" s="159">
        <v>0</v>
      </c>
      <c r="T441" s="160">
        <f>S441*H441</f>
        <v>0</v>
      </c>
      <c r="U441" s="32"/>
      <c r="V441" s="32"/>
      <c r="W441" s="32"/>
      <c r="X441" s="32"/>
      <c r="Y441" s="32"/>
      <c r="Z441" s="32"/>
      <c r="AA441" s="32"/>
      <c r="AB441" s="32"/>
      <c r="AC441" s="32"/>
      <c r="AD441" s="32"/>
      <c r="AE441" s="32"/>
      <c r="AR441" s="161" t="s">
        <v>220</v>
      </c>
      <c r="AT441" s="161" t="s">
        <v>152</v>
      </c>
      <c r="AU441" s="161" t="s">
        <v>86</v>
      </c>
      <c r="AY441" s="17" t="s">
        <v>149</v>
      </c>
      <c r="BE441" s="162">
        <f>IF(N441="základní",J441,0)</f>
        <v>0</v>
      </c>
      <c r="BF441" s="162">
        <f>IF(N441="snížená",J441,0)</f>
        <v>0</v>
      </c>
      <c r="BG441" s="162">
        <f>IF(N441="zákl. přenesená",J441,0)</f>
        <v>0</v>
      </c>
      <c r="BH441" s="162">
        <f>IF(N441="sníž. přenesená",J441,0)</f>
        <v>0</v>
      </c>
      <c r="BI441" s="162">
        <f>IF(N441="nulová",J441,0)</f>
        <v>0</v>
      </c>
      <c r="BJ441" s="17" t="s">
        <v>84</v>
      </c>
      <c r="BK441" s="162">
        <f>ROUND(I441*H441,2)</f>
        <v>0</v>
      </c>
      <c r="BL441" s="17" t="s">
        <v>220</v>
      </c>
      <c r="BM441" s="161" t="s">
        <v>664</v>
      </c>
    </row>
    <row r="442" spans="2:51" s="13" customFormat="1" ht="12">
      <c r="B442" s="163"/>
      <c r="D442" s="164" t="s">
        <v>170</v>
      </c>
      <c r="E442" s="165" t="s">
        <v>1</v>
      </c>
      <c r="F442" s="166" t="s">
        <v>171</v>
      </c>
      <c r="H442" s="165" t="s">
        <v>1</v>
      </c>
      <c r="I442" s="167"/>
      <c r="L442" s="163"/>
      <c r="M442" s="168"/>
      <c r="N442" s="169"/>
      <c r="O442" s="169"/>
      <c r="P442" s="169"/>
      <c r="Q442" s="169"/>
      <c r="R442" s="169"/>
      <c r="S442" s="169"/>
      <c r="T442" s="170"/>
      <c r="AT442" s="165" t="s">
        <v>170</v>
      </c>
      <c r="AU442" s="165" t="s">
        <v>86</v>
      </c>
      <c r="AV442" s="13" t="s">
        <v>84</v>
      </c>
      <c r="AW442" s="13" t="s">
        <v>32</v>
      </c>
      <c r="AX442" s="13" t="s">
        <v>77</v>
      </c>
      <c r="AY442" s="165" t="s">
        <v>149</v>
      </c>
    </row>
    <row r="443" spans="2:51" s="13" customFormat="1" ht="12">
      <c r="B443" s="163"/>
      <c r="D443" s="164" t="s">
        <v>170</v>
      </c>
      <c r="E443" s="165" t="s">
        <v>1</v>
      </c>
      <c r="F443" s="166" t="s">
        <v>665</v>
      </c>
      <c r="H443" s="165" t="s">
        <v>1</v>
      </c>
      <c r="I443" s="167"/>
      <c r="L443" s="163"/>
      <c r="M443" s="168"/>
      <c r="N443" s="169"/>
      <c r="O443" s="169"/>
      <c r="P443" s="169"/>
      <c r="Q443" s="169"/>
      <c r="R443" s="169"/>
      <c r="S443" s="169"/>
      <c r="T443" s="170"/>
      <c r="AT443" s="165" t="s">
        <v>170</v>
      </c>
      <c r="AU443" s="165" t="s">
        <v>86</v>
      </c>
      <c r="AV443" s="13" t="s">
        <v>84</v>
      </c>
      <c r="AW443" s="13" t="s">
        <v>32</v>
      </c>
      <c r="AX443" s="13" t="s">
        <v>77</v>
      </c>
      <c r="AY443" s="165" t="s">
        <v>149</v>
      </c>
    </row>
    <row r="444" spans="2:51" s="13" customFormat="1" ht="12">
      <c r="B444" s="163"/>
      <c r="D444" s="164" t="s">
        <v>170</v>
      </c>
      <c r="E444" s="165" t="s">
        <v>1</v>
      </c>
      <c r="F444" s="166" t="s">
        <v>397</v>
      </c>
      <c r="H444" s="165" t="s">
        <v>1</v>
      </c>
      <c r="I444" s="167"/>
      <c r="L444" s="163"/>
      <c r="M444" s="168"/>
      <c r="N444" s="169"/>
      <c r="O444" s="169"/>
      <c r="P444" s="169"/>
      <c r="Q444" s="169"/>
      <c r="R444" s="169"/>
      <c r="S444" s="169"/>
      <c r="T444" s="170"/>
      <c r="AT444" s="165" t="s">
        <v>170</v>
      </c>
      <c r="AU444" s="165" t="s">
        <v>86</v>
      </c>
      <c r="AV444" s="13" t="s">
        <v>84</v>
      </c>
      <c r="AW444" s="13" t="s">
        <v>32</v>
      </c>
      <c r="AX444" s="13" t="s">
        <v>77</v>
      </c>
      <c r="AY444" s="165" t="s">
        <v>149</v>
      </c>
    </row>
    <row r="445" spans="2:51" s="13" customFormat="1" ht="12">
      <c r="B445" s="163"/>
      <c r="D445" s="164" t="s">
        <v>170</v>
      </c>
      <c r="E445" s="165" t="s">
        <v>1</v>
      </c>
      <c r="F445" s="166" t="s">
        <v>355</v>
      </c>
      <c r="H445" s="165" t="s">
        <v>1</v>
      </c>
      <c r="I445" s="167"/>
      <c r="L445" s="163"/>
      <c r="M445" s="168"/>
      <c r="N445" s="169"/>
      <c r="O445" s="169"/>
      <c r="P445" s="169"/>
      <c r="Q445" s="169"/>
      <c r="R445" s="169"/>
      <c r="S445" s="169"/>
      <c r="T445" s="170"/>
      <c r="AT445" s="165" t="s">
        <v>170</v>
      </c>
      <c r="AU445" s="165" t="s">
        <v>86</v>
      </c>
      <c r="AV445" s="13" t="s">
        <v>84</v>
      </c>
      <c r="AW445" s="13" t="s">
        <v>32</v>
      </c>
      <c r="AX445" s="13" t="s">
        <v>77</v>
      </c>
      <c r="AY445" s="165" t="s">
        <v>149</v>
      </c>
    </row>
    <row r="446" spans="2:51" s="13" customFormat="1" ht="12">
      <c r="B446" s="163"/>
      <c r="D446" s="164" t="s">
        <v>170</v>
      </c>
      <c r="E446" s="165" t="s">
        <v>1</v>
      </c>
      <c r="F446" s="166" t="s">
        <v>357</v>
      </c>
      <c r="H446" s="165" t="s">
        <v>1</v>
      </c>
      <c r="I446" s="167"/>
      <c r="L446" s="163"/>
      <c r="M446" s="168"/>
      <c r="N446" s="169"/>
      <c r="O446" s="169"/>
      <c r="P446" s="169"/>
      <c r="Q446" s="169"/>
      <c r="R446" s="169"/>
      <c r="S446" s="169"/>
      <c r="T446" s="170"/>
      <c r="AT446" s="165" t="s">
        <v>170</v>
      </c>
      <c r="AU446" s="165" t="s">
        <v>86</v>
      </c>
      <c r="AV446" s="13" t="s">
        <v>84</v>
      </c>
      <c r="AW446" s="13" t="s">
        <v>32</v>
      </c>
      <c r="AX446" s="13" t="s">
        <v>77</v>
      </c>
      <c r="AY446" s="165" t="s">
        <v>149</v>
      </c>
    </row>
    <row r="447" spans="2:51" s="14" customFormat="1" ht="12">
      <c r="B447" s="171"/>
      <c r="D447" s="164" t="s">
        <v>170</v>
      </c>
      <c r="E447" s="172" t="s">
        <v>1</v>
      </c>
      <c r="F447" s="173" t="s">
        <v>398</v>
      </c>
      <c r="H447" s="174">
        <v>68.78</v>
      </c>
      <c r="I447" s="175"/>
      <c r="L447" s="171"/>
      <c r="M447" s="176"/>
      <c r="N447" s="177"/>
      <c r="O447" s="177"/>
      <c r="P447" s="177"/>
      <c r="Q447" s="177"/>
      <c r="R447" s="177"/>
      <c r="S447" s="177"/>
      <c r="T447" s="178"/>
      <c r="AT447" s="172" t="s">
        <v>170</v>
      </c>
      <c r="AU447" s="172" t="s">
        <v>86</v>
      </c>
      <c r="AV447" s="14" t="s">
        <v>86</v>
      </c>
      <c r="AW447" s="14" t="s">
        <v>32</v>
      </c>
      <c r="AX447" s="14" t="s">
        <v>77</v>
      </c>
      <c r="AY447" s="172" t="s">
        <v>149</v>
      </c>
    </row>
    <row r="448" spans="2:51" s="15" customFormat="1" ht="12">
      <c r="B448" s="179"/>
      <c r="D448" s="164" t="s">
        <v>170</v>
      </c>
      <c r="E448" s="180" t="s">
        <v>1</v>
      </c>
      <c r="F448" s="181" t="s">
        <v>177</v>
      </c>
      <c r="H448" s="182">
        <v>68.78</v>
      </c>
      <c r="I448" s="183"/>
      <c r="L448" s="179"/>
      <c r="M448" s="184"/>
      <c r="N448" s="185"/>
      <c r="O448" s="185"/>
      <c r="P448" s="185"/>
      <c r="Q448" s="185"/>
      <c r="R448" s="185"/>
      <c r="S448" s="185"/>
      <c r="T448" s="186"/>
      <c r="AT448" s="180" t="s">
        <v>170</v>
      </c>
      <c r="AU448" s="180" t="s">
        <v>86</v>
      </c>
      <c r="AV448" s="15" t="s">
        <v>157</v>
      </c>
      <c r="AW448" s="15" t="s">
        <v>32</v>
      </c>
      <c r="AX448" s="15" t="s">
        <v>84</v>
      </c>
      <c r="AY448" s="180" t="s">
        <v>149</v>
      </c>
    </row>
    <row r="449" spans="1:65" s="2" customFormat="1" ht="49.2" customHeight="1">
      <c r="A449" s="32"/>
      <c r="B449" s="149"/>
      <c r="C449" s="150" t="s">
        <v>666</v>
      </c>
      <c r="D449" s="150" t="s">
        <v>152</v>
      </c>
      <c r="E449" s="151" t="s">
        <v>667</v>
      </c>
      <c r="F449" s="152" t="s">
        <v>668</v>
      </c>
      <c r="G449" s="153" t="s">
        <v>192</v>
      </c>
      <c r="H449" s="154">
        <v>2.286</v>
      </c>
      <c r="I449" s="155"/>
      <c r="J449" s="156">
        <f>ROUND(I449*H449,2)</f>
        <v>0</v>
      </c>
      <c r="K449" s="152" t="s">
        <v>156</v>
      </c>
      <c r="L449" s="33"/>
      <c r="M449" s="157" t="s">
        <v>1</v>
      </c>
      <c r="N449" s="158" t="s">
        <v>42</v>
      </c>
      <c r="O449" s="58"/>
      <c r="P449" s="159">
        <f>O449*H449</f>
        <v>0</v>
      </c>
      <c r="Q449" s="159">
        <v>0</v>
      </c>
      <c r="R449" s="159">
        <f>Q449*H449</f>
        <v>0</v>
      </c>
      <c r="S449" s="159">
        <v>0</v>
      </c>
      <c r="T449" s="160">
        <f>S449*H449</f>
        <v>0</v>
      </c>
      <c r="U449" s="32"/>
      <c r="V449" s="32"/>
      <c r="W449" s="32"/>
      <c r="X449" s="32"/>
      <c r="Y449" s="32"/>
      <c r="Z449" s="32"/>
      <c r="AA449" s="32"/>
      <c r="AB449" s="32"/>
      <c r="AC449" s="32"/>
      <c r="AD449" s="32"/>
      <c r="AE449" s="32"/>
      <c r="AR449" s="161" t="s">
        <v>220</v>
      </c>
      <c r="AT449" s="161" t="s">
        <v>152</v>
      </c>
      <c r="AU449" s="161" t="s">
        <v>86</v>
      </c>
      <c r="AY449" s="17" t="s">
        <v>149</v>
      </c>
      <c r="BE449" s="162">
        <f>IF(N449="základní",J449,0)</f>
        <v>0</v>
      </c>
      <c r="BF449" s="162">
        <f>IF(N449="snížená",J449,0)</f>
        <v>0</v>
      </c>
      <c r="BG449" s="162">
        <f>IF(N449="zákl. přenesená",J449,0)</f>
        <v>0</v>
      </c>
      <c r="BH449" s="162">
        <f>IF(N449="sníž. přenesená",J449,0)</f>
        <v>0</v>
      </c>
      <c r="BI449" s="162">
        <f>IF(N449="nulová",J449,0)</f>
        <v>0</v>
      </c>
      <c r="BJ449" s="17" t="s">
        <v>84</v>
      </c>
      <c r="BK449" s="162">
        <f>ROUND(I449*H449,2)</f>
        <v>0</v>
      </c>
      <c r="BL449" s="17" t="s">
        <v>220</v>
      </c>
      <c r="BM449" s="161" t="s">
        <v>669</v>
      </c>
    </row>
    <row r="450" spans="1:65" s="2" customFormat="1" ht="49.2" customHeight="1">
      <c r="A450" s="32"/>
      <c r="B450" s="149"/>
      <c r="C450" s="150" t="s">
        <v>670</v>
      </c>
      <c r="D450" s="150" t="s">
        <v>152</v>
      </c>
      <c r="E450" s="151" t="s">
        <v>671</v>
      </c>
      <c r="F450" s="152" t="s">
        <v>672</v>
      </c>
      <c r="G450" s="153" t="s">
        <v>192</v>
      </c>
      <c r="H450" s="154">
        <v>2.286</v>
      </c>
      <c r="I450" s="155"/>
      <c r="J450" s="156">
        <f>ROUND(I450*H450,2)</f>
        <v>0</v>
      </c>
      <c r="K450" s="152" t="s">
        <v>156</v>
      </c>
      <c r="L450" s="33"/>
      <c r="M450" s="157" t="s">
        <v>1</v>
      </c>
      <c r="N450" s="158" t="s">
        <v>42</v>
      </c>
      <c r="O450" s="58"/>
      <c r="P450" s="159">
        <f>O450*H450</f>
        <v>0</v>
      </c>
      <c r="Q450" s="159">
        <v>0</v>
      </c>
      <c r="R450" s="159">
        <f>Q450*H450</f>
        <v>0</v>
      </c>
      <c r="S450" s="159">
        <v>0</v>
      </c>
      <c r="T450" s="160">
        <f>S450*H450</f>
        <v>0</v>
      </c>
      <c r="U450" s="32"/>
      <c r="V450" s="32"/>
      <c r="W450" s="32"/>
      <c r="X450" s="32"/>
      <c r="Y450" s="32"/>
      <c r="Z450" s="32"/>
      <c r="AA450" s="32"/>
      <c r="AB450" s="32"/>
      <c r="AC450" s="32"/>
      <c r="AD450" s="32"/>
      <c r="AE450" s="32"/>
      <c r="AR450" s="161" t="s">
        <v>220</v>
      </c>
      <c r="AT450" s="161" t="s">
        <v>152</v>
      </c>
      <c r="AU450" s="161" t="s">
        <v>86</v>
      </c>
      <c r="AY450" s="17" t="s">
        <v>149</v>
      </c>
      <c r="BE450" s="162">
        <f>IF(N450="základní",J450,0)</f>
        <v>0</v>
      </c>
      <c r="BF450" s="162">
        <f>IF(N450="snížená",J450,0)</f>
        <v>0</v>
      </c>
      <c r="BG450" s="162">
        <f>IF(N450="zákl. přenesená",J450,0)</f>
        <v>0</v>
      </c>
      <c r="BH450" s="162">
        <f>IF(N450="sníž. přenesená",J450,0)</f>
        <v>0</v>
      </c>
      <c r="BI450" s="162">
        <f>IF(N450="nulová",J450,0)</f>
        <v>0</v>
      </c>
      <c r="BJ450" s="17" t="s">
        <v>84</v>
      </c>
      <c r="BK450" s="162">
        <f>ROUND(I450*H450,2)</f>
        <v>0</v>
      </c>
      <c r="BL450" s="17" t="s">
        <v>220</v>
      </c>
      <c r="BM450" s="161" t="s">
        <v>673</v>
      </c>
    </row>
    <row r="451" spans="2:63" s="12" customFormat="1" ht="22.95" customHeight="1">
      <c r="B451" s="137"/>
      <c r="D451" s="138" t="s">
        <v>76</v>
      </c>
      <c r="E451" s="147" t="s">
        <v>262</v>
      </c>
      <c r="F451" s="147" t="s">
        <v>263</v>
      </c>
      <c r="I451" s="140"/>
      <c r="J451" s="148">
        <f>BK451</f>
        <v>0</v>
      </c>
      <c r="L451" s="137"/>
      <c r="M451" s="141"/>
      <c r="N451" s="142"/>
      <c r="O451" s="142"/>
      <c r="P451" s="143">
        <f>SUM(P452:P518)</f>
        <v>0</v>
      </c>
      <c r="Q451" s="142"/>
      <c r="R451" s="143">
        <f>SUM(R452:R518)</f>
        <v>3.3319116</v>
      </c>
      <c r="S451" s="142"/>
      <c r="T451" s="144">
        <f>SUM(T452:T518)</f>
        <v>0</v>
      </c>
      <c r="AR451" s="138" t="s">
        <v>86</v>
      </c>
      <c r="AT451" s="145" t="s">
        <v>76</v>
      </c>
      <c r="AU451" s="145" t="s">
        <v>84</v>
      </c>
      <c r="AY451" s="138" t="s">
        <v>149</v>
      </c>
      <c r="BK451" s="146">
        <f>SUM(BK452:BK518)</f>
        <v>0</v>
      </c>
    </row>
    <row r="452" spans="1:65" s="2" customFormat="1" ht="24.15" customHeight="1">
      <c r="A452" s="32"/>
      <c r="B452" s="149"/>
      <c r="C452" s="150" t="s">
        <v>674</v>
      </c>
      <c r="D452" s="150" t="s">
        <v>152</v>
      </c>
      <c r="E452" s="151" t="s">
        <v>675</v>
      </c>
      <c r="F452" s="152" t="s">
        <v>676</v>
      </c>
      <c r="G452" s="153" t="s">
        <v>168</v>
      </c>
      <c r="H452" s="154">
        <v>131.79</v>
      </c>
      <c r="I452" s="155"/>
      <c r="J452" s="156">
        <f>ROUND(I452*H452,2)</f>
        <v>0</v>
      </c>
      <c r="K452" s="152" t="s">
        <v>156</v>
      </c>
      <c r="L452" s="33"/>
      <c r="M452" s="157" t="s">
        <v>1</v>
      </c>
      <c r="N452" s="158" t="s">
        <v>42</v>
      </c>
      <c r="O452" s="58"/>
      <c r="P452" s="159">
        <f>O452*H452</f>
        <v>0</v>
      </c>
      <c r="Q452" s="159">
        <v>0</v>
      </c>
      <c r="R452" s="159">
        <f>Q452*H452</f>
        <v>0</v>
      </c>
      <c r="S452" s="159">
        <v>0</v>
      </c>
      <c r="T452" s="160">
        <f>S452*H452</f>
        <v>0</v>
      </c>
      <c r="U452" s="32"/>
      <c r="V452" s="32"/>
      <c r="W452" s="32"/>
      <c r="X452" s="32"/>
      <c r="Y452" s="32"/>
      <c r="Z452" s="32"/>
      <c r="AA452" s="32"/>
      <c r="AB452" s="32"/>
      <c r="AC452" s="32"/>
      <c r="AD452" s="32"/>
      <c r="AE452" s="32"/>
      <c r="AR452" s="161" t="s">
        <v>220</v>
      </c>
      <c r="AT452" s="161" t="s">
        <v>152</v>
      </c>
      <c r="AU452" s="161" t="s">
        <v>86</v>
      </c>
      <c r="AY452" s="17" t="s">
        <v>149</v>
      </c>
      <c r="BE452" s="162">
        <f>IF(N452="základní",J452,0)</f>
        <v>0</v>
      </c>
      <c r="BF452" s="162">
        <f>IF(N452="snížená",J452,0)</f>
        <v>0</v>
      </c>
      <c r="BG452" s="162">
        <f>IF(N452="zákl. přenesená",J452,0)</f>
        <v>0</v>
      </c>
      <c r="BH452" s="162">
        <f>IF(N452="sníž. přenesená",J452,0)</f>
        <v>0</v>
      </c>
      <c r="BI452" s="162">
        <f>IF(N452="nulová",J452,0)</f>
        <v>0</v>
      </c>
      <c r="BJ452" s="17" t="s">
        <v>84</v>
      </c>
      <c r="BK452" s="162">
        <f>ROUND(I452*H452,2)</f>
        <v>0</v>
      </c>
      <c r="BL452" s="17" t="s">
        <v>220</v>
      </c>
      <c r="BM452" s="161" t="s">
        <v>677</v>
      </c>
    </row>
    <row r="453" spans="2:51" s="13" customFormat="1" ht="12">
      <c r="B453" s="163"/>
      <c r="D453" s="164" t="s">
        <v>170</v>
      </c>
      <c r="E453" s="165" t="s">
        <v>1</v>
      </c>
      <c r="F453" s="166" t="s">
        <v>171</v>
      </c>
      <c r="H453" s="165" t="s">
        <v>1</v>
      </c>
      <c r="I453" s="167"/>
      <c r="L453" s="163"/>
      <c r="M453" s="168"/>
      <c r="N453" s="169"/>
      <c r="O453" s="169"/>
      <c r="P453" s="169"/>
      <c r="Q453" s="169"/>
      <c r="R453" s="169"/>
      <c r="S453" s="169"/>
      <c r="T453" s="170"/>
      <c r="AT453" s="165" t="s">
        <v>170</v>
      </c>
      <c r="AU453" s="165" t="s">
        <v>86</v>
      </c>
      <c r="AV453" s="13" t="s">
        <v>84</v>
      </c>
      <c r="AW453" s="13" t="s">
        <v>32</v>
      </c>
      <c r="AX453" s="13" t="s">
        <v>77</v>
      </c>
      <c r="AY453" s="165" t="s">
        <v>149</v>
      </c>
    </row>
    <row r="454" spans="2:51" s="13" customFormat="1" ht="12">
      <c r="B454" s="163"/>
      <c r="D454" s="164" t="s">
        <v>170</v>
      </c>
      <c r="E454" s="165" t="s">
        <v>1</v>
      </c>
      <c r="F454" s="166" t="s">
        <v>678</v>
      </c>
      <c r="H454" s="165" t="s">
        <v>1</v>
      </c>
      <c r="I454" s="167"/>
      <c r="L454" s="163"/>
      <c r="M454" s="168"/>
      <c r="N454" s="169"/>
      <c r="O454" s="169"/>
      <c r="P454" s="169"/>
      <c r="Q454" s="169"/>
      <c r="R454" s="169"/>
      <c r="S454" s="169"/>
      <c r="T454" s="170"/>
      <c r="AT454" s="165" t="s">
        <v>170</v>
      </c>
      <c r="AU454" s="165" t="s">
        <v>86</v>
      </c>
      <c r="AV454" s="13" t="s">
        <v>84</v>
      </c>
      <c r="AW454" s="13" t="s">
        <v>32</v>
      </c>
      <c r="AX454" s="13" t="s">
        <v>77</v>
      </c>
      <c r="AY454" s="165" t="s">
        <v>149</v>
      </c>
    </row>
    <row r="455" spans="2:51" s="13" customFormat="1" ht="12">
      <c r="B455" s="163"/>
      <c r="D455" s="164" t="s">
        <v>170</v>
      </c>
      <c r="E455" s="165" t="s">
        <v>1</v>
      </c>
      <c r="F455" s="166" t="s">
        <v>679</v>
      </c>
      <c r="H455" s="165" t="s">
        <v>1</v>
      </c>
      <c r="I455" s="167"/>
      <c r="L455" s="163"/>
      <c r="M455" s="168"/>
      <c r="N455" s="169"/>
      <c r="O455" s="169"/>
      <c r="P455" s="169"/>
      <c r="Q455" s="169"/>
      <c r="R455" s="169"/>
      <c r="S455" s="169"/>
      <c r="T455" s="170"/>
      <c r="AT455" s="165" t="s">
        <v>170</v>
      </c>
      <c r="AU455" s="165" t="s">
        <v>86</v>
      </c>
      <c r="AV455" s="13" t="s">
        <v>84</v>
      </c>
      <c r="AW455" s="13" t="s">
        <v>32</v>
      </c>
      <c r="AX455" s="13" t="s">
        <v>77</v>
      </c>
      <c r="AY455" s="165" t="s">
        <v>149</v>
      </c>
    </row>
    <row r="456" spans="2:51" s="13" customFormat="1" ht="12">
      <c r="B456" s="163"/>
      <c r="D456" s="164" t="s">
        <v>170</v>
      </c>
      <c r="E456" s="165" t="s">
        <v>1</v>
      </c>
      <c r="F456" s="166" t="s">
        <v>680</v>
      </c>
      <c r="H456" s="165" t="s">
        <v>1</v>
      </c>
      <c r="I456" s="167"/>
      <c r="L456" s="163"/>
      <c r="M456" s="168"/>
      <c r="N456" s="169"/>
      <c r="O456" s="169"/>
      <c r="P456" s="169"/>
      <c r="Q456" s="169"/>
      <c r="R456" s="169"/>
      <c r="S456" s="169"/>
      <c r="T456" s="170"/>
      <c r="AT456" s="165" t="s">
        <v>170</v>
      </c>
      <c r="AU456" s="165" t="s">
        <v>86</v>
      </c>
      <c r="AV456" s="13" t="s">
        <v>84</v>
      </c>
      <c r="AW456" s="13" t="s">
        <v>32</v>
      </c>
      <c r="AX456" s="13" t="s">
        <v>77</v>
      </c>
      <c r="AY456" s="165" t="s">
        <v>149</v>
      </c>
    </row>
    <row r="457" spans="2:51" s="14" customFormat="1" ht="12">
      <c r="B457" s="171"/>
      <c r="D457" s="164" t="s">
        <v>170</v>
      </c>
      <c r="E457" s="172" t="s">
        <v>1</v>
      </c>
      <c r="F457" s="173" t="s">
        <v>681</v>
      </c>
      <c r="H457" s="174">
        <v>131.79</v>
      </c>
      <c r="I457" s="175"/>
      <c r="L457" s="171"/>
      <c r="M457" s="176"/>
      <c r="N457" s="177"/>
      <c r="O457" s="177"/>
      <c r="P457" s="177"/>
      <c r="Q457" s="177"/>
      <c r="R457" s="177"/>
      <c r="S457" s="177"/>
      <c r="T457" s="178"/>
      <c r="AT457" s="172" t="s">
        <v>170</v>
      </c>
      <c r="AU457" s="172" t="s">
        <v>86</v>
      </c>
      <c r="AV457" s="14" t="s">
        <v>86</v>
      </c>
      <c r="AW457" s="14" t="s">
        <v>32</v>
      </c>
      <c r="AX457" s="14" t="s">
        <v>77</v>
      </c>
      <c r="AY457" s="172" t="s">
        <v>149</v>
      </c>
    </row>
    <row r="458" spans="2:51" s="15" customFormat="1" ht="12">
      <c r="B458" s="179"/>
      <c r="D458" s="164" t="s">
        <v>170</v>
      </c>
      <c r="E458" s="180" t="s">
        <v>1</v>
      </c>
      <c r="F458" s="181" t="s">
        <v>177</v>
      </c>
      <c r="H458" s="182">
        <v>131.79</v>
      </c>
      <c r="I458" s="183"/>
      <c r="L458" s="179"/>
      <c r="M458" s="184"/>
      <c r="N458" s="185"/>
      <c r="O458" s="185"/>
      <c r="P458" s="185"/>
      <c r="Q458" s="185"/>
      <c r="R458" s="185"/>
      <c r="S458" s="185"/>
      <c r="T458" s="186"/>
      <c r="AT458" s="180" t="s">
        <v>170</v>
      </c>
      <c r="AU458" s="180" t="s">
        <v>86</v>
      </c>
      <c r="AV458" s="15" t="s">
        <v>157</v>
      </c>
      <c r="AW458" s="15" t="s">
        <v>32</v>
      </c>
      <c r="AX458" s="15" t="s">
        <v>84</v>
      </c>
      <c r="AY458" s="180" t="s">
        <v>149</v>
      </c>
    </row>
    <row r="459" spans="1:65" s="2" customFormat="1" ht="24.15" customHeight="1">
      <c r="A459" s="32"/>
      <c r="B459" s="149"/>
      <c r="C459" s="150" t="s">
        <v>682</v>
      </c>
      <c r="D459" s="150" t="s">
        <v>152</v>
      </c>
      <c r="E459" s="151" t="s">
        <v>683</v>
      </c>
      <c r="F459" s="152" t="s">
        <v>684</v>
      </c>
      <c r="G459" s="153" t="s">
        <v>168</v>
      </c>
      <c r="H459" s="154">
        <v>131.79</v>
      </c>
      <c r="I459" s="155"/>
      <c r="J459" s="156">
        <f>ROUND(I459*H459,2)</f>
        <v>0</v>
      </c>
      <c r="K459" s="152" t="s">
        <v>156</v>
      </c>
      <c r="L459" s="33"/>
      <c r="M459" s="157" t="s">
        <v>1</v>
      </c>
      <c r="N459" s="158" t="s">
        <v>42</v>
      </c>
      <c r="O459" s="58"/>
      <c r="P459" s="159">
        <f>O459*H459</f>
        <v>0</v>
      </c>
      <c r="Q459" s="159">
        <v>0.0015</v>
      </c>
      <c r="R459" s="159">
        <f>Q459*H459</f>
        <v>0.197685</v>
      </c>
      <c r="S459" s="159">
        <v>0</v>
      </c>
      <c r="T459" s="160">
        <f>S459*H459</f>
        <v>0</v>
      </c>
      <c r="U459" s="32"/>
      <c r="V459" s="32"/>
      <c r="W459" s="32"/>
      <c r="X459" s="32"/>
      <c r="Y459" s="32"/>
      <c r="Z459" s="32"/>
      <c r="AA459" s="32"/>
      <c r="AB459" s="32"/>
      <c r="AC459" s="32"/>
      <c r="AD459" s="32"/>
      <c r="AE459" s="32"/>
      <c r="AR459" s="161" t="s">
        <v>220</v>
      </c>
      <c r="AT459" s="161" t="s">
        <v>152</v>
      </c>
      <c r="AU459" s="161" t="s">
        <v>86</v>
      </c>
      <c r="AY459" s="17" t="s">
        <v>149</v>
      </c>
      <c r="BE459" s="162">
        <f>IF(N459="základní",J459,0)</f>
        <v>0</v>
      </c>
      <c r="BF459" s="162">
        <f>IF(N459="snížená",J459,0)</f>
        <v>0</v>
      </c>
      <c r="BG459" s="162">
        <f>IF(N459="zákl. přenesená",J459,0)</f>
        <v>0</v>
      </c>
      <c r="BH459" s="162">
        <f>IF(N459="sníž. přenesená",J459,0)</f>
        <v>0</v>
      </c>
      <c r="BI459" s="162">
        <f>IF(N459="nulová",J459,0)</f>
        <v>0</v>
      </c>
      <c r="BJ459" s="17" t="s">
        <v>84</v>
      </c>
      <c r="BK459" s="162">
        <f>ROUND(I459*H459,2)</f>
        <v>0</v>
      </c>
      <c r="BL459" s="17" t="s">
        <v>220</v>
      </c>
      <c r="BM459" s="161" t="s">
        <v>685</v>
      </c>
    </row>
    <row r="460" spans="2:51" s="13" customFormat="1" ht="12">
      <c r="B460" s="163"/>
      <c r="D460" s="164" t="s">
        <v>170</v>
      </c>
      <c r="E460" s="165" t="s">
        <v>1</v>
      </c>
      <c r="F460" s="166" t="s">
        <v>171</v>
      </c>
      <c r="H460" s="165" t="s">
        <v>1</v>
      </c>
      <c r="I460" s="167"/>
      <c r="L460" s="163"/>
      <c r="M460" s="168"/>
      <c r="N460" s="169"/>
      <c r="O460" s="169"/>
      <c r="P460" s="169"/>
      <c r="Q460" s="169"/>
      <c r="R460" s="169"/>
      <c r="S460" s="169"/>
      <c r="T460" s="170"/>
      <c r="AT460" s="165" t="s">
        <v>170</v>
      </c>
      <c r="AU460" s="165" t="s">
        <v>86</v>
      </c>
      <c r="AV460" s="13" t="s">
        <v>84</v>
      </c>
      <c r="AW460" s="13" t="s">
        <v>32</v>
      </c>
      <c r="AX460" s="13" t="s">
        <v>77</v>
      </c>
      <c r="AY460" s="165" t="s">
        <v>149</v>
      </c>
    </row>
    <row r="461" spans="2:51" s="13" customFormat="1" ht="12">
      <c r="B461" s="163"/>
      <c r="D461" s="164" t="s">
        <v>170</v>
      </c>
      <c r="E461" s="165" t="s">
        <v>1</v>
      </c>
      <c r="F461" s="166" t="s">
        <v>686</v>
      </c>
      <c r="H461" s="165" t="s">
        <v>1</v>
      </c>
      <c r="I461" s="167"/>
      <c r="L461" s="163"/>
      <c r="M461" s="168"/>
      <c r="N461" s="169"/>
      <c r="O461" s="169"/>
      <c r="P461" s="169"/>
      <c r="Q461" s="169"/>
      <c r="R461" s="169"/>
      <c r="S461" s="169"/>
      <c r="T461" s="170"/>
      <c r="AT461" s="165" t="s">
        <v>170</v>
      </c>
      <c r="AU461" s="165" t="s">
        <v>86</v>
      </c>
      <c r="AV461" s="13" t="s">
        <v>84</v>
      </c>
      <c r="AW461" s="13" t="s">
        <v>32</v>
      </c>
      <c r="AX461" s="13" t="s">
        <v>77</v>
      </c>
      <c r="AY461" s="165" t="s">
        <v>149</v>
      </c>
    </row>
    <row r="462" spans="2:51" s="13" customFormat="1" ht="12">
      <c r="B462" s="163"/>
      <c r="D462" s="164" t="s">
        <v>170</v>
      </c>
      <c r="E462" s="165" t="s">
        <v>1</v>
      </c>
      <c r="F462" s="166" t="s">
        <v>679</v>
      </c>
      <c r="H462" s="165" t="s">
        <v>1</v>
      </c>
      <c r="I462" s="167"/>
      <c r="L462" s="163"/>
      <c r="M462" s="168"/>
      <c r="N462" s="169"/>
      <c r="O462" s="169"/>
      <c r="P462" s="169"/>
      <c r="Q462" s="169"/>
      <c r="R462" s="169"/>
      <c r="S462" s="169"/>
      <c r="T462" s="170"/>
      <c r="AT462" s="165" t="s">
        <v>170</v>
      </c>
      <c r="AU462" s="165" t="s">
        <v>86</v>
      </c>
      <c r="AV462" s="13" t="s">
        <v>84</v>
      </c>
      <c r="AW462" s="13" t="s">
        <v>32</v>
      </c>
      <c r="AX462" s="13" t="s">
        <v>77</v>
      </c>
      <c r="AY462" s="165" t="s">
        <v>149</v>
      </c>
    </row>
    <row r="463" spans="2:51" s="13" customFormat="1" ht="12">
      <c r="B463" s="163"/>
      <c r="D463" s="164" t="s">
        <v>170</v>
      </c>
      <c r="E463" s="165" t="s">
        <v>1</v>
      </c>
      <c r="F463" s="166" t="s">
        <v>680</v>
      </c>
      <c r="H463" s="165" t="s">
        <v>1</v>
      </c>
      <c r="I463" s="167"/>
      <c r="L463" s="163"/>
      <c r="M463" s="168"/>
      <c r="N463" s="169"/>
      <c r="O463" s="169"/>
      <c r="P463" s="169"/>
      <c r="Q463" s="169"/>
      <c r="R463" s="169"/>
      <c r="S463" s="169"/>
      <c r="T463" s="170"/>
      <c r="AT463" s="165" t="s">
        <v>170</v>
      </c>
      <c r="AU463" s="165" t="s">
        <v>86</v>
      </c>
      <c r="AV463" s="13" t="s">
        <v>84</v>
      </c>
      <c r="AW463" s="13" t="s">
        <v>32</v>
      </c>
      <c r="AX463" s="13" t="s">
        <v>77</v>
      </c>
      <c r="AY463" s="165" t="s">
        <v>149</v>
      </c>
    </row>
    <row r="464" spans="2:51" s="14" customFormat="1" ht="12">
      <c r="B464" s="171"/>
      <c r="D464" s="164" t="s">
        <v>170</v>
      </c>
      <c r="E464" s="172" t="s">
        <v>1</v>
      </c>
      <c r="F464" s="173" t="s">
        <v>681</v>
      </c>
      <c r="H464" s="174">
        <v>131.79</v>
      </c>
      <c r="I464" s="175"/>
      <c r="L464" s="171"/>
      <c r="M464" s="176"/>
      <c r="N464" s="177"/>
      <c r="O464" s="177"/>
      <c r="P464" s="177"/>
      <c r="Q464" s="177"/>
      <c r="R464" s="177"/>
      <c r="S464" s="177"/>
      <c r="T464" s="178"/>
      <c r="AT464" s="172" t="s">
        <v>170</v>
      </c>
      <c r="AU464" s="172" t="s">
        <v>86</v>
      </c>
      <c r="AV464" s="14" t="s">
        <v>86</v>
      </c>
      <c r="AW464" s="14" t="s">
        <v>32</v>
      </c>
      <c r="AX464" s="14" t="s">
        <v>77</v>
      </c>
      <c r="AY464" s="172" t="s">
        <v>149</v>
      </c>
    </row>
    <row r="465" spans="2:51" s="15" customFormat="1" ht="12">
      <c r="B465" s="179"/>
      <c r="D465" s="164" t="s">
        <v>170</v>
      </c>
      <c r="E465" s="180" t="s">
        <v>1</v>
      </c>
      <c r="F465" s="181" t="s">
        <v>177</v>
      </c>
      <c r="H465" s="182">
        <v>131.79</v>
      </c>
      <c r="I465" s="183"/>
      <c r="L465" s="179"/>
      <c r="M465" s="184"/>
      <c r="N465" s="185"/>
      <c r="O465" s="185"/>
      <c r="P465" s="185"/>
      <c r="Q465" s="185"/>
      <c r="R465" s="185"/>
      <c r="S465" s="185"/>
      <c r="T465" s="186"/>
      <c r="AT465" s="180" t="s">
        <v>170</v>
      </c>
      <c r="AU465" s="180" t="s">
        <v>86</v>
      </c>
      <c r="AV465" s="15" t="s">
        <v>157</v>
      </c>
      <c r="AW465" s="15" t="s">
        <v>32</v>
      </c>
      <c r="AX465" s="15" t="s">
        <v>84</v>
      </c>
      <c r="AY465" s="180" t="s">
        <v>149</v>
      </c>
    </row>
    <row r="466" spans="1:65" s="2" customFormat="1" ht="24.15" customHeight="1">
      <c r="A466" s="32"/>
      <c r="B466" s="149"/>
      <c r="C466" s="150" t="s">
        <v>687</v>
      </c>
      <c r="D466" s="150" t="s">
        <v>152</v>
      </c>
      <c r="E466" s="151" t="s">
        <v>688</v>
      </c>
      <c r="F466" s="152" t="s">
        <v>689</v>
      </c>
      <c r="G466" s="153" t="s">
        <v>155</v>
      </c>
      <c r="H466" s="154">
        <v>39</v>
      </c>
      <c r="I466" s="155"/>
      <c r="J466" s="156">
        <f>ROUND(I466*H466,2)</f>
        <v>0</v>
      </c>
      <c r="K466" s="152" t="s">
        <v>156</v>
      </c>
      <c r="L466" s="33"/>
      <c r="M466" s="157" t="s">
        <v>1</v>
      </c>
      <c r="N466" s="158" t="s">
        <v>42</v>
      </c>
      <c r="O466" s="58"/>
      <c r="P466" s="159">
        <f>O466*H466</f>
        <v>0</v>
      </c>
      <c r="Q466" s="159">
        <v>0.00028</v>
      </c>
      <c r="R466" s="159">
        <f>Q466*H466</f>
        <v>0.01092</v>
      </c>
      <c r="S466" s="159">
        <v>0</v>
      </c>
      <c r="T466" s="160">
        <f>S466*H466</f>
        <v>0</v>
      </c>
      <c r="U466" s="32"/>
      <c r="V466" s="32"/>
      <c r="W466" s="32"/>
      <c r="X466" s="32"/>
      <c r="Y466" s="32"/>
      <c r="Z466" s="32"/>
      <c r="AA466" s="32"/>
      <c r="AB466" s="32"/>
      <c r="AC466" s="32"/>
      <c r="AD466" s="32"/>
      <c r="AE466" s="32"/>
      <c r="AR466" s="161" t="s">
        <v>220</v>
      </c>
      <c r="AT466" s="161" t="s">
        <v>152</v>
      </c>
      <c r="AU466" s="161" t="s">
        <v>86</v>
      </c>
      <c r="AY466" s="17" t="s">
        <v>149</v>
      </c>
      <c r="BE466" s="162">
        <f>IF(N466="základní",J466,0)</f>
        <v>0</v>
      </c>
      <c r="BF466" s="162">
        <f>IF(N466="snížená",J466,0)</f>
        <v>0</v>
      </c>
      <c r="BG466" s="162">
        <f>IF(N466="zákl. přenesená",J466,0)</f>
        <v>0</v>
      </c>
      <c r="BH466" s="162">
        <f>IF(N466="sníž. přenesená",J466,0)</f>
        <v>0</v>
      </c>
      <c r="BI466" s="162">
        <f>IF(N466="nulová",J466,0)</f>
        <v>0</v>
      </c>
      <c r="BJ466" s="17" t="s">
        <v>84</v>
      </c>
      <c r="BK466" s="162">
        <f>ROUND(I466*H466,2)</f>
        <v>0</v>
      </c>
      <c r="BL466" s="17" t="s">
        <v>220</v>
      </c>
      <c r="BM466" s="161" t="s">
        <v>690</v>
      </c>
    </row>
    <row r="467" spans="2:51" s="13" customFormat="1" ht="12">
      <c r="B467" s="163"/>
      <c r="D467" s="164" t="s">
        <v>170</v>
      </c>
      <c r="E467" s="165" t="s">
        <v>1</v>
      </c>
      <c r="F467" s="166" t="s">
        <v>171</v>
      </c>
      <c r="H467" s="165" t="s">
        <v>1</v>
      </c>
      <c r="I467" s="167"/>
      <c r="L467" s="163"/>
      <c r="M467" s="168"/>
      <c r="N467" s="169"/>
      <c r="O467" s="169"/>
      <c r="P467" s="169"/>
      <c r="Q467" s="169"/>
      <c r="R467" s="169"/>
      <c r="S467" s="169"/>
      <c r="T467" s="170"/>
      <c r="AT467" s="165" t="s">
        <v>170</v>
      </c>
      <c r="AU467" s="165" t="s">
        <v>86</v>
      </c>
      <c r="AV467" s="13" t="s">
        <v>84</v>
      </c>
      <c r="AW467" s="13" t="s">
        <v>32</v>
      </c>
      <c r="AX467" s="13" t="s">
        <v>77</v>
      </c>
      <c r="AY467" s="165" t="s">
        <v>149</v>
      </c>
    </row>
    <row r="468" spans="2:51" s="13" customFormat="1" ht="12">
      <c r="B468" s="163"/>
      <c r="D468" s="164" t="s">
        <v>170</v>
      </c>
      <c r="E468" s="165" t="s">
        <v>1</v>
      </c>
      <c r="F468" s="166" t="s">
        <v>691</v>
      </c>
      <c r="H468" s="165" t="s">
        <v>1</v>
      </c>
      <c r="I468" s="167"/>
      <c r="L468" s="163"/>
      <c r="M468" s="168"/>
      <c r="N468" s="169"/>
      <c r="O468" s="169"/>
      <c r="P468" s="169"/>
      <c r="Q468" s="169"/>
      <c r="R468" s="169"/>
      <c r="S468" s="169"/>
      <c r="T468" s="170"/>
      <c r="AT468" s="165" t="s">
        <v>170</v>
      </c>
      <c r="AU468" s="165" t="s">
        <v>86</v>
      </c>
      <c r="AV468" s="13" t="s">
        <v>84</v>
      </c>
      <c r="AW468" s="13" t="s">
        <v>32</v>
      </c>
      <c r="AX468" s="13" t="s">
        <v>77</v>
      </c>
      <c r="AY468" s="165" t="s">
        <v>149</v>
      </c>
    </row>
    <row r="469" spans="2:51" s="13" customFormat="1" ht="12">
      <c r="B469" s="163"/>
      <c r="D469" s="164" t="s">
        <v>170</v>
      </c>
      <c r="E469" s="165" t="s">
        <v>1</v>
      </c>
      <c r="F469" s="166" t="s">
        <v>679</v>
      </c>
      <c r="H469" s="165" t="s">
        <v>1</v>
      </c>
      <c r="I469" s="167"/>
      <c r="L469" s="163"/>
      <c r="M469" s="168"/>
      <c r="N469" s="169"/>
      <c r="O469" s="169"/>
      <c r="P469" s="169"/>
      <c r="Q469" s="169"/>
      <c r="R469" s="169"/>
      <c r="S469" s="169"/>
      <c r="T469" s="170"/>
      <c r="AT469" s="165" t="s">
        <v>170</v>
      </c>
      <c r="AU469" s="165" t="s">
        <v>86</v>
      </c>
      <c r="AV469" s="13" t="s">
        <v>84</v>
      </c>
      <c r="AW469" s="13" t="s">
        <v>32</v>
      </c>
      <c r="AX469" s="13" t="s">
        <v>77</v>
      </c>
      <c r="AY469" s="165" t="s">
        <v>149</v>
      </c>
    </row>
    <row r="470" spans="2:51" s="14" customFormat="1" ht="12">
      <c r="B470" s="171"/>
      <c r="D470" s="164" t="s">
        <v>170</v>
      </c>
      <c r="E470" s="172" t="s">
        <v>1</v>
      </c>
      <c r="F470" s="173" t="s">
        <v>692</v>
      </c>
      <c r="H470" s="174">
        <v>19.5</v>
      </c>
      <c r="I470" s="175"/>
      <c r="L470" s="171"/>
      <c r="M470" s="176"/>
      <c r="N470" s="177"/>
      <c r="O470" s="177"/>
      <c r="P470" s="177"/>
      <c r="Q470" s="177"/>
      <c r="R470" s="177"/>
      <c r="S470" s="177"/>
      <c r="T470" s="178"/>
      <c r="AT470" s="172" t="s">
        <v>170</v>
      </c>
      <c r="AU470" s="172" t="s">
        <v>86</v>
      </c>
      <c r="AV470" s="14" t="s">
        <v>86</v>
      </c>
      <c r="AW470" s="14" t="s">
        <v>32</v>
      </c>
      <c r="AX470" s="14" t="s">
        <v>77</v>
      </c>
      <c r="AY470" s="172" t="s">
        <v>149</v>
      </c>
    </row>
    <row r="471" spans="2:51" s="13" customFormat="1" ht="12">
      <c r="B471" s="163"/>
      <c r="D471" s="164" t="s">
        <v>170</v>
      </c>
      <c r="E471" s="165" t="s">
        <v>1</v>
      </c>
      <c r="F471" s="166" t="s">
        <v>680</v>
      </c>
      <c r="H471" s="165" t="s">
        <v>1</v>
      </c>
      <c r="I471" s="167"/>
      <c r="L471" s="163"/>
      <c r="M471" s="168"/>
      <c r="N471" s="169"/>
      <c r="O471" s="169"/>
      <c r="P471" s="169"/>
      <c r="Q471" s="169"/>
      <c r="R471" s="169"/>
      <c r="S471" s="169"/>
      <c r="T471" s="170"/>
      <c r="AT471" s="165" t="s">
        <v>170</v>
      </c>
      <c r="AU471" s="165" t="s">
        <v>86</v>
      </c>
      <c r="AV471" s="13" t="s">
        <v>84</v>
      </c>
      <c r="AW471" s="13" t="s">
        <v>32</v>
      </c>
      <c r="AX471" s="13" t="s">
        <v>77</v>
      </c>
      <c r="AY471" s="165" t="s">
        <v>149</v>
      </c>
    </row>
    <row r="472" spans="2:51" s="14" customFormat="1" ht="12">
      <c r="B472" s="171"/>
      <c r="D472" s="164" t="s">
        <v>170</v>
      </c>
      <c r="E472" s="172" t="s">
        <v>1</v>
      </c>
      <c r="F472" s="173" t="s">
        <v>692</v>
      </c>
      <c r="H472" s="174">
        <v>19.5</v>
      </c>
      <c r="I472" s="175"/>
      <c r="L472" s="171"/>
      <c r="M472" s="176"/>
      <c r="N472" s="177"/>
      <c r="O472" s="177"/>
      <c r="P472" s="177"/>
      <c r="Q472" s="177"/>
      <c r="R472" s="177"/>
      <c r="S472" s="177"/>
      <c r="T472" s="178"/>
      <c r="AT472" s="172" t="s">
        <v>170</v>
      </c>
      <c r="AU472" s="172" t="s">
        <v>86</v>
      </c>
      <c r="AV472" s="14" t="s">
        <v>86</v>
      </c>
      <c r="AW472" s="14" t="s">
        <v>32</v>
      </c>
      <c r="AX472" s="14" t="s">
        <v>77</v>
      </c>
      <c r="AY472" s="172" t="s">
        <v>149</v>
      </c>
    </row>
    <row r="473" spans="2:51" s="15" customFormat="1" ht="12">
      <c r="B473" s="179"/>
      <c r="D473" s="164" t="s">
        <v>170</v>
      </c>
      <c r="E473" s="180" t="s">
        <v>1</v>
      </c>
      <c r="F473" s="181" t="s">
        <v>177</v>
      </c>
      <c r="H473" s="182">
        <v>39</v>
      </c>
      <c r="I473" s="183"/>
      <c r="L473" s="179"/>
      <c r="M473" s="184"/>
      <c r="N473" s="185"/>
      <c r="O473" s="185"/>
      <c r="P473" s="185"/>
      <c r="Q473" s="185"/>
      <c r="R473" s="185"/>
      <c r="S473" s="185"/>
      <c r="T473" s="186"/>
      <c r="AT473" s="180" t="s">
        <v>170</v>
      </c>
      <c r="AU473" s="180" t="s">
        <v>86</v>
      </c>
      <c r="AV473" s="15" t="s">
        <v>157</v>
      </c>
      <c r="AW473" s="15" t="s">
        <v>32</v>
      </c>
      <c r="AX473" s="15" t="s">
        <v>84</v>
      </c>
      <c r="AY473" s="180" t="s">
        <v>149</v>
      </c>
    </row>
    <row r="474" spans="1:65" s="2" customFormat="1" ht="24.15" customHeight="1">
      <c r="A474" s="32"/>
      <c r="B474" s="149"/>
      <c r="C474" s="150" t="s">
        <v>693</v>
      </c>
      <c r="D474" s="150" t="s">
        <v>152</v>
      </c>
      <c r="E474" s="151" t="s">
        <v>694</v>
      </c>
      <c r="F474" s="152" t="s">
        <v>695</v>
      </c>
      <c r="G474" s="153" t="s">
        <v>168</v>
      </c>
      <c r="H474" s="154">
        <v>131.79</v>
      </c>
      <c r="I474" s="155"/>
      <c r="J474" s="156">
        <f>ROUND(I474*H474,2)</f>
        <v>0</v>
      </c>
      <c r="K474" s="152" t="s">
        <v>156</v>
      </c>
      <c r="L474" s="33"/>
      <c r="M474" s="157" t="s">
        <v>1</v>
      </c>
      <c r="N474" s="158" t="s">
        <v>42</v>
      </c>
      <c r="O474" s="58"/>
      <c r="P474" s="159">
        <f>O474*H474</f>
        <v>0</v>
      </c>
      <c r="Q474" s="159">
        <v>0.0003</v>
      </c>
      <c r="R474" s="159">
        <f>Q474*H474</f>
        <v>0.039536999999999996</v>
      </c>
      <c r="S474" s="159">
        <v>0</v>
      </c>
      <c r="T474" s="160">
        <f>S474*H474</f>
        <v>0</v>
      </c>
      <c r="U474" s="32"/>
      <c r="V474" s="32"/>
      <c r="W474" s="32"/>
      <c r="X474" s="32"/>
      <c r="Y474" s="32"/>
      <c r="Z474" s="32"/>
      <c r="AA474" s="32"/>
      <c r="AB474" s="32"/>
      <c r="AC474" s="32"/>
      <c r="AD474" s="32"/>
      <c r="AE474" s="32"/>
      <c r="AR474" s="161" t="s">
        <v>220</v>
      </c>
      <c r="AT474" s="161" t="s">
        <v>152</v>
      </c>
      <c r="AU474" s="161" t="s">
        <v>86</v>
      </c>
      <c r="AY474" s="17" t="s">
        <v>149</v>
      </c>
      <c r="BE474" s="162">
        <f>IF(N474="základní",J474,0)</f>
        <v>0</v>
      </c>
      <c r="BF474" s="162">
        <f>IF(N474="snížená",J474,0)</f>
        <v>0</v>
      </c>
      <c r="BG474" s="162">
        <f>IF(N474="zákl. přenesená",J474,0)</f>
        <v>0</v>
      </c>
      <c r="BH474" s="162">
        <f>IF(N474="sníž. přenesená",J474,0)</f>
        <v>0</v>
      </c>
      <c r="BI474" s="162">
        <f>IF(N474="nulová",J474,0)</f>
        <v>0</v>
      </c>
      <c r="BJ474" s="17" t="s">
        <v>84</v>
      </c>
      <c r="BK474" s="162">
        <f>ROUND(I474*H474,2)</f>
        <v>0</v>
      </c>
      <c r="BL474" s="17" t="s">
        <v>220</v>
      </c>
      <c r="BM474" s="161" t="s">
        <v>696</v>
      </c>
    </row>
    <row r="475" spans="2:51" s="13" customFormat="1" ht="12">
      <c r="B475" s="163"/>
      <c r="D475" s="164" t="s">
        <v>170</v>
      </c>
      <c r="E475" s="165" t="s">
        <v>1</v>
      </c>
      <c r="F475" s="166" t="s">
        <v>171</v>
      </c>
      <c r="H475" s="165" t="s">
        <v>1</v>
      </c>
      <c r="I475" s="167"/>
      <c r="L475" s="163"/>
      <c r="M475" s="168"/>
      <c r="N475" s="169"/>
      <c r="O475" s="169"/>
      <c r="P475" s="169"/>
      <c r="Q475" s="169"/>
      <c r="R475" s="169"/>
      <c r="S475" s="169"/>
      <c r="T475" s="170"/>
      <c r="AT475" s="165" t="s">
        <v>170</v>
      </c>
      <c r="AU475" s="165" t="s">
        <v>86</v>
      </c>
      <c r="AV475" s="13" t="s">
        <v>84</v>
      </c>
      <c r="AW475" s="13" t="s">
        <v>32</v>
      </c>
      <c r="AX475" s="13" t="s">
        <v>77</v>
      </c>
      <c r="AY475" s="165" t="s">
        <v>149</v>
      </c>
    </row>
    <row r="476" spans="2:51" s="13" customFormat="1" ht="12">
      <c r="B476" s="163"/>
      <c r="D476" s="164" t="s">
        <v>170</v>
      </c>
      <c r="E476" s="165" t="s">
        <v>1</v>
      </c>
      <c r="F476" s="166" t="s">
        <v>697</v>
      </c>
      <c r="H476" s="165" t="s">
        <v>1</v>
      </c>
      <c r="I476" s="167"/>
      <c r="L476" s="163"/>
      <c r="M476" s="168"/>
      <c r="N476" s="169"/>
      <c r="O476" s="169"/>
      <c r="P476" s="169"/>
      <c r="Q476" s="169"/>
      <c r="R476" s="169"/>
      <c r="S476" s="169"/>
      <c r="T476" s="170"/>
      <c r="AT476" s="165" t="s">
        <v>170</v>
      </c>
      <c r="AU476" s="165" t="s">
        <v>86</v>
      </c>
      <c r="AV476" s="13" t="s">
        <v>84</v>
      </c>
      <c r="AW476" s="13" t="s">
        <v>32</v>
      </c>
      <c r="AX476" s="13" t="s">
        <v>77</v>
      </c>
      <c r="AY476" s="165" t="s">
        <v>149</v>
      </c>
    </row>
    <row r="477" spans="2:51" s="13" customFormat="1" ht="12">
      <c r="B477" s="163"/>
      <c r="D477" s="164" t="s">
        <v>170</v>
      </c>
      <c r="E477" s="165" t="s">
        <v>1</v>
      </c>
      <c r="F477" s="166" t="s">
        <v>679</v>
      </c>
      <c r="H477" s="165" t="s">
        <v>1</v>
      </c>
      <c r="I477" s="167"/>
      <c r="L477" s="163"/>
      <c r="M477" s="168"/>
      <c r="N477" s="169"/>
      <c r="O477" s="169"/>
      <c r="P477" s="169"/>
      <c r="Q477" s="169"/>
      <c r="R477" s="169"/>
      <c r="S477" s="169"/>
      <c r="T477" s="170"/>
      <c r="AT477" s="165" t="s">
        <v>170</v>
      </c>
      <c r="AU477" s="165" t="s">
        <v>86</v>
      </c>
      <c r="AV477" s="13" t="s">
        <v>84</v>
      </c>
      <c r="AW477" s="13" t="s">
        <v>32</v>
      </c>
      <c r="AX477" s="13" t="s">
        <v>77</v>
      </c>
      <c r="AY477" s="165" t="s">
        <v>149</v>
      </c>
    </row>
    <row r="478" spans="2:51" s="13" customFormat="1" ht="12">
      <c r="B478" s="163"/>
      <c r="D478" s="164" t="s">
        <v>170</v>
      </c>
      <c r="E478" s="165" t="s">
        <v>1</v>
      </c>
      <c r="F478" s="166" t="s">
        <v>680</v>
      </c>
      <c r="H478" s="165" t="s">
        <v>1</v>
      </c>
      <c r="I478" s="167"/>
      <c r="L478" s="163"/>
      <c r="M478" s="168"/>
      <c r="N478" s="169"/>
      <c r="O478" s="169"/>
      <c r="P478" s="169"/>
      <c r="Q478" s="169"/>
      <c r="R478" s="169"/>
      <c r="S478" s="169"/>
      <c r="T478" s="170"/>
      <c r="AT478" s="165" t="s">
        <v>170</v>
      </c>
      <c r="AU478" s="165" t="s">
        <v>86</v>
      </c>
      <c r="AV478" s="13" t="s">
        <v>84</v>
      </c>
      <c r="AW478" s="13" t="s">
        <v>32</v>
      </c>
      <c r="AX478" s="13" t="s">
        <v>77</v>
      </c>
      <c r="AY478" s="165" t="s">
        <v>149</v>
      </c>
    </row>
    <row r="479" spans="2:51" s="14" customFormat="1" ht="12">
      <c r="B479" s="171"/>
      <c r="D479" s="164" t="s">
        <v>170</v>
      </c>
      <c r="E479" s="172" t="s">
        <v>1</v>
      </c>
      <c r="F479" s="173" t="s">
        <v>681</v>
      </c>
      <c r="H479" s="174">
        <v>131.79</v>
      </c>
      <c r="I479" s="175"/>
      <c r="L479" s="171"/>
      <c r="M479" s="176"/>
      <c r="N479" s="177"/>
      <c r="O479" s="177"/>
      <c r="P479" s="177"/>
      <c r="Q479" s="177"/>
      <c r="R479" s="177"/>
      <c r="S479" s="177"/>
      <c r="T479" s="178"/>
      <c r="AT479" s="172" t="s">
        <v>170</v>
      </c>
      <c r="AU479" s="172" t="s">
        <v>86</v>
      </c>
      <c r="AV479" s="14" t="s">
        <v>86</v>
      </c>
      <c r="AW479" s="14" t="s">
        <v>32</v>
      </c>
      <c r="AX479" s="14" t="s">
        <v>77</v>
      </c>
      <c r="AY479" s="172" t="s">
        <v>149</v>
      </c>
    </row>
    <row r="480" spans="2:51" s="15" customFormat="1" ht="12">
      <c r="B480" s="179"/>
      <c r="D480" s="164" t="s">
        <v>170</v>
      </c>
      <c r="E480" s="180" t="s">
        <v>1</v>
      </c>
      <c r="F480" s="181" t="s">
        <v>177</v>
      </c>
      <c r="H480" s="182">
        <v>131.79</v>
      </c>
      <c r="I480" s="183"/>
      <c r="L480" s="179"/>
      <c r="M480" s="184"/>
      <c r="N480" s="185"/>
      <c r="O480" s="185"/>
      <c r="P480" s="185"/>
      <c r="Q480" s="185"/>
      <c r="R480" s="185"/>
      <c r="S480" s="185"/>
      <c r="T480" s="186"/>
      <c r="AT480" s="180" t="s">
        <v>170</v>
      </c>
      <c r="AU480" s="180" t="s">
        <v>86</v>
      </c>
      <c r="AV480" s="15" t="s">
        <v>157</v>
      </c>
      <c r="AW480" s="15" t="s">
        <v>32</v>
      </c>
      <c r="AX480" s="15" t="s">
        <v>84</v>
      </c>
      <c r="AY480" s="180" t="s">
        <v>149</v>
      </c>
    </row>
    <row r="481" spans="1:65" s="2" customFormat="1" ht="37.95" customHeight="1">
      <c r="A481" s="32"/>
      <c r="B481" s="149"/>
      <c r="C481" s="150" t="s">
        <v>698</v>
      </c>
      <c r="D481" s="150" t="s">
        <v>152</v>
      </c>
      <c r="E481" s="151" t="s">
        <v>699</v>
      </c>
      <c r="F481" s="152" t="s">
        <v>700</v>
      </c>
      <c r="G481" s="153" t="s">
        <v>168</v>
      </c>
      <c r="H481" s="154">
        <v>131.79</v>
      </c>
      <c r="I481" s="155"/>
      <c r="J481" s="156">
        <f>ROUND(I481*H481,2)</f>
        <v>0</v>
      </c>
      <c r="K481" s="152" t="s">
        <v>156</v>
      </c>
      <c r="L481" s="33"/>
      <c r="M481" s="157" t="s">
        <v>1</v>
      </c>
      <c r="N481" s="158" t="s">
        <v>42</v>
      </c>
      <c r="O481" s="58"/>
      <c r="P481" s="159">
        <f>O481*H481</f>
        <v>0</v>
      </c>
      <c r="Q481" s="159">
        <v>0.009</v>
      </c>
      <c r="R481" s="159">
        <f>Q481*H481</f>
        <v>1.1861099999999998</v>
      </c>
      <c r="S481" s="159">
        <v>0</v>
      </c>
      <c r="T481" s="160">
        <f>S481*H481</f>
        <v>0</v>
      </c>
      <c r="U481" s="32"/>
      <c r="V481" s="32"/>
      <c r="W481" s="32"/>
      <c r="X481" s="32"/>
      <c r="Y481" s="32"/>
      <c r="Z481" s="32"/>
      <c r="AA481" s="32"/>
      <c r="AB481" s="32"/>
      <c r="AC481" s="32"/>
      <c r="AD481" s="32"/>
      <c r="AE481" s="32"/>
      <c r="AR481" s="161" t="s">
        <v>220</v>
      </c>
      <c r="AT481" s="161" t="s">
        <v>152</v>
      </c>
      <c r="AU481" s="161" t="s">
        <v>86</v>
      </c>
      <c r="AY481" s="17" t="s">
        <v>149</v>
      </c>
      <c r="BE481" s="162">
        <f>IF(N481="základní",J481,0)</f>
        <v>0</v>
      </c>
      <c r="BF481" s="162">
        <f>IF(N481="snížená",J481,0)</f>
        <v>0</v>
      </c>
      <c r="BG481" s="162">
        <f>IF(N481="zákl. přenesená",J481,0)</f>
        <v>0</v>
      </c>
      <c r="BH481" s="162">
        <f>IF(N481="sníž. přenesená",J481,0)</f>
        <v>0</v>
      </c>
      <c r="BI481" s="162">
        <f>IF(N481="nulová",J481,0)</f>
        <v>0</v>
      </c>
      <c r="BJ481" s="17" t="s">
        <v>84</v>
      </c>
      <c r="BK481" s="162">
        <f>ROUND(I481*H481,2)</f>
        <v>0</v>
      </c>
      <c r="BL481" s="17" t="s">
        <v>220</v>
      </c>
      <c r="BM481" s="161" t="s">
        <v>701</v>
      </c>
    </row>
    <row r="482" spans="2:51" s="13" customFormat="1" ht="12">
      <c r="B482" s="163"/>
      <c r="D482" s="164" t="s">
        <v>170</v>
      </c>
      <c r="E482" s="165" t="s">
        <v>1</v>
      </c>
      <c r="F482" s="166" t="s">
        <v>171</v>
      </c>
      <c r="H482" s="165" t="s">
        <v>1</v>
      </c>
      <c r="I482" s="167"/>
      <c r="L482" s="163"/>
      <c r="M482" s="168"/>
      <c r="N482" s="169"/>
      <c r="O482" s="169"/>
      <c r="P482" s="169"/>
      <c r="Q482" s="169"/>
      <c r="R482" s="169"/>
      <c r="S482" s="169"/>
      <c r="T482" s="170"/>
      <c r="AT482" s="165" t="s">
        <v>170</v>
      </c>
      <c r="AU482" s="165" t="s">
        <v>86</v>
      </c>
      <c r="AV482" s="13" t="s">
        <v>84</v>
      </c>
      <c r="AW482" s="13" t="s">
        <v>32</v>
      </c>
      <c r="AX482" s="13" t="s">
        <v>77</v>
      </c>
      <c r="AY482" s="165" t="s">
        <v>149</v>
      </c>
    </row>
    <row r="483" spans="2:51" s="13" customFormat="1" ht="12">
      <c r="B483" s="163"/>
      <c r="D483" s="164" t="s">
        <v>170</v>
      </c>
      <c r="E483" s="165" t="s">
        <v>1</v>
      </c>
      <c r="F483" s="166" t="s">
        <v>267</v>
      </c>
      <c r="H483" s="165" t="s">
        <v>1</v>
      </c>
      <c r="I483" s="167"/>
      <c r="L483" s="163"/>
      <c r="M483" s="168"/>
      <c r="N483" s="169"/>
      <c r="O483" s="169"/>
      <c r="P483" s="169"/>
      <c r="Q483" s="169"/>
      <c r="R483" s="169"/>
      <c r="S483" s="169"/>
      <c r="T483" s="170"/>
      <c r="AT483" s="165" t="s">
        <v>170</v>
      </c>
      <c r="AU483" s="165" t="s">
        <v>86</v>
      </c>
      <c r="AV483" s="13" t="s">
        <v>84</v>
      </c>
      <c r="AW483" s="13" t="s">
        <v>32</v>
      </c>
      <c r="AX483" s="13" t="s">
        <v>77</v>
      </c>
      <c r="AY483" s="165" t="s">
        <v>149</v>
      </c>
    </row>
    <row r="484" spans="2:51" s="13" customFormat="1" ht="12">
      <c r="B484" s="163"/>
      <c r="D484" s="164" t="s">
        <v>170</v>
      </c>
      <c r="E484" s="165" t="s">
        <v>1</v>
      </c>
      <c r="F484" s="166" t="s">
        <v>679</v>
      </c>
      <c r="H484" s="165" t="s">
        <v>1</v>
      </c>
      <c r="I484" s="167"/>
      <c r="L484" s="163"/>
      <c r="M484" s="168"/>
      <c r="N484" s="169"/>
      <c r="O484" s="169"/>
      <c r="P484" s="169"/>
      <c r="Q484" s="169"/>
      <c r="R484" s="169"/>
      <c r="S484" s="169"/>
      <c r="T484" s="170"/>
      <c r="AT484" s="165" t="s">
        <v>170</v>
      </c>
      <c r="AU484" s="165" t="s">
        <v>86</v>
      </c>
      <c r="AV484" s="13" t="s">
        <v>84</v>
      </c>
      <c r="AW484" s="13" t="s">
        <v>32</v>
      </c>
      <c r="AX484" s="13" t="s">
        <v>77</v>
      </c>
      <c r="AY484" s="165" t="s">
        <v>149</v>
      </c>
    </row>
    <row r="485" spans="2:51" s="14" customFormat="1" ht="20.4">
      <c r="B485" s="171"/>
      <c r="D485" s="164" t="s">
        <v>170</v>
      </c>
      <c r="E485" s="172" t="s">
        <v>1</v>
      </c>
      <c r="F485" s="173" t="s">
        <v>702</v>
      </c>
      <c r="H485" s="174">
        <v>34.215</v>
      </c>
      <c r="I485" s="175"/>
      <c r="L485" s="171"/>
      <c r="M485" s="176"/>
      <c r="N485" s="177"/>
      <c r="O485" s="177"/>
      <c r="P485" s="177"/>
      <c r="Q485" s="177"/>
      <c r="R485" s="177"/>
      <c r="S485" s="177"/>
      <c r="T485" s="178"/>
      <c r="AT485" s="172" t="s">
        <v>170</v>
      </c>
      <c r="AU485" s="172" t="s">
        <v>86</v>
      </c>
      <c r="AV485" s="14" t="s">
        <v>86</v>
      </c>
      <c r="AW485" s="14" t="s">
        <v>32</v>
      </c>
      <c r="AX485" s="14" t="s">
        <v>77</v>
      </c>
      <c r="AY485" s="172" t="s">
        <v>149</v>
      </c>
    </row>
    <row r="486" spans="2:51" s="14" customFormat="1" ht="20.4">
      <c r="B486" s="171"/>
      <c r="D486" s="164" t="s">
        <v>170</v>
      </c>
      <c r="E486" s="172" t="s">
        <v>1</v>
      </c>
      <c r="F486" s="173" t="s">
        <v>703</v>
      </c>
      <c r="H486" s="174">
        <v>31.68</v>
      </c>
      <c r="I486" s="175"/>
      <c r="L486" s="171"/>
      <c r="M486" s="176"/>
      <c r="N486" s="177"/>
      <c r="O486" s="177"/>
      <c r="P486" s="177"/>
      <c r="Q486" s="177"/>
      <c r="R486" s="177"/>
      <c r="S486" s="177"/>
      <c r="T486" s="178"/>
      <c r="AT486" s="172" t="s">
        <v>170</v>
      </c>
      <c r="AU486" s="172" t="s">
        <v>86</v>
      </c>
      <c r="AV486" s="14" t="s">
        <v>86</v>
      </c>
      <c r="AW486" s="14" t="s">
        <v>32</v>
      </c>
      <c r="AX486" s="14" t="s">
        <v>77</v>
      </c>
      <c r="AY486" s="172" t="s">
        <v>149</v>
      </c>
    </row>
    <row r="487" spans="2:51" s="13" customFormat="1" ht="12">
      <c r="B487" s="163"/>
      <c r="D487" s="164" t="s">
        <v>170</v>
      </c>
      <c r="E487" s="165" t="s">
        <v>1</v>
      </c>
      <c r="F487" s="166" t="s">
        <v>680</v>
      </c>
      <c r="H487" s="165" t="s">
        <v>1</v>
      </c>
      <c r="I487" s="167"/>
      <c r="L487" s="163"/>
      <c r="M487" s="168"/>
      <c r="N487" s="169"/>
      <c r="O487" s="169"/>
      <c r="P487" s="169"/>
      <c r="Q487" s="169"/>
      <c r="R487" s="169"/>
      <c r="S487" s="169"/>
      <c r="T487" s="170"/>
      <c r="AT487" s="165" t="s">
        <v>170</v>
      </c>
      <c r="AU487" s="165" t="s">
        <v>86</v>
      </c>
      <c r="AV487" s="13" t="s">
        <v>84</v>
      </c>
      <c r="AW487" s="13" t="s">
        <v>32</v>
      </c>
      <c r="AX487" s="13" t="s">
        <v>77</v>
      </c>
      <c r="AY487" s="165" t="s">
        <v>149</v>
      </c>
    </row>
    <row r="488" spans="2:51" s="14" customFormat="1" ht="20.4">
      <c r="B488" s="171"/>
      <c r="D488" s="164" t="s">
        <v>170</v>
      </c>
      <c r="E488" s="172" t="s">
        <v>1</v>
      </c>
      <c r="F488" s="173" t="s">
        <v>702</v>
      </c>
      <c r="H488" s="174">
        <v>34.215</v>
      </c>
      <c r="I488" s="175"/>
      <c r="L488" s="171"/>
      <c r="M488" s="176"/>
      <c r="N488" s="177"/>
      <c r="O488" s="177"/>
      <c r="P488" s="177"/>
      <c r="Q488" s="177"/>
      <c r="R488" s="177"/>
      <c r="S488" s="177"/>
      <c r="T488" s="178"/>
      <c r="AT488" s="172" t="s">
        <v>170</v>
      </c>
      <c r="AU488" s="172" t="s">
        <v>86</v>
      </c>
      <c r="AV488" s="14" t="s">
        <v>86</v>
      </c>
      <c r="AW488" s="14" t="s">
        <v>32</v>
      </c>
      <c r="AX488" s="14" t="s">
        <v>77</v>
      </c>
      <c r="AY488" s="172" t="s">
        <v>149</v>
      </c>
    </row>
    <row r="489" spans="2:51" s="14" customFormat="1" ht="20.4">
      <c r="B489" s="171"/>
      <c r="D489" s="164" t="s">
        <v>170</v>
      </c>
      <c r="E489" s="172" t="s">
        <v>1</v>
      </c>
      <c r="F489" s="173" t="s">
        <v>703</v>
      </c>
      <c r="H489" s="174">
        <v>31.68</v>
      </c>
      <c r="I489" s="175"/>
      <c r="L489" s="171"/>
      <c r="M489" s="176"/>
      <c r="N489" s="177"/>
      <c r="O489" s="177"/>
      <c r="P489" s="177"/>
      <c r="Q489" s="177"/>
      <c r="R489" s="177"/>
      <c r="S489" s="177"/>
      <c r="T489" s="178"/>
      <c r="AT489" s="172" t="s">
        <v>170</v>
      </c>
      <c r="AU489" s="172" t="s">
        <v>86</v>
      </c>
      <c r="AV489" s="14" t="s">
        <v>86</v>
      </c>
      <c r="AW489" s="14" t="s">
        <v>32</v>
      </c>
      <c r="AX489" s="14" t="s">
        <v>77</v>
      </c>
      <c r="AY489" s="172" t="s">
        <v>149</v>
      </c>
    </row>
    <row r="490" spans="2:51" s="15" customFormat="1" ht="12">
      <c r="B490" s="179"/>
      <c r="D490" s="164" t="s">
        <v>170</v>
      </c>
      <c r="E490" s="180" t="s">
        <v>285</v>
      </c>
      <c r="F490" s="181" t="s">
        <v>177</v>
      </c>
      <c r="H490" s="182">
        <v>131.79</v>
      </c>
      <c r="I490" s="183"/>
      <c r="L490" s="179"/>
      <c r="M490" s="184"/>
      <c r="N490" s="185"/>
      <c r="O490" s="185"/>
      <c r="P490" s="185"/>
      <c r="Q490" s="185"/>
      <c r="R490" s="185"/>
      <c r="S490" s="185"/>
      <c r="T490" s="186"/>
      <c r="AT490" s="180" t="s">
        <v>170</v>
      </c>
      <c r="AU490" s="180" t="s">
        <v>86</v>
      </c>
      <c r="AV490" s="15" t="s">
        <v>157</v>
      </c>
      <c r="AW490" s="15" t="s">
        <v>32</v>
      </c>
      <c r="AX490" s="15" t="s">
        <v>84</v>
      </c>
      <c r="AY490" s="180" t="s">
        <v>149</v>
      </c>
    </row>
    <row r="491" spans="1:65" s="2" customFormat="1" ht="24.15" customHeight="1">
      <c r="A491" s="32"/>
      <c r="B491" s="149"/>
      <c r="C491" s="150" t="s">
        <v>704</v>
      </c>
      <c r="D491" s="150" t="s">
        <v>152</v>
      </c>
      <c r="E491" s="151" t="s">
        <v>705</v>
      </c>
      <c r="F491" s="152" t="s">
        <v>706</v>
      </c>
      <c r="G491" s="153" t="s">
        <v>168</v>
      </c>
      <c r="H491" s="154">
        <v>131.79</v>
      </c>
      <c r="I491" s="155"/>
      <c r="J491" s="156">
        <f>ROUND(I491*H491,2)</f>
        <v>0</v>
      </c>
      <c r="K491" s="152" t="s">
        <v>156</v>
      </c>
      <c r="L491" s="33"/>
      <c r="M491" s="157" t="s">
        <v>1</v>
      </c>
      <c r="N491" s="158" t="s">
        <v>42</v>
      </c>
      <c r="O491" s="58"/>
      <c r="P491" s="159">
        <f>O491*H491</f>
        <v>0</v>
      </c>
      <c r="Q491" s="159">
        <v>0</v>
      </c>
      <c r="R491" s="159">
        <f>Q491*H491</f>
        <v>0</v>
      </c>
      <c r="S491" s="159">
        <v>0</v>
      </c>
      <c r="T491" s="160">
        <f>S491*H491</f>
        <v>0</v>
      </c>
      <c r="U491" s="32"/>
      <c r="V491" s="32"/>
      <c r="W491" s="32"/>
      <c r="X491" s="32"/>
      <c r="Y491" s="32"/>
      <c r="Z491" s="32"/>
      <c r="AA491" s="32"/>
      <c r="AB491" s="32"/>
      <c r="AC491" s="32"/>
      <c r="AD491" s="32"/>
      <c r="AE491" s="32"/>
      <c r="AR491" s="161" t="s">
        <v>220</v>
      </c>
      <c r="AT491" s="161" t="s">
        <v>152</v>
      </c>
      <c r="AU491" s="161" t="s">
        <v>86</v>
      </c>
      <c r="AY491" s="17" t="s">
        <v>149</v>
      </c>
      <c r="BE491" s="162">
        <f>IF(N491="základní",J491,0)</f>
        <v>0</v>
      </c>
      <c r="BF491" s="162">
        <f>IF(N491="snížená",J491,0)</f>
        <v>0</v>
      </c>
      <c r="BG491" s="162">
        <f>IF(N491="zákl. přenesená",J491,0)</f>
        <v>0</v>
      </c>
      <c r="BH491" s="162">
        <f>IF(N491="sníž. přenesená",J491,0)</f>
        <v>0</v>
      </c>
      <c r="BI491" s="162">
        <f>IF(N491="nulová",J491,0)</f>
        <v>0</v>
      </c>
      <c r="BJ491" s="17" t="s">
        <v>84</v>
      </c>
      <c r="BK491" s="162">
        <f>ROUND(I491*H491,2)</f>
        <v>0</v>
      </c>
      <c r="BL491" s="17" t="s">
        <v>220</v>
      </c>
      <c r="BM491" s="161" t="s">
        <v>707</v>
      </c>
    </row>
    <row r="492" spans="1:65" s="2" customFormat="1" ht="14.4" customHeight="1">
      <c r="A492" s="32"/>
      <c r="B492" s="149"/>
      <c r="C492" s="202" t="s">
        <v>708</v>
      </c>
      <c r="D492" s="202" t="s">
        <v>642</v>
      </c>
      <c r="E492" s="203" t="s">
        <v>709</v>
      </c>
      <c r="F492" s="204" t="s">
        <v>710</v>
      </c>
      <c r="G492" s="205" t="s">
        <v>168</v>
      </c>
      <c r="H492" s="206">
        <v>144.969</v>
      </c>
      <c r="I492" s="207"/>
      <c r="J492" s="208">
        <f>ROUND(I492*H492,2)</f>
        <v>0</v>
      </c>
      <c r="K492" s="204" t="s">
        <v>1</v>
      </c>
      <c r="L492" s="209"/>
      <c r="M492" s="210" t="s">
        <v>1</v>
      </c>
      <c r="N492" s="211" t="s">
        <v>42</v>
      </c>
      <c r="O492" s="58"/>
      <c r="P492" s="159">
        <f>O492*H492</f>
        <v>0</v>
      </c>
      <c r="Q492" s="159">
        <v>0.0129</v>
      </c>
      <c r="R492" s="159">
        <f>Q492*H492</f>
        <v>1.8701001</v>
      </c>
      <c r="S492" s="159">
        <v>0</v>
      </c>
      <c r="T492" s="160">
        <f>S492*H492</f>
        <v>0</v>
      </c>
      <c r="U492" s="32"/>
      <c r="V492" s="32"/>
      <c r="W492" s="32"/>
      <c r="X492" s="32"/>
      <c r="Y492" s="32"/>
      <c r="Z492" s="32"/>
      <c r="AA492" s="32"/>
      <c r="AB492" s="32"/>
      <c r="AC492" s="32"/>
      <c r="AD492" s="32"/>
      <c r="AE492" s="32"/>
      <c r="AR492" s="161" t="s">
        <v>457</v>
      </c>
      <c r="AT492" s="161" t="s">
        <v>642</v>
      </c>
      <c r="AU492" s="161" t="s">
        <v>86</v>
      </c>
      <c r="AY492" s="17" t="s">
        <v>149</v>
      </c>
      <c r="BE492" s="162">
        <f>IF(N492="základní",J492,0)</f>
        <v>0</v>
      </c>
      <c r="BF492" s="162">
        <f>IF(N492="snížená",J492,0)</f>
        <v>0</v>
      </c>
      <c r="BG492" s="162">
        <f>IF(N492="zákl. přenesená",J492,0)</f>
        <v>0</v>
      </c>
      <c r="BH492" s="162">
        <f>IF(N492="sníž. přenesená",J492,0)</f>
        <v>0</v>
      </c>
      <c r="BI492" s="162">
        <f>IF(N492="nulová",J492,0)</f>
        <v>0</v>
      </c>
      <c r="BJ492" s="17" t="s">
        <v>84</v>
      </c>
      <c r="BK492" s="162">
        <f>ROUND(I492*H492,2)</f>
        <v>0</v>
      </c>
      <c r="BL492" s="17" t="s">
        <v>220</v>
      </c>
      <c r="BM492" s="161" t="s">
        <v>711</v>
      </c>
    </row>
    <row r="493" spans="2:51" s="14" customFormat="1" ht="12">
      <c r="B493" s="171"/>
      <c r="D493" s="164" t="s">
        <v>170</v>
      </c>
      <c r="F493" s="173" t="s">
        <v>712</v>
      </c>
      <c r="H493" s="174">
        <v>144.969</v>
      </c>
      <c r="I493" s="175"/>
      <c r="L493" s="171"/>
      <c r="M493" s="176"/>
      <c r="N493" s="177"/>
      <c r="O493" s="177"/>
      <c r="P493" s="177"/>
      <c r="Q493" s="177"/>
      <c r="R493" s="177"/>
      <c r="S493" s="177"/>
      <c r="T493" s="178"/>
      <c r="AT493" s="172" t="s">
        <v>170</v>
      </c>
      <c r="AU493" s="172" t="s">
        <v>86</v>
      </c>
      <c r="AV493" s="14" t="s">
        <v>86</v>
      </c>
      <c r="AW493" s="14" t="s">
        <v>3</v>
      </c>
      <c r="AX493" s="14" t="s">
        <v>84</v>
      </c>
      <c r="AY493" s="172" t="s">
        <v>149</v>
      </c>
    </row>
    <row r="494" spans="1:65" s="2" customFormat="1" ht="24.15" customHeight="1">
      <c r="A494" s="32"/>
      <c r="B494" s="149"/>
      <c r="C494" s="150" t="s">
        <v>713</v>
      </c>
      <c r="D494" s="150" t="s">
        <v>152</v>
      </c>
      <c r="E494" s="151" t="s">
        <v>714</v>
      </c>
      <c r="F494" s="152" t="s">
        <v>715</v>
      </c>
      <c r="G494" s="153" t="s">
        <v>155</v>
      </c>
      <c r="H494" s="154">
        <v>36</v>
      </c>
      <c r="I494" s="155"/>
      <c r="J494" s="156">
        <f>ROUND(I494*H494,2)</f>
        <v>0</v>
      </c>
      <c r="K494" s="152" t="s">
        <v>156</v>
      </c>
      <c r="L494" s="33"/>
      <c r="M494" s="157" t="s">
        <v>1</v>
      </c>
      <c r="N494" s="158" t="s">
        <v>42</v>
      </c>
      <c r="O494" s="58"/>
      <c r="P494" s="159">
        <f>O494*H494</f>
        <v>0</v>
      </c>
      <c r="Q494" s="159">
        <v>0.00055</v>
      </c>
      <c r="R494" s="159">
        <f>Q494*H494</f>
        <v>0.0198</v>
      </c>
      <c r="S494" s="159">
        <v>0</v>
      </c>
      <c r="T494" s="160">
        <f>S494*H494</f>
        <v>0</v>
      </c>
      <c r="U494" s="32"/>
      <c r="V494" s="32"/>
      <c r="W494" s="32"/>
      <c r="X494" s="32"/>
      <c r="Y494" s="32"/>
      <c r="Z494" s="32"/>
      <c r="AA494" s="32"/>
      <c r="AB494" s="32"/>
      <c r="AC494" s="32"/>
      <c r="AD494" s="32"/>
      <c r="AE494" s="32"/>
      <c r="AR494" s="161" t="s">
        <v>220</v>
      </c>
      <c r="AT494" s="161" t="s">
        <v>152</v>
      </c>
      <c r="AU494" s="161" t="s">
        <v>86</v>
      </c>
      <c r="AY494" s="17" t="s">
        <v>149</v>
      </c>
      <c r="BE494" s="162">
        <f>IF(N494="základní",J494,0)</f>
        <v>0</v>
      </c>
      <c r="BF494" s="162">
        <f>IF(N494="snížená",J494,0)</f>
        <v>0</v>
      </c>
      <c r="BG494" s="162">
        <f>IF(N494="zákl. přenesená",J494,0)</f>
        <v>0</v>
      </c>
      <c r="BH494" s="162">
        <f>IF(N494="sníž. přenesená",J494,0)</f>
        <v>0</v>
      </c>
      <c r="BI494" s="162">
        <f>IF(N494="nulová",J494,0)</f>
        <v>0</v>
      </c>
      <c r="BJ494" s="17" t="s">
        <v>84</v>
      </c>
      <c r="BK494" s="162">
        <f>ROUND(I494*H494,2)</f>
        <v>0</v>
      </c>
      <c r="BL494" s="17" t="s">
        <v>220</v>
      </c>
      <c r="BM494" s="161" t="s">
        <v>716</v>
      </c>
    </row>
    <row r="495" spans="2:51" s="13" customFormat="1" ht="12">
      <c r="B495" s="163"/>
      <c r="D495" s="164" t="s">
        <v>170</v>
      </c>
      <c r="E495" s="165" t="s">
        <v>1</v>
      </c>
      <c r="F495" s="166" t="s">
        <v>171</v>
      </c>
      <c r="H495" s="165" t="s">
        <v>1</v>
      </c>
      <c r="I495" s="167"/>
      <c r="L495" s="163"/>
      <c r="M495" s="168"/>
      <c r="N495" s="169"/>
      <c r="O495" s="169"/>
      <c r="P495" s="169"/>
      <c r="Q495" s="169"/>
      <c r="R495" s="169"/>
      <c r="S495" s="169"/>
      <c r="T495" s="170"/>
      <c r="AT495" s="165" t="s">
        <v>170</v>
      </c>
      <c r="AU495" s="165" t="s">
        <v>86</v>
      </c>
      <c r="AV495" s="13" t="s">
        <v>84</v>
      </c>
      <c r="AW495" s="13" t="s">
        <v>32</v>
      </c>
      <c r="AX495" s="13" t="s">
        <v>77</v>
      </c>
      <c r="AY495" s="165" t="s">
        <v>149</v>
      </c>
    </row>
    <row r="496" spans="2:51" s="13" customFormat="1" ht="12">
      <c r="B496" s="163"/>
      <c r="D496" s="164" t="s">
        <v>170</v>
      </c>
      <c r="E496" s="165" t="s">
        <v>1</v>
      </c>
      <c r="F496" s="166" t="s">
        <v>717</v>
      </c>
      <c r="H496" s="165" t="s">
        <v>1</v>
      </c>
      <c r="I496" s="167"/>
      <c r="L496" s="163"/>
      <c r="M496" s="168"/>
      <c r="N496" s="169"/>
      <c r="O496" s="169"/>
      <c r="P496" s="169"/>
      <c r="Q496" s="169"/>
      <c r="R496" s="169"/>
      <c r="S496" s="169"/>
      <c r="T496" s="170"/>
      <c r="AT496" s="165" t="s">
        <v>170</v>
      </c>
      <c r="AU496" s="165" t="s">
        <v>86</v>
      </c>
      <c r="AV496" s="13" t="s">
        <v>84</v>
      </c>
      <c r="AW496" s="13" t="s">
        <v>32</v>
      </c>
      <c r="AX496" s="13" t="s">
        <v>77</v>
      </c>
      <c r="AY496" s="165" t="s">
        <v>149</v>
      </c>
    </row>
    <row r="497" spans="2:51" s="13" customFormat="1" ht="12">
      <c r="B497" s="163"/>
      <c r="D497" s="164" t="s">
        <v>170</v>
      </c>
      <c r="E497" s="165" t="s">
        <v>1</v>
      </c>
      <c r="F497" s="166" t="s">
        <v>355</v>
      </c>
      <c r="H497" s="165" t="s">
        <v>1</v>
      </c>
      <c r="I497" s="167"/>
      <c r="L497" s="163"/>
      <c r="M497" s="168"/>
      <c r="N497" s="169"/>
      <c r="O497" s="169"/>
      <c r="P497" s="169"/>
      <c r="Q497" s="169"/>
      <c r="R497" s="169"/>
      <c r="S497" s="169"/>
      <c r="T497" s="170"/>
      <c r="AT497" s="165" t="s">
        <v>170</v>
      </c>
      <c r="AU497" s="165" t="s">
        <v>86</v>
      </c>
      <c r="AV497" s="13" t="s">
        <v>84</v>
      </c>
      <c r="AW497" s="13" t="s">
        <v>32</v>
      </c>
      <c r="AX497" s="13" t="s">
        <v>77</v>
      </c>
      <c r="AY497" s="165" t="s">
        <v>149</v>
      </c>
    </row>
    <row r="498" spans="2:51" s="14" customFormat="1" ht="12">
      <c r="B498" s="171"/>
      <c r="D498" s="164" t="s">
        <v>170</v>
      </c>
      <c r="E498" s="172" t="s">
        <v>1</v>
      </c>
      <c r="F498" s="173" t="s">
        <v>718</v>
      </c>
      <c r="H498" s="174">
        <v>18</v>
      </c>
      <c r="I498" s="175"/>
      <c r="L498" s="171"/>
      <c r="M498" s="176"/>
      <c r="N498" s="177"/>
      <c r="O498" s="177"/>
      <c r="P498" s="177"/>
      <c r="Q498" s="177"/>
      <c r="R498" s="177"/>
      <c r="S498" s="177"/>
      <c r="T498" s="178"/>
      <c r="AT498" s="172" t="s">
        <v>170</v>
      </c>
      <c r="AU498" s="172" t="s">
        <v>86</v>
      </c>
      <c r="AV498" s="14" t="s">
        <v>86</v>
      </c>
      <c r="AW498" s="14" t="s">
        <v>32</v>
      </c>
      <c r="AX498" s="14" t="s">
        <v>77</v>
      </c>
      <c r="AY498" s="172" t="s">
        <v>149</v>
      </c>
    </row>
    <row r="499" spans="2:51" s="13" customFormat="1" ht="12">
      <c r="B499" s="163"/>
      <c r="D499" s="164" t="s">
        <v>170</v>
      </c>
      <c r="E499" s="165" t="s">
        <v>1</v>
      </c>
      <c r="F499" s="166" t="s">
        <v>357</v>
      </c>
      <c r="H499" s="165" t="s">
        <v>1</v>
      </c>
      <c r="I499" s="167"/>
      <c r="L499" s="163"/>
      <c r="M499" s="168"/>
      <c r="N499" s="169"/>
      <c r="O499" s="169"/>
      <c r="P499" s="169"/>
      <c r="Q499" s="169"/>
      <c r="R499" s="169"/>
      <c r="S499" s="169"/>
      <c r="T499" s="170"/>
      <c r="AT499" s="165" t="s">
        <v>170</v>
      </c>
      <c r="AU499" s="165" t="s">
        <v>86</v>
      </c>
      <c r="AV499" s="13" t="s">
        <v>84</v>
      </c>
      <c r="AW499" s="13" t="s">
        <v>32</v>
      </c>
      <c r="AX499" s="13" t="s">
        <v>77</v>
      </c>
      <c r="AY499" s="165" t="s">
        <v>149</v>
      </c>
    </row>
    <row r="500" spans="2:51" s="14" customFormat="1" ht="12">
      <c r="B500" s="171"/>
      <c r="D500" s="164" t="s">
        <v>170</v>
      </c>
      <c r="E500" s="172" t="s">
        <v>1</v>
      </c>
      <c r="F500" s="173" t="s">
        <v>718</v>
      </c>
      <c r="H500" s="174">
        <v>18</v>
      </c>
      <c r="I500" s="175"/>
      <c r="L500" s="171"/>
      <c r="M500" s="176"/>
      <c r="N500" s="177"/>
      <c r="O500" s="177"/>
      <c r="P500" s="177"/>
      <c r="Q500" s="177"/>
      <c r="R500" s="177"/>
      <c r="S500" s="177"/>
      <c r="T500" s="178"/>
      <c r="AT500" s="172" t="s">
        <v>170</v>
      </c>
      <c r="AU500" s="172" t="s">
        <v>86</v>
      </c>
      <c r="AV500" s="14" t="s">
        <v>86</v>
      </c>
      <c r="AW500" s="14" t="s">
        <v>32</v>
      </c>
      <c r="AX500" s="14" t="s">
        <v>77</v>
      </c>
      <c r="AY500" s="172" t="s">
        <v>149</v>
      </c>
    </row>
    <row r="501" spans="2:51" s="15" customFormat="1" ht="12">
      <c r="B501" s="179"/>
      <c r="D501" s="164" t="s">
        <v>170</v>
      </c>
      <c r="E501" s="180" t="s">
        <v>1</v>
      </c>
      <c r="F501" s="181" t="s">
        <v>177</v>
      </c>
      <c r="H501" s="182">
        <v>36</v>
      </c>
      <c r="I501" s="183"/>
      <c r="L501" s="179"/>
      <c r="M501" s="184"/>
      <c r="N501" s="185"/>
      <c r="O501" s="185"/>
      <c r="P501" s="185"/>
      <c r="Q501" s="185"/>
      <c r="R501" s="185"/>
      <c r="S501" s="185"/>
      <c r="T501" s="186"/>
      <c r="AT501" s="180" t="s">
        <v>170</v>
      </c>
      <c r="AU501" s="180" t="s">
        <v>86</v>
      </c>
      <c r="AV501" s="15" t="s">
        <v>157</v>
      </c>
      <c r="AW501" s="15" t="s">
        <v>32</v>
      </c>
      <c r="AX501" s="15" t="s">
        <v>84</v>
      </c>
      <c r="AY501" s="180" t="s">
        <v>149</v>
      </c>
    </row>
    <row r="502" spans="1:65" s="2" customFormat="1" ht="24.15" customHeight="1">
      <c r="A502" s="32"/>
      <c r="B502" s="149"/>
      <c r="C502" s="150" t="s">
        <v>719</v>
      </c>
      <c r="D502" s="150" t="s">
        <v>152</v>
      </c>
      <c r="E502" s="151" t="s">
        <v>720</v>
      </c>
      <c r="F502" s="152" t="s">
        <v>721</v>
      </c>
      <c r="G502" s="153" t="s">
        <v>155</v>
      </c>
      <c r="H502" s="154">
        <v>39</v>
      </c>
      <c r="I502" s="155"/>
      <c r="J502" s="156">
        <f>ROUND(I502*H502,2)</f>
        <v>0</v>
      </c>
      <c r="K502" s="152" t="s">
        <v>156</v>
      </c>
      <c r="L502" s="33"/>
      <c r="M502" s="157" t="s">
        <v>1</v>
      </c>
      <c r="N502" s="158" t="s">
        <v>42</v>
      </c>
      <c r="O502" s="58"/>
      <c r="P502" s="159">
        <f>O502*H502</f>
        <v>0</v>
      </c>
      <c r="Q502" s="159">
        <v>3E-05</v>
      </c>
      <c r="R502" s="159">
        <f>Q502*H502</f>
        <v>0.00117</v>
      </c>
      <c r="S502" s="159">
        <v>0</v>
      </c>
      <c r="T502" s="160">
        <f>S502*H502</f>
        <v>0</v>
      </c>
      <c r="U502" s="32"/>
      <c r="V502" s="32"/>
      <c r="W502" s="32"/>
      <c r="X502" s="32"/>
      <c r="Y502" s="32"/>
      <c r="Z502" s="32"/>
      <c r="AA502" s="32"/>
      <c r="AB502" s="32"/>
      <c r="AC502" s="32"/>
      <c r="AD502" s="32"/>
      <c r="AE502" s="32"/>
      <c r="AR502" s="161" t="s">
        <v>220</v>
      </c>
      <c r="AT502" s="161" t="s">
        <v>152</v>
      </c>
      <c r="AU502" s="161" t="s">
        <v>86</v>
      </c>
      <c r="AY502" s="17" t="s">
        <v>149</v>
      </c>
      <c r="BE502" s="162">
        <f>IF(N502="základní",J502,0)</f>
        <v>0</v>
      </c>
      <c r="BF502" s="162">
        <f>IF(N502="snížená",J502,0)</f>
        <v>0</v>
      </c>
      <c r="BG502" s="162">
        <f>IF(N502="zákl. přenesená",J502,0)</f>
        <v>0</v>
      </c>
      <c r="BH502" s="162">
        <f>IF(N502="sníž. přenesená",J502,0)</f>
        <v>0</v>
      </c>
      <c r="BI502" s="162">
        <f>IF(N502="nulová",J502,0)</f>
        <v>0</v>
      </c>
      <c r="BJ502" s="17" t="s">
        <v>84</v>
      </c>
      <c r="BK502" s="162">
        <f>ROUND(I502*H502,2)</f>
        <v>0</v>
      </c>
      <c r="BL502" s="17" t="s">
        <v>220</v>
      </c>
      <c r="BM502" s="161" t="s">
        <v>722</v>
      </c>
    </row>
    <row r="503" spans="2:51" s="13" customFormat="1" ht="12">
      <c r="B503" s="163"/>
      <c r="D503" s="164" t="s">
        <v>170</v>
      </c>
      <c r="E503" s="165" t="s">
        <v>1</v>
      </c>
      <c r="F503" s="166" t="s">
        <v>171</v>
      </c>
      <c r="H503" s="165" t="s">
        <v>1</v>
      </c>
      <c r="I503" s="167"/>
      <c r="L503" s="163"/>
      <c r="M503" s="168"/>
      <c r="N503" s="169"/>
      <c r="O503" s="169"/>
      <c r="P503" s="169"/>
      <c r="Q503" s="169"/>
      <c r="R503" s="169"/>
      <c r="S503" s="169"/>
      <c r="T503" s="170"/>
      <c r="AT503" s="165" t="s">
        <v>170</v>
      </c>
      <c r="AU503" s="165" t="s">
        <v>86</v>
      </c>
      <c r="AV503" s="13" t="s">
        <v>84</v>
      </c>
      <c r="AW503" s="13" t="s">
        <v>32</v>
      </c>
      <c r="AX503" s="13" t="s">
        <v>77</v>
      </c>
      <c r="AY503" s="165" t="s">
        <v>149</v>
      </c>
    </row>
    <row r="504" spans="2:51" s="13" customFormat="1" ht="12">
      <c r="B504" s="163"/>
      <c r="D504" s="164" t="s">
        <v>170</v>
      </c>
      <c r="E504" s="165" t="s">
        <v>1</v>
      </c>
      <c r="F504" s="166" t="s">
        <v>723</v>
      </c>
      <c r="H504" s="165" t="s">
        <v>1</v>
      </c>
      <c r="I504" s="167"/>
      <c r="L504" s="163"/>
      <c r="M504" s="168"/>
      <c r="N504" s="169"/>
      <c r="O504" s="169"/>
      <c r="P504" s="169"/>
      <c r="Q504" s="169"/>
      <c r="R504" s="169"/>
      <c r="S504" s="169"/>
      <c r="T504" s="170"/>
      <c r="AT504" s="165" t="s">
        <v>170</v>
      </c>
      <c r="AU504" s="165" t="s">
        <v>86</v>
      </c>
      <c r="AV504" s="13" t="s">
        <v>84</v>
      </c>
      <c r="AW504" s="13" t="s">
        <v>32</v>
      </c>
      <c r="AX504" s="13" t="s">
        <v>77</v>
      </c>
      <c r="AY504" s="165" t="s">
        <v>149</v>
      </c>
    </row>
    <row r="505" spans="2:51" s="13" customFormat="1" ht="12">
      <c r="B505" s="163"/>
      <c r="D505" s="164" t="s">
        <v>170</v>
      </c>
      <c r="E505" s="165" t="s">
        <v>1</v>
      </c>
      <c r="F505" s="166" t="s">
        <v>679</v>
      </c>
      <c r="H505" s="165" t="s">
        <v>1</v>
      </c>
      <c r="I505" s="167"/>
      <c r="L505" s="163"/>
      <c r="M505" s="168"/>
      <c r="N505" s="169"/>
      <c r="O505" s="169"/>
      <c r="P505" s="169"/>
      <c r="Q505" s="169"/>
      <c r="R505" s="169"/>
      <c r="S505" s="169"/>
      <c r="T505" s="170"/>
      <c r="AT505" s="165" t="s">
        <v>170</v>
      </c>
      <c r="AU505" s="165" t="s">
        <v>86</v>
      </c>
      <c r="AV505" s="13" t="s">
        <v>84</v>
      </c>
      <c r="AW505" s="13" t="s">
        <v>32</v>
      </c>
      <c r="AX505" s="13" t="s">
        <v>77</v>
      </c>
      <c r="AY505" s="165" t="s">
        <v>149</v>
      </c>
    </row>
    <row r="506" spans="2:51" s="14" customFormat="1" ht="12">
      <c r="B506" s="171"/>
      <c r="D506" s="164" t="s">
        <v>170</v>
      </c>
      <c r="E506" s="172" t="s">
        <v>1</v>
      </c>
      <c r="F506" s="173" t="s">
        <v>692</v>
      </c>
      <c r="H506" s="174">
        <v>19.5</v>
      </c>
      <c r="I506" s="175"/>
      <c r="L506" s="171"/>
      <c r="M506" s="176"/>
      <c r="N506" s="177"/>
      <c r="O506" s="177"/>
      <c r="P506" s="177"/>
      <c r="Q506" s="177"/>
      <c r="R506" s="177"/>
      <c r="S506" s="177"/>
      <c r="T506" s="178"/>
      <c r="AT506" s="172" t="s">
        <v>170</v>
      </c>
      <c r="AU506" s="172" t="s">
        <v>86</v>
      </c>
      <c r="AV506" s="14" t="s">
        <v>86</v>
      </c>
      <c r="AW506" s="14" t="s">
        <v>32</v>
      </c>
      <c r="AX506" s="14" t="s">
        <v>77</v>
      </c>
      <c r="AY506" s="172" t="s">
        <v>149</v>
      </c>
    </row>
    <row r="507" spans="2:51" s="13" customFormat="1" ht="12">
      <c r="B507" s="163"/>
      <c r="D507" s="164" t="s">
        <v>170</v>
      </c>
      <c r="E507" s="165" t="s">
        <v>1</v>
      </c>
      <c r="F507" s="166" t="s">
        <v>680</v>
      </c>
      <c r="H507" s="165" t="s">
        <v>1</v>
      </c>
      <c r="I507" s="167"/>
      <c r="L507" s="163"/>
      <c r="M507" s="168"/>
      <c r="N507" s="169"/>
      <c r="O507" s="169"/>
      <c r="P507" s="169"/>
      <c r="Q507" s="169"/>
      <c r="R507" s="169"/>
      <c r="S507" s="169"/>
      <c r="T507" s="170"/>
      <c r="AT507" s="165" t="s">
        <v>170</v>
      </c>
      <c r="AU507" s="165" t="s">
        <v>86</v>
      </c>
      <c r="AV507" s="13" t="s">
        <v>84</v>
      </c>
      <c r="AW507" s="13" t="s">
        <v>32</v>
      </c>
      <c r="AX507" s="13" t="s">
        <v>77</v>
      </c>
      <c r="AY507" s="165" t="s">
        <v>149</v>
      </c>
    </row>
    <row r="508" spans="2:51" s="14" customFormat="1" ht="12">
      <c r="B508" s="171"/>
      <c r="D508" s="164" t="s">
        <v>170</v>
      </c>
      <c r="E508" s="172" t="s">
        <v>1</v>
      </c>
      <c r="F508" s="173" t="s">
        <v>692</v>
      </c>
      <c r="H508" s="174">
        <v>19.5</v>
      </c>
      <c r="I508" s="175"/>
      <c r="L508" s="171"/>
      <c r="M508" s="176"/>
      <c r="N508" s="177"/>
      <c r="O508" s="177"/>
      <c r="P508" s="177"/>
      <c r="Q508" s="177"/>
      <c r="R508" s="177"/>
      <c r="S508" s="177"/>
      <c r="T508" s="178"/>
      <c r="AT508" s="172" t="s">
        <v>170</v>
      </c>
      <c r="AU508" s="172" t="s">
        <v>86</v>
      </c>
      <c r="AV508" s="14" t="s">
        <v>86</v>
      </c>
      <c r="AW508" s="14" t="s">
        <v>32</v>
      </c>
      <c r="AX508" s="14" t="s">
        <v>77</v>
      </c>
      <c r="AY508" s="172" t="s">
        <v>149</v>
      </c>
    </row>
    <row r="509" spans="2:51" s="15" customFormat="1" ht="12">
      <c r="B509" s="179"/>
      <c r="D509" s="164" t="s">
        <v>170</v>
      </c>
      <c r="E509" s="180" t="s">
        <v>1</v>
      </c>
      <c r="F509" s="181" t="s">
        <v>177</v>
      </c>
      <c r="H509" s="182">
        <v>39</v>
      </c>
      <c r="I509" s="183"/>
      <c r="L509" s="179"/>
      <c r="M509" s="184"/>
      <c r="N509" s="185"/>
      <c r="O509" s="185"/>
      <c r="P509" s="185"/>
      <c r="Q509" s="185"/>
      <c r="R509" s="185"/>
      <c r="S509" s="185"/>
      <c r="T509" s="186"/>
      <c r="AT509" s="180" t="s">
        <v>170</v>
      </c>
      <c r="AU509" s="180" t="s">
        <v>86</v>
      </c>
      <c r="AV509" s="15" t="s">
        <v>157</v>
      </c>
      <c r="AW509" s="15" t="s">
        <v>32</v>
      </c>
      <c r="AX509" s="15" t="s">
        <v>84</v>
      </c>
      <c r="AY509" s="180" t="s">
        <v>149</v>
      </c>
    </row>
    <row r="510" spans="1:65" s="2" customFormat="1" ht="24.15" customHeight="1">
      <c r="A510" s="32"/>
      <c r="B510" s="149"/>
      <c r="C510" s="150" t="s">
        <v>724</v>
      </c>
      <c r="D510" s="150" t="s">
        <v>152</v>
      </c>
      <c r="E510" s="151" t="s">
        <v>725</v>
      </c>
      <c r="F510" s="152" t="s">
        <v>726</v>
      </c>
      <c r="G510" s="153" t="s">
        <v>168</v>
      </c>
      <c r="H510" s="154">
        <v>131.79</v>
      </c>
      <c r="I510" s="155"/>
      <c r="J510" s="156">
        <f>ROUND(I510*H510,2)</f>
        <v>0</v>
      </c>
      <c r="K510" s="152" t="s">
        <v>156</v>
      </c>
      <c r="L510" s="33"/>
      <c r="M510" s="157" t="s">
        <v>1</v>
      </c>
      <c r="N510" s="158" t="s">
        <v>42</v>
      </c>
      <c r="O510" s="58"/>
      <c r="P510" s="159">
        <f>O510*H510</f>
        <v>0</v>
      </c>
      <c r="Q510" s="159">
        <v>5E-05</v>
      </c>
      <c r="R510" s="159">
        <f>Q510*H510</f>
        <v>0.0065895</v>
      </c>
      <c r="S510" s="159">
        <v>0</v>
      </c>
      <c r="T510" s="160">
        <f>S510*H510</f>
        <v>0</v>
      </c>
      <c r="U510" s="32"/>
      <c r="V510" s="32"/>
      <c r="W510" s="32"/>
      <c r="X510" s="32"/>
      <c r="Y510" s="32"/>
      <c r="Z510" s="32"/>
      <c r="AA510" s="32"/>
      <c r="AB510" s="32"/>
      <c r="AC510" s="32"/>
      <c r="AD510" s="32"/>
      <c r="AE510" s="32"/>
      <c r="AR510" s="161" t="s">
        <v>220</v>
      </c>
      <c r="AT510" s="161" t="s">
        <v>152</v>
      </c>
      <c r="AU510" s="161" t="s">
        <v>86</v>
      </c>
      <c r="AY510" s="17" t="s">
        <v>149</v>
      </c>
      <c r="BE510" s="162">
        <f>IF(N510="základní",J510,0)</f>
        <v>0</v>
      </c>
      <c r="BF510" s="162">
        <f>IF(N510="snížená",J510,0)</f>
        <v>0</v>
      </c>
      <c r="BG510" s="162">
        <f>IF(N510="zákl. přenesená",J510,0)</f>
        <v>0</v>
      </c>
      <c r="BH510" s="162">
        <f>IF(N510="sníž. přenesená",J510,0)</f>
        <v>0</v>
      </c>
      <c r="BI510" s="162">
        <f>IF(N510="nulová",J510,0)</f>
        <v>0</v>
      </c>
      <c r="BJ510" s="17" t="s">
        <v>84</v>
      </c>
      <c r="BK510" s="162">
        <f>ROUND(I510*H510,2)</f>
        <v>0</v>
      </c>
      <c r="BL510" s="17" t="s">
        <v>220</v>
      </c>
      <c r="BM510" s="161" t="s">
        <v>727</v>
      </c>
    </row>
    <row r="511" spans="2:51" s="13" customFormat="1" ht="12">
      <c r="B511" s="163"/>
      <c r="D511" s="164" t="s">
        <v>170</v>
      </c>
      <c r="E511" s="165" t="s">
        <v>1</v>
      </c>
      <c r="F511" s="166" t="s">
        <v>171</v>
      </c>
      <c r="H511" s="165" t="s">
        <v>1</v>
      </c>
      <c r="I511" s="167"/>
      <c r="L511" s="163"/>
      <c r="M511" s="168"/>
      <c r="N511" s="169"/>
      <c r="O511" s="169"/>
      <c r="P511" s="169"/>
      <c r="Q511" s="169"/>
      <c r="R511" s="169"/>
      <c r="S511" s="169"/>
      <c r="T511" s="170"/>
      <c r="AT511" s="165" t="s">
        <v>170</v>
      </c>
      <c r="AU511" s="165" t="s">
        <v>86</v>
      </c>
      <c r="AV511" s="13" t="s">
        <v>84</v>
      </c>
      <c r="AW511" s="13" t="s">
        <v>32</v>
      </c>
      <c r="AX511" s="13" t="s">
        <v>77</v>
      </c>
      <c r="AY511" s="165" t="s">
        <v>149</v>
      </c>
    </row>
    <row r="512" spans="2:51" s="13" customFormat="1" ht="12">
      <c r="B512" s="163"/>
      <c r="D512" s="164" t="s">
        <v>170</v>
      </c>
      <c r="E512" s="165" t="s">
        <v>1</v>
      </c>
      <c r="F512" s="166" t="s">
        <v>728</v>
      </c>
      <c r="H512" s="165" t="s">
        <v>1</v>
      </c>
      <c r="I512" s="167"/>
      <c r="L512" s="163"/>
      <c r="M512" s="168"/>
      <c r="N512" s="169"/>
      <c r="O512" s="169"/>
      <c r="P512" s="169"/>
      <c r="Q512" s="169"/>
      <c r="R512" s="169"/>
      <c r="S512" s="169"/>
      <c r="T512" s="170"/>
      <c r="AT512" s="165" t="s">
        <v>170</v>
      </c>
      <c r="AU512" s="165" t="s">
        <v>86</v>
      </c>
      <c r="AV512" s="13" t="s">
        <v>84</v>
      </c>
      <c r="AW512" s="13" t="s">
        <v>32</v>
      </c>
      <c r="AX512" s="13" t="s">
        <v>77</v>
      </c>
      <c r="AY512" s="165" t="s">
        <v>149</v>
      </c>
    </row>
    <row r="513" spans="2:51" s="13" customFormat="1" ht="12">
      <c r="B513" s="163"/>
      <c r="D513" s="164" t="s">
        <v>170</v>
      </c>
      <c r="E513" s="165" t="s">
        <v>1</v>
      </c>
      <c r="F513" s="166" t="s">
        <v>679</v>
      </c>
      <c r="H513" s="165" t="s">
        <v>1</v>
      </c>
      <c r="I513" s="167"/>
      <c r="L513" s="163"/>
      <c r="M513" s="168"/>
      <c r="N513" s="169"/>
      <c r="O513" s="169"/>
      <c r="P513" s="169"/>
      <c r="Q513" s="169"/>
      <c r="R513" s="169"/>
      <c r="S513" s="169"/>
      <c r="T513" s="170"/>
      <c r="AT513" s="165" t="s">
        <v>170</v>
      </c>
      <c r="AU513" s="165" t="s">
        <v>86</v>
      </c>
      <c r="AV513" s="13" t="s">
        <v>84</v>
      </c>
      <c r="AW513" s="13" t="s">
        <v>32</v>
      </c>
      <c r="AX513" s="13" t="s">
        <v>77</v>
      </c>
      <c r="AY513" s="165" t="s">
        <v>149</v>
      </c>
    </row>
    <row r="514" spans="2:51" s="13" customFormat="1" ht="12">
      <c r="B514" s="163"/>
      <c r="D514" s="164" t="s">
        <v>170</v>
      </c>
      <c r="E514" s="165" t="s">
        <v>1</v>
      </c>
      <c r="F514" s="166" t="s">
        <v>680</v>
      </c>
      <c r="H514" s="165" t="s">
        <v>1</v>
      </c>
      <c r="I514" s="167"/>
      <c r="L514" s="163"/>
      <c r="M514" s="168"/>
      <c r="N514" s="169"/>
      <c r="O514" s="169"/>
      <c r="P514" s="169"/>
      <c r="Q514" s="169"/>
      <c r="R514" s="169"/>
      <c r="S514" s="169"/>
      <c r="T514" s="170"/>
      <c r="AT514" s="165" t="s">
        <v>170</v>
      </c>
      <c r="AU514" s="165" t="s">
        <v>86</v>
      </c>
      <c r="AV514" s="13" t="s">
        <v>84</v>
      </c>
      <c r="AW514" s="13" t="s">
        <v>32</v>
      </c>
      <c r="AX514" s="13" t="s">
        <v>77</v>
      </c>
      <c r="AY514" s="165" t="s">
        <v>149</v>
      </c>
    </row>
    <row r="515" spans="2:51" s="14" customFormat="1" ht="12">
      <c r="B515" s="171"/>
      <c r="D515" s="164" t="s">
        <v>170</v>
      </c>
      <c r="E515" s="172" t="s">
        <v>1</v>
      </c>
      <c r="F515" s="173" t="s">
        <v>681</v>
      </c>
      <c r="H515" s="174">
        <v>131.79</v>
      </c>
      <c r="I515" s="175"/>
      <c r="L515" s="171"/>
      <c r="M515" s="176"/>
      <c r="N515" s="177"/>
      <c r="O515" s="177"/>
      <c r="P515" s="177"/>
      <c r="Q515" s="177"/>
      <c r="R515" s="177"/>
      <c r="S515" s="177"/>
      <c r="T515" s="178"/>
      <c r="AT515" s="172" t="s">
        <v>170</v>
      </c>
      <c r="AU515" s="172" t="s">
        <v>86</v>
      </c>
      <c r="AV515" s="14" t="s">
        <v>86</v>
      </c>
      <c r="AW515" s="14" t="s">
        <v>32</v>
      </c>
      <c r="AX515" s="14" t="s">
        <v>77</v>
      </c>
      <c r="AY515" s="172" t="s">
        <v>149</v>
      </c>
    </row>
    <row r="516" spans="2:51" s="15" customFormat="1" ht="12">
      <c r="B516" s="179"/>
      <c r="D516" s="164" t="s">
        <v>170</v>
      </c>
      <c r="E516" s="180" t="s">
        <v>1</v>
      </c>
      <c r="F516" s="181" t="s">
        <v>177</v>
      </c>
      <c r="H516" s="182">
        <v>131.79</v>
      </c>
      <c r="I516" s="183"/>
      <c r="L516" s="179"/>
      <c r="M516" s="184"/>
      <c r="N516" s="185"/>
      <c r="O516" s="185"/>
      <c r="P516" s="185"/>
      <c r="Q516" s="185"/>
      <c r="R516" s="185"/>
      <c r="S516" s="185"/>
      <c r="T516" s="186"/>
      <c r="AT516" s="180" t="s">
        <v>170</v>
      </c>
      <c r="AU516" s="180" t="s">
        <v>86</v>
      </c>
      <c r="AV516" s="15" t="s">
        <v>157</v>
      </c>
      <c r="AW516" s="15" t="s">
        <v>32</v>
      </c>
      <c r="AX516" s="15" t="s">
        <v>84</v>
      </c>
      <c r="AY516" s="180" t="s">
        <v>149</v>
      </c>
    </row>
    <row r="517" spans="1:65" s="2" customFormat="1" ht="49.2" customHeight="1">
      <c r="A517" s="32"/>
      <c r="B517" s="149"/>
      <c r="C517" s="150" t="s">
        <v>729</v>
      </c>
      <c r="D517" s="150" t="s">
        <v>152</v>
      </c>
      <c r="E517" s="151" t="s">
        <v>730</v>
      </c>
      <c r="F517" s="152" t="s">
        <v>731</v>
      </c>
      <c r="G517" s="153" t="s">
        <v>192</v>
      </c>
      <c r="H517" s="154">
        <v>3.332</v>
      </c>
      <c r="I517" s="155"/>
      <c r="J517" s="156">
        <f>ROUND(I517*H517,2)</f>
        <v>0</v>
      </c>
      <c r="K517" s="152" t="s">
        <v>156</v>
      </c>
      <c r="L517" s="33"/>
      <c r="M517" s="157" t="s">
        <v>1</v>
      </c>
      <c r="N517" s="158" t="s">
        <v>42</v>
      </c>
      <c r="O517" s="58"/>
      <c r="P517" s="159">
        <f>O517*H517</f>
        <v>0</v>
      </c>
      <c r="Q517" s="159">
        <v>0</v>
      </c>
      <c r="R517" s="159">
        <f>Q517*H517</f>
        <v>0</v>
      </c>
      <c r="S517" s="159">
        <v>0</v>
      </c>
      <c r="T517" s="160">
        <f>S517*H517</f>
        <v>0</v>
      </c>
      <c r="U517" s="32"/>
      <c r="V517" s="32"/>
      <c r="W517" s="32"/>
      <c r="X517" s="32"/>
      <c r="Y517" s="32"/>
      <c r="Z517" s="32"/>
      <c r="AA517" s="32"/>
      <c r="AB517" s="32"/>
      <c r="AC517" s="32"/>
      <c r="AD517" s="32"/>
      <c r="AE517" s="32"/>
      <c r="AR517" s="161" t="s">
        <v>220</v>
      </c>
      <c r="AT517" s="161" t="s">
        <v>152</v>
      </c>
      <c r="AU517" s="161" t="s">
        <v>86</v>
      </c>
      <c r="AY517" s="17" t="s">
        <v>149</v>
      </c>
      <c r="BE517" s="162">
        <f>IF(N517="základní",J517,0)</f>
        <v>0</v>
      </c>
      <c r="BF517" s="162">
        <f>IF(N517="snížená",J517,0)</f>
        <v>0</v>
      </c>
      <c r="BG517" s="162">
        <f>IF(N517="zákl. přenesená",J517,0)</f>
        <v>0</v>
      </c>
      <c r="BH517" s="162">
        <f>IF(N517="sníž. přenesená",J517,0)</f>
        <v>0</v>
      </c>
      <c r="BI517" s="162">
        <f>IF(N517="nulová",J517,0)</f>
        <v>0</v>
      </c>
      <c r="BJ517" s="17" t="s">
        <v>84</v>
      </c>
      <c r="BK517" s="162">
        <f>ROUND(I517*H517,2)</f>
        <v>0</v>
      </c>
      <c r="BL517" s="17" t="s">
        <v>220</v>
      </c>
      <c r="BM517" s="161" t="s">
        <v>732</v>
      </c>
    </row>
    <row r="518" spans="1:65" s="2" customFormat="1" ht="49.2" customHeight="1">
      <c r="A518" s="32"/>
      <c r="B518" s="149"/>
      <c r="C518" s="150" t="s">
        <v>733</v>
      </c>
      <c r="D518" s="150" t="s">
        <v>152</v>
      </c>
      <c r="E518" s="151" t="s">
        <v>734</v>
      </c>
      <c r="F518" s="152" t="s">
        <v>735</v>
      </c>
      <c r="G518" s="153" t="s">
        <v>192</v>
      </c>
      <c r="H518" s="154">
        <v>3.332</v>
      </c>
      <c r="I518" s="155"/>
      <c r="J518" s="156">
        <f>ROUND(I518*H518,2)</f>
        <v>0</v>
      </c>
      <c r="K518" s="152" t="s">
        <v>156</v>
      </c>
      <c r="L518" s="33"/>
      <c r="M518" s="157" t="s">
        <v>1</v>
      </c>
      <c r="N518" s="158" t="s">
        <v>42</v>
      </c>
      <c r="O518" s="58"/>
      <c r="P518" s="159">
        <f>O518*H518</f>
        <v>0</v>
      </c>
      <c r="Q518" s="159">
        <v>0</v>
      </c>
      <c r="R518" s="159">
        <f>Q518*H518</f>
        <v>0</v>
      </c>
      <c r="S518" s="159">
        <v>0</v>
      </c>
      <c r="T518" s="160">
        <f>S518*H518</f>
        <v>0</v>
      </c>
      <c r="U518" s="32"/>
      <c r="V518" s="32"/>
      <c r="W518" s="32"/>
      <c r="X518" s="32"/>
      <c r="Y518" s="32"/>
      <c r="Z518" s="32"/>
      <c r="AA518" s="32"/>
      <c r="AB518" s="32"/>
      <c r="AC518" s="32"/>
      <c r="AD518" s="32"/>
      <c r="AE518" s="32"/>
      <c r="AR518" s="161" t="s">
        <v>220</v>
      </c>
      <c r="AT518" s="161" t="s">
        <v>152</v>
      </c>
      <c r="AU518" s="161" t="s">
        <v>86</v>
      </c>
      <c r="AY518" s="17" t="s">
        <v>149</v>
      </c>
      <c r="BE518" s="162">
        <f>IF(N518="základní",J518,0)</f>
        <v>0</v>
      </c>
      <c r="BF518" s="162">
        <f>IF(N518="snížená",J518,0)</f>
        <v>0</v>
      </c>
      <c r="BG518" s="162">
        <f>IF(N518="zákl. přenesená",J518,0)</f>
        <v>0</v>
      </c>
      <c r="BH518" s="162">
        <f>IF(N518="sníž. přenesená",J518,0)</f>
        <v>0</v>
      </c>
      <c r="BI518" s="162">
        <f>IF(N518="nulová",J518,0)</f>
        <v>0</v>
      </c>
      <c r="BJ518" s="17" t="s">
        <v>84</v>
      </c>
      <c r="BK518" s="162">
        <f>ROUND(I518*H518,2)</f>
        <v>0</v>
      </c>
      <c r="BL518" s="17" t="s">
        <v>220</v>
      </c>
      <c r="BM518" s="161" t="s">
        <v>736</v>
      </c>
    </row>
    <row r="519" spans="2:63" s="12" customFormat="1" ht="22.95" customHeight="1">
      <c r="B519" s="137"/>
      <c r="D519" s="138" t="s">
        <v>76</v>
      </c>
      <c r="E519" s="147" t="s">
        <v>269</v>
      </c>
      <c r="F519" s="147" t="s">
        <v>270</v>
      </c>
      <c r="I519" s="140"/>
      <c r="J519" s="148">
        <f>BK519</f>
        <v>0</v>
      </c>
      <c r="L519" s="137"/>
      <c r="M519" s="141"/>
      <c r="N519" s="142"/>
      <c r="O519" s="142"/>
      <c r="P519" s="143">
        <f>SUM(P520:P554)</f>
        <v>0</v>
      </c>
      <c r="Q519" s="142"/>
      <c r="R519" s="143">
        <f>SUM(R520:R554)</f>
        <v>0.0977546</v>
      </c>
      <c r="S519" s="142"/>
      <c r="T519" s="144">
        <f>SUM(T520:T554)</f>
        <v>0</v>
      </c>
      <c r="AR519" s="138" t="s">
        <v>86</v>
      </c>
      <c r="AT519" s="145" t="s">
        <v>76</v>
      </c>
      <c r="AU519" s="145" t="s">
        <v>84</v>
      </c>
      <c r="AY519" s="138" t="s">
        <v>149</v>
      </c>
      <c r="BK519" s="146">
        <f>SUM(BK520:BK554)</f>
        <v>0</v>
      </c>
    </row>
    <row r="520" spans="1:65" s="2" customFormat="1" ht="24.15" customHeight="1">
      <c r="A520" s="32"/>
      <c r="B520" s="149"/>
      <c r="C520" s="150" t="s">
        <v>737</v>
      </c>
      <c r="D520" s="150" t="s">
        <v>152</v>
      </c>
      <c r="E520" s="151" t="s">
        <v>738</v>
      </c>
      <c r="F520" s="152" t="s">
        <v>739</v>
      </c>
      <c r="G520" s="153" t="s">
        <v>168</v>
      </c>
      <c r="H520" s="154">
        <v>212.51</v>
      </c>
      <c r="I520" s="155"/>
      <c r="J520" s="156">
        <f>ROUND(I520*H520,2)</f>
        <v>0</v>
      </c>
      <c r="K520" s="152" t="s">
        <v>156</v>
      </c>
      <c r="L520" s="33"/>
      <c r="M520" s="157" t="s">
        <v>1</v>
      </c>
      <c r="N520" s="158" t="s">
        <v>42</v>
      </c>
      <c r="O520" s="58"/>
      <c r="P520" s="159">
        <f>O520*H520</f>
        <v>0</v>
      </c>
      <c r="Q520" s="159">
        <v>0</v>
      </c>
      <c r="R520" s="159">
        <f>Q520*H520</f>
        <v>0</v>
      </c>
      <c r="S520" s="159">
        <v>0</v>
      </c>
      <c r="T520" s="160">
        <f>S520*H520</f>
        <v>0</v>
      </c>
      <c r="U520" s="32"/>
      <c r="V520" s="32"/>
      <c r="W520" s="32"/>
      <c r="X520" s="32"/>
      <c r="Y520" s="32"/>
      <c r="Z520" s="32"/>
      <c r="AA520" s="32"/>
      <c r="AB520" s="32"/>
      <c r="AC520" s="32"/>
      <c r="AD520" s="32"/>
      <c r="AE520" s="32"/>
      <c r="AR520" s="161" t="s">
        <v>220</v>
      </c>
      <c r="AT520" s="161" t="s">
        <v>152</v>
      </c>
      <c r="AU520" s="161" t="s">
        <v>86</v>
      </c>
      <c r="AY520" s="17" t="s">
        <v>149</v>
      </c>
      <c r="BE520" s="162">
        <f>IF(N520="základní",J520,0)</f>
        <v>0</v>
      </c>
      <c r="BF520" s="162">
        <f>IF(N520="snížená",J520,0)</f>
        <v>0</v>
      </c>
      <c r="BG520" s="162">
        <f>IF(N520="zákl. přenesená",J520,0)</f>
        <v>0</v>
      </c>
      <c r="BH520" s="162">
        <f>IF(N520="sníž. přenesená",J520,0)</f>
        <v>0</v>
      </c>
      <c r="BI520" s="162">
        <f>IF(N520="nulová",J520,0)</f>
        <v>0</v>
      </c>
      <c r="BJ520" s="17" t="s">
        <v>84</v>
      </c>
      <c r="BK520" s="162">
        <f>ROUND(I520*H520,2)</f>
        <v>0</v>
      </c>
      <c r="BL520" s="17" t="s">
        <v>220</v>
      </c>
      <c r="BM520" s="161" t="s">
        <v>740</v>
      </c>
    </row>
    <row r="521" spans="2:51" s="13" customFormat="1" ht="12">
      <c r="B521" s="163"/>
      <c r="D521" s="164" t="s">
        <v>170</v>
      </c>
      <c r="E521" s="165" t="s">
        <v>1</v>
      </c>
      <c r="F521" s="166" t="s">
        <v>171</v>
      </c>
      <c r="H521" s="165" t="s">
        <v>1</v>
      </c>
      <c r="I521" s="167"/>
      <c r="L521" s="163"/>
      <c r="M521" s="168"/>
      <c r="N521" s="169"/>
      <c r="O521" s="169"/>
      <c r="P521" s="169"/>
      <c r="Q521" s="169"/>
      <c r="R521" s="169"/>
      <c r="S521" s="169"/>
      <c r="T521" s="170"/>
      <c r="AT521" s="165" t="s">
        <v>170</v>
      </c>
      <c r="AU521" s="165" t="s">
        <v>86</v>
      </c>
      <c r="AV521" s="13" t="s">
        <v>84</v>
      </c>
      <c r="AW521" s="13" t="s">
        <v>32</v>
      </c>
      <c r="AX521" s="13" t="s">
        <v>77</v>
      </c>
      <c r="AY521" s="165" t="s">
        <v>149</v>
      </c>
    </row>
    <row r="522" spans="2:51" s="13" customFormat="1" ht="12">
      <c r="B522" s="163"/>
      <c r="D522" s="164" t="s">
        <v>170</v>
      </c>
      <c r="E522" s="165" t="s">
        <v>1</v>
      </c>
      <c r="F522" s="166" t="s">
        <v>741</v>
      </c>
      <c r="H522" s="165" t="s">
        <v>1</v>
      </c>
      <c r="I522" s="167"/>
      <c r="L522" s="163"/>
      <c r="M522" s="168"/>
      <c r="N522" s="169"/>
      <c r="O522" s="169"/>
      <c r="P522" s="169"/>
      <c r="Q522" s="169"/>
      <c r="R522" s="169"/>
      <c r="S522" s="169"/>
      <c r="T522" s="170"/>
      <c r="AT522" s="165" t="s">
        <v>170</v>
      </c>
      <c r="AU522" s="165" t="s">
        <v>86</v>
      </c>
      <c r="AV522" s="13" t="s">
        <v>84</v>
      </c>
      <c r="AW522" s="13" t="s">
        <v>32</v>
      </c>
      <c r="AX522" s="13" t="s">
        <v>77</v>
      </c>
      <c r="AY522" s="165" t="s">
        <v>149</v>
      </c>
    </row>
    <row r="523" spans="2:51" s="13" customFormat="1" ht="12">
      <c r="B523" s="163"/>
      <c r="D523" s="164" t="s">
        <v>170</v>
      </c>
      <c r="E523" s="165" t="s">
        <v>1</v>
      </c>
      <c r="F523" s="166" t="s">
        <v>355</v>
      </c>
      <c r="H523" s="165" t="s">
        <v>1</v>
      </c>
      <c r="I523" s="167"/>
      <c r="L523" s="163"/>
      <c r="M523" s="168"/>
      <c r="N523" s="169"/>
      <c r="O523" s="169"/>
      <c r="P523" s="169"/>
      <c r="Q523" s="169"/>
      <c r="R523" s="169"/>
      <c r="S523" s="169"/>
      <c r="T523" s="170"/>
      <c r="AT523" s="165" t="s">
        <v>170</v>
      </c>
      <c r="AU523" s="165" t="s">
        <v>86</v>
      </c>
      <c r="AV523" s="13" t="s">
        <v>84</v>
      </c>
      <c r="AW523" s="13" t="s">
        <v>32</v>
      </c>
      <c r="AX523" s="13" t="s">
        <v>77</v>
      </c>
      <c r="AY523" s="165" t="s">
        <v>149</v>
      </c>
    </row>
    <row r="524" spans="2:51" s="13" customFormat="1" ht="12">
      <c r="B524" s="163"/>
      <c r="D524" s="164" t="s">
        <v>170</v>
      </c>
      <c r="E524" s="165" t="s">
        <v>1</v>
      </c>
      <c r="F524" s="166" t="s">
        <v>357</v>
      </c>
      <c r="H524" s="165" t="s">
        <v>1</v>
      </c>
      <c r="I524" s="167"/>
      <c r="L524" s="163"/>
      <c r="M524" s="168"/>
      <c r="N524" s="169"/>
      <c r="O524" s="169"/>
      <c r="P524" s="169"/>
      <c r="Q524" s="169"/>
      <c r="R524" s="169"/>
      <c r="S524" s="169"/>
      <c r="T524" s="170"/>
      <c r="AT524" s="165" t="s">
        <v>170</v>
      </c>
      <c r="AU524" s="165" t="s">
        <v>86</v>
      </c>
      <c r="AV524" s="13" t="s">
        <v>84</v>
      </c>
      <c r="AW524" s="13" t="s">
        <v>32</v>
      </c>
      <c r="AX524" s="13" t="s">
        <v>77</v>
      </c>
      <c r="AY524" s="165" t="s">
        <v>149</v>
      </c>
    </row>
    <row r="525" spans="2:51" s="13" customFormat="1" ht="12">
      <c r="B525" s="163"/>
      <c r="D525" s="164" t="s">
        <v>170</v>
      </c>
      <c r="E525" s="165" t="s">
        <v>1</v>
      </c>
      <c r="F525" s="166" t="s">
        <v>742</v>
      </c>
      <c r="H525" s="165" t="s">
        <v>1</v>
      </c>
      <c r="I525" s="167"/>
      <c r="L525" s="163"/>
      <c r="M525" s="168"/>
      <c r="N525" s="169"/>
      <c r="O525" s="169"/>
      <c r="P525" s="169"/>
      <c r="Q525" s="169"/>
      <c r="R525" s="169"/>
      <c r="S525" s="169"/>
      <c r="T525" s="170"/>
      <c r="AT525" s="165" t="s">
        <v>170</v>
      </c>
      <c r="AU525" s="165" t="s">
        <v>86</v>
      </c>
      <c r="AV525" s="13" t="s">
        <v>84</v>
      </c>
      <c r="AW525" s="13" t="s">
        <v>32</v>
      </c>
      <c r="AX525" s="13" t="s">
        <v>77</v>
      </c>
      <c r="AY525" s="165" t="s">
        <v>149</v>
      </c>
    </row>
    <row r="526" spans="2:51" s="13" customFormat="1" ht="12">
      <c r="B526" s="163"/>
      <c r="D526" s="164" t="s">
        <v>170</v>
      </c>
      <c r="E526" s="165" t="s">
        <v>1</v>
      </c>
      <c r="F526" s="166" t="s">
        <v>355</v>
      </c>
      <c r="H526" s="165" t="s">
        <v>1</v>
      </c>
      <c r="I526" s="167"/>
      <c r="L526" s="163"/>
      <c r="M526" s="168"/>
      <c r="N526" s="169"/>
      <c r="O526" s="169"/>
      <c r="P526" s="169"/>
      <c r="Q526" s="169"/>
      <c r="R526" s="169"/>
      <c r="S526" s="169"/>
      <c r="T526" s="170"/>
      <c r="AT526" s="165" t="s">
        <v>170</v>
      </c>
      <c r="AU526" s="165" t="s">
        <v>86</v>
      </c>
      <c r="AV526" s="13" t="s">
        <v>84</v>
      </c>
      <c r="AW526" s="13" t="s">
        <v>32</v>
      </c>
      <c r="AX526" s="13" t="s">
        <v>77</v>
      </c>
      <c r="AY526" s="165" t="s">
        <v>149</v>
      </c>
    </row>
    <row r="527" spans="2:51" s="13" customFormat="1" ht="12">
      <c r="B527" s="163"/>
      <c r="D527" s="164" t="s">
        <v>170</v>
      </c>
      <c r="E527" s="165" t="s">
        <v>1</v>
      </c>
      <c r="F527" s="166" t="s">
        <v>357</v>
      </c>
      <c r="H527" s="165" t="s">
        <v>1</v>
      </c>
      <c r="I527" s="167"/>
      <c r="L527" s="163"/>
      <c r="M527" s="168"/>
      <c r="N527" s="169"/>
      <c r="O527" s="169"/>
      <c r="P527" s="169"/>
      <c r="Q527" s="169"/>
      <c r="R527" s="169"/>
      <c r="S527" s="169"/>
      <c r="T527" s="170"/>
      <c r="AT527" s="165" t="s">
        <v>170</v>
      </c>
      <c r="AU527" s="165" t="s">
        <v>86</v>
      </c>
      <c r="AV527" s="13" t="s">
        <v>84</v>
      </c>
      <c r="AW527" s="13" t="s">
        <v>32</v>
      </c>
      <c r="AX527" s="13" t="s">
        <v>77</v>
      </c>
      <c r="AY527" s="165" t="s">
        <v>149</v>
      </c>
    </row>
    <row r="528" spans="2:51" s="14" customFormat="1" ht="12">
      <c r="B528" s="171"/>
      <c r="D528" s="164" t="s">
        <v>170</v>
      </c>
      <c r="E528" s="172" t="s">
        <v>1</v>
      </c>
      <c r="F528" s="173" t="s">
        <v>743</v>
      </c>
      <c r="H528" s="174">
        <v>212.51</v>
      </c>
      <c r="I528" s="175"/>
      <c r="L528" s="171"/>
      <c r="M528" s="176"/>
      <c r="N528" s="177"/>
      <c r="O528" s="177"/>
      <c r="P528" s="177"/>
      <c r="Q528" s="177"/>
      <c r="R528" s="177"/>
      <c r="S528" s="177"/>
      <c r="T528" s="178"/>
      <c r="AT528" s="172" t="s">
        <v>170</v>
      </c>
      <c r="AU528" s="172" t="s">
        <v>86</v>
      </c>
      <c r="AV528" s="14" t="s">
        <v>86</v>
      </c>
      <c r="AW528" s="14" t="s">
        <v>32</v>
      </c>
      <c r="AX528" s="14" t="s">
        <v>77</v>
      </c>
      <c r="AY528" s="172" t="s">
        <v>149</v>
      </c>
    </row>
    <row r="529" spans="2:51" s="15" customFormat="1" ht="12">
      <c r="B529" s="179"/>
      <c r="D529" s="164" t="s">
        <v>170</v>
      </c>
      <c r="E529" s="180" t="s">
        <v>1</v>
      </c>
      <c r="F529" s="181" t="s">
        <v>177</v>
      </c>
      <c r="H529" s="182">
        <v>212.51</v>
      </c>
      <c r="I529" s="183"/>
      <c r="L529" s="179"/>
      <c r="M529" s="184"/>
      <c r="N529" s="185"/>
      <c r="O529" s="185"/>
      <c r="P529" s="185"/>
      <c r="Q529" s="185"/>
      <c r="R529" s="185"/>
      <c r="S529" s="185"/>
      <c r="T529" s="186"/>
      <c r="AT529" s="180" t="s">
        <v>170</v>
      </c>
      <c r="AU529" s="180" t="s">
        <v>86</v>
      </c>
      <c r="AV529" s="15" t="s">
        <v>157</v>
      </c>
      <c r="AW529" s="15" t="s">
        <v>32</v>
      </c>
      <c r="AX529" s="15" t="s">
        <v>84</v>
      </c>
      <c r="AY529" s="180" t="s">
        <v>149</v>
      </c>
    </row>
    <row r="530" spans="1:65" s="2" customFormat="1" ht="24.15" customHeight="1">
      <c r="A530" s="32"/>
      <c r="B530" s="149"/>
      <c r="C530" s="150" t="s">
        <v>744</v>
      </c>
      <c r="D530" s="150" t="s">
        <v>152</v>
      </c>
      <c r="E530" s="151" t="s">
        <v>745</v>
      </c>
      <c r="F530" s="152" t="s">
        <v>746</v>
      </c>
      <c r="G530" s="153" t="s">
        <v>168</v>
      </c>
      <c r="H530" s="154">
        <v>212.51</v>
      </c>
      <c r="I530" s="155"/>
      <c r="J530" s="156">
        <f>ROUND(I530*H530,2)</f>
        <v>0</v>
      </c>
      <c r="K530" s="152" t="s">
        <v>156</v>
      </c>
      <c r="L530" s="33"/>
      <c r="M530" s="157" t="s">
        <v>1</v>
      </c>
      <c r="N530" s="158" t="s">
        <v>42</v>
      </c>
      <c r="O530" s="58"/>
      <c r="P530" s="159">
        <f>O530*H530</f>
        <v>0</v>
      </c>
      <c r="Q530" s="159">
        <v>0.0002</v>
      </c>
      <c r="R530" s="159">
        <f>Q530*H530</f>
        <v>0.042502</v>
      </c>
      <c r="S530" s="159">
        <v>0</v>
      </c>
      <c r="T530" s="160">
        <f>S530*H530</f>
        <v>0</v>
      </c>
      <c r="U530" s="32"/>
      <c r="V530" s="32"/>
      <c r="W530" s="32"/>
      <c r="X530" s="32"/>
      <c r="Y530" s="32"/>
      <c r="Z530" s="32"/>
      <c r="AA530" s="32"/>
      <c r="AB530" s="32"/>
      <c r="AC530" s="32"/>
      <c r="AD530" s="32"/>
      <c r="AE530" s="32"/>
      <c r="AR530" s="161" t="s">
        <v>220</v>
      </c>
      <c r="AT530" s="161" t="s">
        <v>152</v>
      </c>
      <c r="AU530" s="161" t="s">
        <v>86</v>
      </c>
      <c r="AY530" s="17" t="s">
        <v>149</v>
      </c>
      <c r="BE530" s="162">
        <f>IF(N530="základní",J530,0)</f>
        <v>0</v>
      </c>
      <c r="BF530" s="162">
        <f>IF(N530="snížená",J530,0)</f>
        <v>0</v>
      </c>
      <c r="BG530" s="162">
        <f>IF(N530="zákl. přenesená",J530,0)</f>
        <v>0</v>
      </c>
      <c r="BH530" s="162">
        <f>IF(N530="sníž. přenesená",J530,0)</f>
        <v>0</v>
      </c>
      <c r="BI530" s="162">
        <f>IF(N530="nulová",J530,0)</f>
        <v>0</v>
      </c>
      <c r="BJ530" s="17" t="s">
        <v>84</v>
      </c>
      <c r="BK530" s="162">
        <f>ROUND(I530*H530,2)</f>
        <v>0</v>
      </c>
      <c r="BL530" s="17" t="s">
        <v>220</v>
      </c>
      <c r="BM530" s="161" t="s">
        <v>747</v>
      </c>
    </row>
    <row r="531" spans="2:51" s="13" customFormat="1" ht="12">
      <c r="B531" s="163"/>
      <c r="D531" s="164" t="s">
        <v>170</v>
      </c>
      <c r="E531" s="165" t="s">
        <v>1</v>
      </c>
      <c r="F531" s="166" t="s">
        <v>171</v>
      </c>
      <c r="H531" s="165" t="s">
        <v>1</v>
      </c>
      <c r="I531" s="167"/>
      <c r="L531" s="163"/>
      <c r="M531" s="168"/>
      <c r="N531" s="169"/>
      <c r="O531" s="169"/>
      <c r="P531" s="169"/>
      <c r="Q531" s="169"/>
      <c r="R531" s="169"/>
      <c r="S531" s="169"/>
      <c r="T531" s="170"/>
      <c r="AT531" s="165" t="s">
        <v>170</v>
      </c>
      <c r="AU531" s="165" t="s">
        <v>86</v>
      </c>
      <c r="AV531" s="13" t="s">
        <v>84</v>
      </c>
      <c r="AW531" s="13" t="s">
        <v>32</v>
      </c>
      <c r="AX531" s="13" t="s">
        <v>77</v>
      </c>
      <c r="AY531" s="165" t="s">
        <v>149</v>
      </c>
    </row>
    <row r="532" spans="2:51" s="13" customFormat="1" ht="12">
      <c r="B532" s="163"/>
      <c r="D532" s="164" t="s">
        <v>170</v>
      </c>
      <c r="E532" s="165" t="s">
        <v>1</v>
      </c>
      <c r="F532" s="166" t="s">
        <v>748</v>
      </c>
      <c r="H532" s="165" t="s">
        <v>1</v>
      </c>
      <c r="I532" s="167"/>
      <c r="L532" s="163"/>
      <c r="M532" s="168"/>
      <c r="N532" s="169"/>
      <c r="O532" s="169"/>
      <c r="P532" s="169"/>
      <c r="Q532" s="169"/>
      <c r="R532" s="169"/>
      <c r="S532" s="169"/>
      <c r="T532" s="170"/>
      <c r="AT532" s="165" t="s">
        <v>170</v>
      </c>
      <c r="AU532" s="165" t="s">
        <v>86</v>
      </c>
      <c r="AV532" s="13" t="s">
        <v>84</v>
      </c>
      <c r="AW532" s="13" t="s">
        <v>32</v>
      </c>
      <c r="AX532" s="13" t="s">
        <v>77</v>
      </c>
      <c r="AY532" s="165" t="s">
        <v>149</v>
      </c>
    </row>
    <row r="533" spans="2:51" s="13" customFormat="1" ht="12">
      <c r="B533" s="163"/>
      <c r="D533" s="164" t="s">
        <v>170</v>
      </c>
      <c r="E533" s="165" t="s">
        <v>1</v>
      </c>
      <c r="F533" s="166" t="s">
        <v>355</v>
      </c>
      <c r="H533" s="165" t="s">
        <v>1</v>
      </c>
      <c r="I533" s="167"/>
      <c r="L533" s="163"/>
      <c r="M533" s="168"/>
      <c r="N533" s="169"/>
      <c r="O533" s="169"/>
      <c r="P533" s="169"/>
      <c r="Q533" s="169"/>
      <c r="R533" s="169"/>
      <c r="S533" s="169"/>
      <c r="T533" s="170"/>
      <c r="AT533" s="165" t="s">
        <v>170</v>
      </c>
      <c r="AU533" s="165" t="s">
        <v>86</v>
      </c>
      <c r="AV533" s="13" t="s">
        <v>84</v>
      </c>
      <c r="AW533" s="13" t="s">
        <v>32</v>
      </c>
      <c r="AX533" s="13" t="s">
        <v>77</v>
      </c>
      <c r="AY533" s="165" t="s">
        <v>149</v>
      </c>
    </row>
    <row r="534" spans="2:51" s="13" customFormat="1" ht="12">
      <c r="B534" s="163"/>
      <c r="D534" s="164" t="s">
        <v>170</v>
      </c>
      <c r="E534" s="165" t="s">
        <v>1</v>
      </c>
      <c r="F534" s="166" t="s">
        <v>357</v>
      </c>
      <c r="H534" s="165" t="s">
        <v>1</v>
      </c>
      <c r="I534" s="167"/>
      <c r="L534" s="163"/>
      <c r="M534" s="168"/>
      <c r="N534" s="169"/>
      <c r="O534" s="169"/>
      <c r="P534" s="169"/>
      <c r="Q534" s="169"/>
      <c r="R534" s="169"/>
      <c r="S534" s="169"/>
      <c r="T534" s="170"/>
      <c r="AT534" s="165" t="s">
        <v>170</v>
      </c>
      <c r="AU534" s="165" t="s">
        <v>86</v>
      </c>
      <c r="AV534" s="13" t="s">
        <v>84</v>
      </c>
      <c r="AW534" s="13" t="s">
        <v>32</v>
      </c>
      <c r="AX534" s="13" t="s">
        <v>77</v>
      </c>
      <c r="AY534" s="165" t="s">
        <v>149</v>
      </c>
    </row>
    <row r="535" spans="2:51" s="13" customFormat="1" ht="12">
      <c r="B535" s="163"/>
      <c r="D535" s="164" t="s">
        <v>170</v>
      </c>
      <c r="E535" s="165" t="s">
        <v>1</v>
      </c>
      <c r="F535" s="166" t="s">
        <v>749</v>
      </c>
      <c r="H535" s="165" t="s">
        <v>1</v>
      </c>
      <c r="I535" s="167"/>
      <c r="L535" s="163"/>
      <c r="M535" s="168"/>
      <c r="N535" s="169"/>
      <c r="O535" s="169"/>
      <c r="P535" s="169"/>
      <c r="Q535" s="169"/>
      <c r="R535" s="169"/>
      <c r="S535" s="169"/>
      <c r="T535" s="170"/>
      <c r="AT535" s="165" t="s">
        <v>170</v>
      </c>
      <c r="AU535" s="165" t="s">
        <v>86</v>
      </c>
      <c r="AV535" s="13" t="s">
        <v>84</v>
      </c>
      <c r="AW535" s="13" t="s">
        <v>32</v>
      </c>
      <c r="AX535" s="13" t="s">
        <v>77</v>
      </c>
      <c r="AY535" s="165" t="s">
        <v>149</v>
      </c>
    </row>
    <row r="536" spans="2:51" s="13" customFormat="1" ht="12">
      <c r="B536" s="163"/>
      <c r="D536" s="164" t="s">
        <v>170</v>
      </c>
      <c r="E536" s="165" t="s">
        <v>1</v>
      </c>
      <c r="F536" s="166" t="s">
        <v>355</v>
      </c>
      <c r="H536" s="165" t="s">
        <v>1</v>
      </c>
      <c r="I536" s="167"/>
      <c r="L536" s="163"/>
      <c r="M536" s="168"/>
      <c r="N536" s="169"/>
      <c r="O536" s="169"/>
      <c r="P536" s="169"/>
      <c r="Q536" s="169"/>
      <c r="R536" s="169"/>
      <c r="S536" s="169"/>
      <c r="T536" s="170"/>
      <c r="AT536" s="165" t="s">
        <v>170</v>
      </c>
      <c r="AU536" s="165" t="s">
        <v>86</v>
      </c>
      <c r="AV536" s="13" t="s">
        <v>84</v>
      </c>
      <c r="AW536" s="13" t="s">
        <v>32</v>
      </c>
      <c r="AX536" s="13" t="s">
        <v>77</v>
      </c>
      <c r="AY536" s="165" t="s">
        <v>149</v>
      </c>
    </row>
    <row r="537" spans="2:51" s="13" customFormat="1" ht="12">
      <c r="B537" s="163"/>
      <c r="D537" s="164" t="s">
        <v>170</v>
      </c>
      <c r="E537" s="165" t="s">
        <v>1</v>
      </c>
      <c r="F537" s="166" t="s">
        <v>357</v>
      </c>
      <c r="H537" s="165" t="s">
        <v>1</v>
      </c>
      <c r="I537" s="167"/>
      <c r="L537" s="163"/>
      <c r="M537" s="168"/>
      <c r="N537" s="169"/>
      <c r="O537" s="169"/>
      <c r="P537" s="169"/>
      <c r="Q537" s="169"/>
      <c r="R537" s="169"/>
      <c r="S537" s="169"/>
      <c r="T537" s="170"/>
      <c r="AT537" s="165" t="s">
        <v>170</v>
      </c>
      <c r="AU537" s="165" t="s">
        <v>86</v>
      </c>
      <c r="AV537" s="13" t="s">
        <v>84</v>
      </c>
      <c r="AW537" s="13" t="s">
        <v>32</v>
      </c>
      <c r="AX537" s="13" t="s">
        <v>77</v>
      </c>
      <c r="AY537" s="165" t="s">
        <v>149</v>
      </c>
    </row>
    <row r="538" spans="2:51" s="14" customFormat="1" ht="12">
      <c r="B538" s="171"/>
      <c r="D538" s="164" t="s">
        <v>170</v>
      </c>
      <c r="E538" s="172" t="s">
        <v>1</v>
      </c>
      <c r="F538" s="173" t="s">
        <v>743</v>
      </c>
      <c r="H538" s="174">
        <v>212.51</v>
      </c>
      <c r="I538" s="175"/>
      <c r="L538" s="171"/>
      <c r="M538" s="176"/>
      <c r="N538" s="177"/>
      <c r="O538" s="177"/>
      <c r="P538" s="177"/>
      <c r="Q538" s="177"/>
      <c r="R538" s="177"/>
      <c r="S538" s="177"/>
      <c r="T538" s="178"/>
      <c r="AT538" s="172" t="s">
        <v>170</v>
      </c>
      <c r="AU538" s="172" t="s">
        <v>86</v>
      </c>
      <c r="AV538" s="14" t="s">
        <v>86</v>
      </c>
      <c r="AW538" s="14" t="s">
        <v>32</v>
      </c>
      <c r="AX538" s="14" t="s">
        <v>77</v>
      </c>
      <c r="AY538" s="172" t="s">
        <v>149</v>
      </c>
    </row>
    <row r="539" spans="2:51" s="15" customFormat="1" ht="12">
      <c r="B539" s="179"/>
      <c r="D539" s="164" t="s">
        <v>170</v>
      </c>
      <c r="E539" s="180" t="s">
        <v>1</v>
      </c>
      <c r="F539" s="181" t="s">
        <v>177</v>
      </c>
      <c r="H539" s="182">
        <v>212.51</v>
      </c>
      <c r="I539" s="183"/>
      <c r="L539" s="179"/>
      <c r="M539" s="184"/>
      <c r="N539" s="185"/>
      <c r="O539" s="185"/>
      <c r="P539" s="185"/>
      <c r="Q539" s="185"/>
      <c r="R539" s="185"/>
      <c r="S539" s="185"/>
      <c r="T539" s="186"/>
      <c r="AT539" s="180" t="s">
        <v>170</v>
      </c>
      <c r="AU539" s="180" t="s">
        <v>86</v>
      </c>
      <c r="AV539" s="15" t="s">
        <v>157</v>
      </c>
      <c r="AW539" s="15" t="s">
        <v>32</v>
      </c>
      <c r="AX539" s="15" t="s">
        <v>84</v>
      </c>
      <c r="AY539" s="180" t="s">
        <v>149</v>
      </c>
    </row>
    <row r="540" spans="1:65" s="2" customFormat="1" ht="37.95" customHeight="1">
      <c r="A540" s="32"/>
      <c r="B540" s="149"/>
      <c r="C540" s="150" t="s">
        <v>750</v>
      </c>
      <c r="D540" s="150" t="s">
        <v>152</v>
      </c>
      <c r="E540" s="151" t="s">
        <v>751</v>
      </c>
      <c r="F540" s="152" t="s">
        <v>752</v>
      </c>
      <c r="G540" s="153" t="s">
        <v>168</v>
      </c>
      <c r="H540" s="154">
        <v>212.51</v>
      </c>
      <c r="I540" s="155"/>
      <c r="J540" s="156">
        <f>ROUND(I540*H540,2)</f>
        <v>0</v>
      </c>
      <c r="K540" s="152" t="s">
        <v>156</v>
      </c>
      <c r="L540" s="33"/>
      <c r="M540" s="157" t="s">
        <v>1</v>
      </c>
      <c r="N540" s="158" t="s">
        <v>42</v>
      </c>
      <c r="O540" s="58"/>
      <c r="P540" s="159">
        <f>O540*H540</f>
        <v>0</v>
      </c>
      <c r="Q540" s="159">
        <v>0.00026</v>
      </c>
      <c r="R540" s="159">
        <f>Q540*H540</f>
        <v>0.05525259999999999</v>
      </c>
      <c r="S540" s="159">
        <v>0</v>
      </c>
      <c r="T540" s="160">
        <f>S540*H540</f>
        <v>0</v>
      </c>
      <c r="U540" s="32"/>
      <c r="V540" s="32"/>
      <c r="W540" s="32"/>
      <c r="X540" s="32"/>
      <c r="Y540" s="32"/>
      <c r="Z540" s="32"/>
      <c r="AA540" s="32"/>
      <c r="AB540" s="32"/>
      <c r="AC540" s="32"/>
      <c r="AD540" s="32"/>
      <c r="AE540" s="32"/>
      <c r="AR540" s="161" t="s">
        <v>220</v>
      </c>
      <c r="AT540" s="161" t="s">
        <v>152</v>
      </c>
      <c r="AU540" s="161" t="s">
        <v>86</v>
      </c>
      <c r="AY540" s="17" t="s">
        <v>149</v>
      </c>
      <c r="BE540" s="162">
        <f>IF(N540="základní",J540,0)</f>
        <v>0</v>
      </c>
      <c r="BF540" s="162">
        <f>IF(N540="snížená",J540,0)</f>
        <v>0</v>
      </c>
      <c r="BG540" s="162">
        <f>IF(N540="zákl. přenesená",J540,0)</f>
        <v>0</v>
      </c>
      <c r="BH540" s="162">
        <f>IF(N540="sníž. přenesená",J540,0)</f>
        <v>0</v>
      </c>
      <c r="BI540" s="162">
        <f>IF(N540="nulová",J540,0)</f>
        <v>0</v>
      </c>
      <c r="BJ540" s="17" t="s">
        <v>84</v>
      </c>
      <c r="BK540" s="162">
        <f>ROUND(I540*H540,2)</f>
        <v>0</v>
      </c>
      <c r="BL540" s="17" t="s">
        <v>220</v>
      </c>
      <c r="BM540" s="161" t="s">
        <v>753</v>
      </c>
    </row>
    <row r="541" spans="2:51" s="13" customFormat="1" ht="12">
      <c r="B541" s="163"/>
      <c r="D541" s="164" t="s">
        <v>170</v>
      </c>
      <c r="E541" s="165" t="s">
        <v>1</v>
      </c>
      <c r="F541" s="166" t="s">
        <v>171</v>
      </c>
      <c r="H541" s="165" t="s">
        <v>1</v>
      </c>
      <c r="I541" s="167"/>
      <c r="L541" s="163"/>
      <c r="M541" s="168"/>
      <c r="N541" s="169"/>
      <c r="O541" s="169"/>
      <c r="P541" s="169"/>
      <c r="Q541" s="169"/>
      <c r="R541" s="169"/>
      <c r="S541" s="169"/>
      <c r="T541" s="170"/>
      <c r="AT541" s="165" t="s">
        <v>170</v>
      </c>
      <c r="AU541" s="165" t="s">
        <v>86</v>
      </c>
      <c r="AV541" s="13" t="s">
        <v>84</v>
      </c>
      <c r="AW541" s="13" t="s">
        <v>32</v>
      </c>
      <c r="AX541" s="13" t="s">
        <v>77</v>
      </c>
      <c r="AY541" s="165" t="s">
        <v>149</v>
      </c>
    </row>
    <row r="542" spans="2:51" s="13" customFormat="1" ht="12">
      <c r="B542" s="163"/>
      <c r="D542" s="164" t="s">
        <v>170</v>
      </c>
      <c r="E542" s="165" t="s">
        <v>1</v>
      </c>
      <c r="F542" s="166" t="s">
        <v>754</v>
      </c>
      <c r="H542" s="165" t="s">
        <v>1</v>
      </c>
      <c r="I542" s="167"/>
      <c r="L542" s="163"/>
      <c r="M542" s="168"/>
      <c r="N542" s="169"/>
      <c r="O542" s="169"/>
      <c r="P542" s="169"/>
      <c r="Q542" s="169"/>
      <c r="R542" s="169"/>
      <c r="S542" s="169"/>
      <c r="T542" s="170"/>
      <c r="AT542" s="165" t="s">
        <v>170</v>
      </c>
      <c r="AU542" s="165" t="s">
        <v>86</v>
      </c>
      <c r="AV542" s="13" t="s">
        <v>84</v>
      </c>
      <c r="AW542" s="13" t="s">
        <v>32</v>
      </c>
      <c r="AX542" s="13" t="s">
        <v>77</v>
      </c>
      <c r="AY542" s="165" t="s">
        <v>149</v>
      </c>
    </row>
    <row r="543" spans="2:51" s="13" customFormat="1" ht="12">
      <c r="B543" s="163"/>
      <c r="D543" s="164" t="s">
        <v>170</v>
      </c>
      <c r="E543" s="165" t="s">
        <v>1</v>
      </c>
      <c r="F543" s="166" t="s">
        <v>355</v>
      </c>
      <c r="H543" s="165" t="s">
        <v>1</v>
      </c>
      <c r="I543" s="167"/>
      <c r="L543" s="163"/>
      <c r="M543" s="168"/>
      <c r="N543" s="169"/>
      <c r="O543" s="169"/>
      <c r="P543" s="169"/>
      <c r="Q543" s="169"/>
      <c r="R543" s="169"/>
      <c r="S543" s="169"/>
      <c r="T543" s="170"/>
      <c r="AT543" s="165" t="s">
        <v>170</v>
      </c>
      <c r="AU543" s="165" t="s">
        <v>86</v>
      </c>
      <c r="AV543" s="13" t="s">
        <v>84</v>
      </c>
      <c r="AW543" s="13" t="s">
        <v>32</v>
      </c>
      <c r="AX543" s="13" t="s">
        <v>77</v>
      </c>
      <c r="AY543" s="165" t="s">
        <v>149</v>
      </c>
    </row>
    <row r="544" spans="2:51" s="14" customFormat="1" ht="12">
      <c r="B544" s="171"/>
      <c r="D544" s="164" t="s">
        <v>170</v>
      </c>
      <c r="E544" s="172" t="s">
        <v>1</v>
      </c>
      <c r="F544" s="173" t="s">
        <v>175</v>
      </c>
      <c r="H544" s="174">
        <v>34.39</v>
      </c>
      <c r="I544" s="175"/>
      <c r="L544" s="171"/>
      <c r="M544" s="176"/>
      <c r="N544" s="177"/>
      <c r="O544" s="177"/>
      <c r="P544" s="177"/>
      <c r="Q544" s="177"/>
      <c r="R544" s="177"/>
      <c r="S544" s="177"/>
      <c r="T544" s="178"/>
      <c r="AT544" s="172" t="s">
        <v>170</v>
      </c>
      <c r="AU544" s="172" t="s">
        <v>86</v>
      </c>
      <c r="AV544" s="14" t="s">
        <v>86</v>
      </c>
      <c r="AW544" s="14" t="s">
        <v>32</v>
      </c>
      <c r="AX544" s="14" t="s">
        <v>77</v>
      </c>
      <c r="AY544" s="172" t="s">
        <v>149</v>
      </c>
    </row>
    <row r="545" spans="2:51" s="13" customFormat="1" ht="12">
      <c r="B545" s="163"/>
      <c r="D545" s="164" t="s">
        <v>170</v>
      </c>
      <c r="E545" s="165" t="s">
        <v>1</v>
      </c>
      <c r="F545" s="166" t="s">
        <v>357</v>
      </c>
      <c r="H545" s="165" t="s">
        <v>1</v>
      </c>
      <c r="I545" s="167"/>
      <c r="L545" s="163"/>
      <c r="M545" s="168"/>
      <c r="N545" s="169"/>
      <c r="O545" s="169"/>
      <c r="P545" s="169"/>
      <c r="Q545" s="169"/>
      <c r="R545" s="169"/>
      <c r="S545" s="169"/>
      <c r="T545" s="170"/>
      <c r="AT545" s="165" t="s">
        <v>170</v>
      </c>
      <c r="AU545" s="165" t="s">
        <v>86</v>
      </c>
      <c r="AV545" s="13" t="s">
        <v>84</v>
      </c>
      <c r="AW545" s="13" t="s">
        <v>32</v>
      </c>
      <c r="AX545" s="13" t="s">
        <v>77</v>
      </c>
      <c r="AY545" s="165" t="s">
        <v>149</v>
      </c>
    </row>
    <row r="546" spans="2:51" s="14" customFormat="1" ht="12">
      <c r="B546" s="171"/>
      <c r="D546" s="164" t="s">
        <v>170</v>
      </c>
      <c r="E546" s="172" t="s">
        <v>1</v>
      </c>
      <c r="F546" s="173" t="s">
        <v>175</v>
      </c>
      <c r="H546" s="174">
        <v>34.39</v>
      </c>
      <c r="I546" s="175"/>
      <c r="L546" s="171"/>
      <c r="M546" s="176"/>
      <c r="N546" s="177"/>
      <c r="O546" s="177"/>
      <c r="P546" s="177"/>
      <c r="Q546" s="177"/>
      <c r="R546" s="177"/>
      <c r="S546" s="177"/>
      <c r="T546" s="178"/>
      <c r="AT546" s="172" t="s">
        <v>170</v>
      </c>
      <c r="AU546" s="172" t="s">
        <v>86</v>
      </c>
      <c r="AV546" s="14" t="s">
        <v>86</v>
      </c>
      <c r="AW546" s="14" t="s">
        <v>32</v>
      </c>
      <c r="AX546" s="14" t="s">
        <v>77</v>
      </c>
      <c r="AY546" s="172" t="s">
        <v>149</v>
      </c>
    </row>
    <row r="547" spans="2:51" s="13" customFormat="1" ht="12">
      <c r="B547" s="163"/>
      <c r="D547" s="164" t="s">
        <v>170</v>
      </c>
      <c r="E547" s="165" t="s">
        <v>1</v>
      </c>
      <c r="F547" s="166" t="s">
        <v>755</v>
      </c>
      <c r="H547" s="165" t="s">
        <v>1</v>
      </c>
      <c r="I547" s="167"/>
      <c r="L547" s="163"/>
      <c r="M547" s="168"/>
      <c r="N547" s="169"/>
      <c r="O547" s="169"/>
      <c r="P547" s="169"/>
      <c r="Q547" s="169"/>
      <c r="R547" s="169"/>
      <c r="S547" s="169"/>
      <c r="T547" s="170"/>
      <c r="AT547" s="165" t="s">
        <v>170</v>
      </c>
      <c r="AU547" s="165" t="s">
        <v>86</v>
      </c>
      <c r="AV547" s="13" t="s">
        <v>84</v>
      </c>
      <c r="AW547" s="13" t="s">
        <v>32</v>
      </c>
      <c r="AX547" s="13" t="s">
        <v>77</v>
      </c>
      <c r="AY547" s="165" t="s">
        <v>149</v>
      </c>
    </row>
    <row r="548" spans="2:51" s="13" customFormat="1" ht="12">
      <c r="B548" s="163"/>
      <c r="D548" s="164" t="s">
        <v>170</v>
      </c>
      <c r="E548" s="165" t="s">
        <v>1</v>
      </c>
      <c r="F548" s="166" t="s">
        <v>355</v>
      </c>
      <c r="H548" s="165" t="s">
        <v>1</v>
      </c>
      <c r="I548" s="167"/>
      <c r="L548" s="163"/>
      <c r="M548" s="168"/>
      <c r="N548" s="169"/>
      <c r="O548" s="169"/>
      <c r="P548" s="169"/>
      <c r="Q548" s="169"/>
      <c r="R548" s="169"/>
      <c r="S548" s="169"/>
      <c r="T548" s="170"/>
      <c r="AT548" s="165" t="s">
        <v>170</v>
      </c>
      <c r="AU548" s="165" t="s">
        <v>86</v>
      </c>
      <c r="AV548" s="13" t="s">
        <v>84</v>
      </c>
      <c r="AW548" s="13" t="s">
        <v>32</v>
      </c>
      <c r="AX548" s="13" t="s">
        <v>77</v>
      </c>
      <c r="AY548" s="165" t="s">
        <v>149</v>
      </c>
    </row>
    <row r="549" spans="2:51" s="14" customFormat="1" ht="12">
      <c r="B549" s="171"/>
      <c r="D549" s="164" t="s">
        <v>170</v>
      </c>
      <c r="E549" s="172" t="s">
        <v>1</v>
      </c>
      <c r="F549" s="173" t="s">
        <v>185</v>
      </c>
      <c r="H549" s="174">
        <v>137.76</v>
      </c>
      <c r="I549" s="175"/>
      <c r="L549" s="171"/>
      <c r="M549" s="176"/>
      <c r="N549" s="177"/>
      <c r="O549" s="177"/>
      <c r="P549" s="177"/>
      <c r="Q549" s="177"/>
      <c r="R549" s="177"/>
      <c r="S549" s="177"/>
      <c r="T549" s="178"/>
      <c r="AT549" s="172" t="s">
        <v>170</v>
      </c>
      <c r="AU549" s="172" t="s">
        <v>86</v>
      </c>
      <c r="AV549" s="14" t="s">
        <v>86</v>
      </c>
      <c r="AW549" s="14" t="s">
        <v>32</v>
      </c>
      <c r="AX549" s="14" t="s">
        <v>77</v>
      </c>
      <c r="AY549" s="172" t="s">
        <v>149</v>
      </c>
    </row>
    <row r="550" spans="2:51" s="13" customFormat="1" ht="12">
      <c r="B550" s="163"/>
      <c r="D550" s="164" t="s">
        <v>170</v>
      </c>
      <c r="E550" s="165" t="s">
        <v>1</v>
      </c>
      <c r="F550" s="166" t="s">
        <v>357</v>
      </c>
      <c r="H550" s="165" t="s">
        <v>1</v>
      </c>
      <c r="I550" s="167"/>
      <c r="L550" s="163"/>
      <c r="M550" s="168"/>
      <c r="N550" s="169"/>
      <c r="O550" s="169"/>
      <c r="P550" s="169"/>
      <c r="Q550" s="169"/>
      <c r="R550" s="169"/>
      <c r="S550" s="169"/>
      <c r="T550" s="170"/>
      <c r="AT550" s="165" t="s">
        <v>170</v>
      </c>
      <c r="AU550" s="165" t="s">
        <v>86</v>
      </c>
      <c r="AV550" s="13" t="s">
        <v>84</v>
      </c>
      <c r="AW550" s="13" t="s">
        <v>32</v>
      </c>
      <c r="AX550" s="13" t="s">
        <v>77</v>
      </c>
      <c r="AY550" s="165" t="s">
        <v>149</v>
      </c>
    </row>
    <row r="551" spans="2:51" s="14" customFormat="1" ht="12">
      <c r="B551" s="171"/>
      <c r="D551" s="164" t="s">
        <v>170</v>
      </c>
      <c r="E551" s="172" t="s">
        <v>1</v>
      </c>
      <c r="F551" s="173" t="s">
        <v>185</v>
      </c>
      <c r="H551" s="174">
        <v>137.76</v>
      </c>
      <c r="I551" s="175"/>
      <c r="L551" s="171"/>
      <c r="M551" s="176"/>
      <c r="N551" s="177"/>
      <c r="O551" s="177"/>
      <c r="P551" s="177"/>
      <c r="Q551" s="177"/>
      <c r="R551" s="177"/>
      <c r="S551" s="177"/>
      <c r="T551" s="178"/>
      <c r="AT551" s="172" t="s">
        <v>170</v>
      </c>
      <c r="AU551" s="172" t="s">
        <v>86</v>
      </c>
      <c r="AV551" s="14" t="s">
        <v>86</v>
      </c>
      <c r="AW551" s="14" t="s">
        <v>32</v>
      </c>
      <c r="AX551" s="14" t="s">
        <v>77</v>
      </c>
      <c r="AY551" s="172" t="s">
        <v>149</v>
      </c>
    </row>
    <row r="552" spans="2:51" s="13" customFormat="1" ht="12">
      <c r="B552" s="163"/>
      <c r="D552" s="164" t="s">
        <v>170</v>
      </c>
      <c r="E552" s="165" t="s">
        <v>1</v>
      </c>
      <c r="F552" s="166" t="s">
        <v>756</v>
      </c>
      <c r="H552" s="165" t="s">
        <v>1</v>
      </c>
      <c r="I552" s="167"/>
      <c r="L552" s="163"/>
      <c r="M552" s="168"/>
      <c r="N552" s="169"/>
      <c r="O552" s="169"/>
      <c r="P552" s="169"/>
      <c r="Q552" s="169"/>
      <c r="R552" s="169"/>
      <c r="S552" s="169"/>
      <c r="T552" s="170"/>
      <c r="AT552" s="165" t="s">
        <v>170</v>
      </c>
      <c r="AU552" s="165" t="s">
        <v>86</v>
      </c>
      <c r="AV552" s="13" t="s">
        <v>84</v>
      </c>
      <c r="AW552" s="13" t="s">
        <v>32</v>
      </c>
      <c r="AX552" s="13" t="s">
        <v>77</v>
      </c>
      <c r="AY552" s="165" t="s">
        <v>149</v>
      </c>
    </row>
    <row r="553" spans="2:51" s="14" customFormat="1" ht="12">
      <c r="B553" s="171"/>
      <c r="D553" s="164" t="s">
        <v>170</v>
      </c>
      <c r="E553" s="172" t="s">
        <v>1</v>
      </c>
      <c r="F553" s="173" t="s">
        <v>392</v>
      </c>
      <c r="H553" s="174">
        <v>-131.79</v>
      </c>
      <c r="I553" s="175"/>
      <c r="L553" s="171"/>
      <c r="M553" s="176"/>
      <c r="N553" s="177"/>
      <c r="O553" s="177"/>
      <c r="P553" s="177"/>
      <c r="Q553" s="177"/>
      <c r="R553" s="177"/>
      <c r="S553" s="177"/>
      <c r="T553" s="178"/>
      <c r="AT553" s="172" t="s">
        <v>170</v>
      </c>
      <c r="AU553" s="172" t="s">
        <v>86</v>
      </c>
      <c r="AV553" s="14" t="s">
        <v>86</v>
      </c>
      <c r="AW553" s="14" t="s">
        <v>32</v>
      </c>
      <c r="AX553" s="14" t="s">
        <v>77</v>
      </c>
      <c r="AY553" s="172" t="s">
        <v>149</v>
      </c>
    </row>
    <row r="554" spans="2:51" s="15" customFormat="1" ht="12">
      <c r="B554" s="179"/>
      <c r="D554" s="164" t="s">
        <v>170</v>
      </c>
      <c r="E554" s="180" t="s">
        <v>288</v>
      </c>
      <c r="F554" s="181" t="s">
        <v>177</v>
      </c>
      <c r="H554" s="182">
        <v>212.51</v>
      </c>
      <c r="I554" s="183"/>
      <c r="L554" s="179"/>
      <c r="M554" s="184"/>
      <c r="N554" s="185"/>
      <c r="O554" s="185"/>
      <c r="P554" s="185"/>
      <c r="Q554" s="185"/>
      <c r="R554" s="185"/>
      <c r="S554" s="185"/>
      <c r="T554" s="186"/>
      <c r="AT554" s="180" t="s">
        <v>170</v>
      </c>
      <c r="AU554" s="180" t="s">
        <v>86</v>
      </c>
      <c r="AV554" s="15" t="s">
        <v>157</v>
      </c>
      <c r="AW554" s="15" t="s">
        <v>32</v>
      </c>
      <c r="AX554" s="15" t="s">
        <v>84</v>
      </c>
      <c r="AY554" s="180" t="s">
        <v>149</v>
      </c>
    </row>
    <row r="555" spans="2:63" s="12" customFormat="1" ht="25.95" customHeight="1">
      <c r="B555" s="137"/>
      <c r="D555" s="138" t="s">
        <v>76</v>
      </c>
      <c r="E555" s="139" t="s">
        <v>757</v>
      </c>
      <c r="F555" s="139" t="s">
        <v>758</v>
      </c>
      <c r="I555" s="140"/>
      <c r="J555" s="126">
        <f>BK555</f>
        <v>0</v>
      </c>
      <c r="L555" s="137"/>
      <c r="M555" s="141"/>
      <c r="N555" s="142"/>
      <c r="O555" s="142"/>
      <c r="P555" s="143">
        <f>SUM(P556:P583)</f>
        <v>0</v>
      </c>
      <c r="Q555" s="142"/>
      <c r="R555" s="143">
        <f>SUM(R556:R583)</f>
        <v>0</v>
      </c>
      <c r="S555" s="142"/>
      <c r="T555" s="144">
        <f>SUM(T556:T583)</f>
        <v>0</v>
      </c>
      <c r="AR555" s="138" t="s">
        <v>157</v>
      </c>
      <c r="AT555" s="145" t="s">
        <v>76</v>
      </c>
      <c r="AU555" s="145" t="s">
        <v>77</v>
      </c>
      <c r="AY555" s="138" t="s">
        <v>149</v>
      </c>
      <c r="BK555" s="146">
        <f>SUM(BK556:BK583)</f>
        <v>0</v>
      </c>
    </row>
    <row r="556" spans="1:65" s="2" customFormat="1" ht="24.15" customHeight="1">
      <c r="A556" s="32"/>
      <c r="B556" s="149"/>
      <c r="C556" s="150" t="s">
        <v>759</v>
      </c>
      <c r="D556" s="150" t="s">
        <v>152</v>
      </c>
      <c r="E556" s="151" t="s">
        <v>760</v>
      </c>
      <c r="F556" s="152" t="s">
        <v>761</v>
      </c>
      <c r="G556" s="153" t="s">
        <v>518</v>
      </c>
      <c r="H556" s="154">
        <v>1</v>
      </c>
      <c r="I556" s="155"/>
      <c r="J556" s="156">
        <f aca="true" t="shared" si="30" ref="J556:J583">ROUND(I556*H556,2)</f>
        <v>0</v>
      </c>
      <c r="K556" s="152" t="s">
        <v>1</v>
      </c>
      <c r="L556" s="33"/>
      <c r="M556" s="157" t="s">
        <v>1</v>
      </c>
      <c r="N556" s="158" t="s">
        <v>42</v>
      </c>
      <c r="O556" s="58"/>
      <c r="P556" s="159">
        <f aca="true" t="shared" si="31" ref="P556:P583">O556*H556</f>
        <v>0</v>
      </c>
      <c r="Q556" s="159">
        <v>0</v>
      </c>
      <c r="R556" s="159">
        <f aca="true" t="shared" si="32" ref="R556:R583">Q556*H556</f>
        <v>0</v>
      </c>
      <c r="S556" s="159">
        <v>0</v>
      </c>
      <c r="T556" s="160">
        <f aca="true" t="shared" si="33" ref="T556:T583">S556*H556</f>
        <v>0</v>
      </c>
      <c r="U556" s="32"/>
      <c r="V556" s="32"/>
      <c r="W556" s="32"/>
      <c r="X556" s="32"/>
      <c r="Y556" s="32"/>
      <c r="Z556" s="32"/>
      <c r="AA556" s="32"/>
      <c r="AB556" s="32"/>
      <c r="AC556" s="32"/>
      <c r="AD556" s="32"/>
      <c r="AE556" s="32"/>
      <c r="AR556" s="161" t="s">
        <v>157</v>
      </c>
      <c r="AT556" s="161" t="s">
        <v>152</v>
      </c>
      <c r="AU556" s="161" t="s">
        <v>84</v>
      </c>
      <c r="AY556" s="17" t="s">
        <v>149</v>
      </c>
      <c r="BE556" s="162">
        <f aca="true" t="shared" si="34" ref="BE556:BE583">IF(N556="základní",J556,0)</f>
        <v>0</v>
      </c>
      <c r="BF556" s="162">
        <f aca="true" t="shared" si="35" ref="BF556:BF583">IF(N556="snížená",J556,0)</f>
        <v>0</v>
      </c>
      <c r="BG556" s="162">
        <f aca="true" t="shared" si="36" ref="BG556:BG583">IF(N556="zákl. přenesená",J556,0)</f>
        <v>0</v>
      </c>
      <c r="BH556" s="162">
        <f aca="true" t="shared" si="37" ref="BH556:BH583">IF(N556="sníž. přenesená",J556,0)</f>
        <v>0</v>
      </c>
      <c r="BI556" s="162">
        <f aca="true" t="shared" si="38" ref="BI556:BI583">IF(N556="nulová",J556,0)</f>
        <v>0</v>
      </c>
      <c r="BJ556" s="17" t="s">
        <v>84</v>
      </c>
      <c r="BK556" s="162">
        <f aca="true" t="shared" si="39" ref="BK556:BK583">ROUND(I556*H556,2)</f>
        <v>0</v>
      </c>
      <c r="BL556" s="17" t="s">
        <v>157</v>
      </c>
      <c r="BM556" s="161" t="s">
        <v>762</v>
      </c>
    </row>
    <row r="557" spans="1:65" s="2" customFormat="1" ht="24.15" customHeight="1">
      <c r="A557" s="32"/>
      <c r="B557" s="149"/>
      <c r="C557" s="150" t="s">
        <v>763</v>
      </c>
      <c r="D557" s="150" t="s">
        <v>152</v>
      </c>
      <c r="E557" s="151" t="s">
        <v>764</v>
      </c>
      <c r="F557" s="152" t="s">
        <v>765</v>
      </c>
      <c r="G557" s="153" t="s">
        <v>518</v>
      </c>
      <c r="H557" s="154">
        <v>2</v>
      </c>
      <c r="I557" s="155"/>
      <c r="J557" s="156">
        <f t="shared" si="30"/>
        <v>0</v>
      </c>
      <c r="K557" s="152" t="s">
        <v>1</v>
      </c>
      <c r="L557" s="33"/>
      <c r="M557" s="157" t="s">
        <v>1</v>
      </c>
      <c r="N557" s="158" t="s">
        <v>42</v>
      </c>
      <c r="O557" s="58"/>
      <c r="P557" s="159">
        <f t="shared" si="31"/>
        <v>0</v>
      </c>
      <c r="Q557" s="159">
        <v>0</v>
      </c>
      <c r="R557" s="159">
        <f t="shared" si="32"/>
        <v>0</v>
      </c>
      <c r="S557" s="159">
        <v>0</v>
      </c>
      <c r="T557" s="160">
        <f t="shared" si="33"/>
        <v>0</v>
      </c>
      <c r="U557" s="32"/>
      <c r="V557" s="32"/>
      <c r="W557" s="32"/>
      <c r="X557" s="32"/>
      <c r="Y557" s="32"/>
      <c r="Z557" s="32"/>
      <c r="AA557" s="32"/>
      <c r="AB557" s="32"/>
      <c r="AC557" s="32"/>
      <c r="AD557" s="32"/>
      <c r="AE557" s="32"/>
      <c r="AR557" s="161" t="s">
        <v>157</v>
      </c>
      <c r="AT557" s="161" t="s">
        <v>152</v>
      </c>
      <c r="AU557" s="161" t="s">
        <v>84</v>
      </c>
      <c r="AY557" s="17" t="s">
        <v>149</v>
      </c>
      <c r="BE557" s="162">
        <f t="shared" si="34"/>
        <v>0</v>
      </c>
      <c r="BF557" s="162">
        <f t="shared" si="35"/>
        <v>0</v>
      </c>
      <c r="BG557" s="162">
        <f t="shared" si="36"/>
        <v>0</v>
      </c>
      <c r="BH557" s="162">
        <f t="shared" si="37"/>
        <v>0</v>
      </c>
      <c r="BI557" s="162">
        <f t="shared" si="38"/>
        <v>0</v>
      </c>
      <c r="BJ557" s="17" t="s">
        <v>84</v>
      </c>
      <c r="BK557" s="162">
        <f t="shared" si="39"/>
        <v>0</v>
      </c>
      <c r="BL557" s="17" t="s">
        <v>157</v>
      </c>
      <c r="BM557" s="161" t="s">
        <v>766</v>
      </c>
    </row>
    <row r="558" spans="1:65" s="2" customFormat="1" ht="24.15" customHeight="1">
      <c r="A558" s="32"/>
      <c r="B558" s="149"/>
      <c r="C558" s="150" t="s">
        <v>767</v>
      </c>
      <c r="D558" s="150" t="s">
        <v>152</v>
      </c>
      <c r="E558" s="151" t="s">
        <v>768</v>
      </c>
      <c r="F558" s="152" t="s">
        <v>769</v>
      </c>
      <c r="G558" s="153" t="s">
        <v>155</v>
      </c>
      <c r="H558" s="154">
        <v>1</v>
      </c>
      <c r="I558" s="155"/>
      <c r="J558" s="156">
        <f t="shared" si="30"/>
        <v>0</v>
      </c>
      <c r="K558" s="152" t="s">
        <v>1</v>
      </c>
      <c r="L558" s="33"/>
      <c r="M558" s="157" t="s">
        <v>1</v>
      </c>
      <c r="N558" s="158" t="s">
        <v>42</v>
      </c>
      <c r="O558" s="58"/>
      <c r="P558" s="159">
        <f t="shared" si="31"/>
        <v>0</v>
      </c>
      <c r="Q558" s="159">
        <v>0</v>
      </c>
      <c r="R558" s="159">
        <f t="shared" si="32"/>
        <v>0</v>
      </c>
      <c r="S558" s="159">
        <v>0</v>
      </c>
      <c r="T558" s="160">
        <f t="shared" si="33"/>
        <v>0</v>
      </c>
      <c r="U558" s="32"/>
      <c r="V558" s="32"/>
      <c r="W558" s="32"/>
      <c r="X558" s="32"/>
      <c r="Y558" s="32"/>
      <c r="Z558" s="32"/>
      <c r="AA558" s="32"/>
      <c r="AB558" s="32"/>
      <c r="AC558" s="32"/>
      <c r="AD558" s="32"/>
      <c r="AE558" s="32"/>
      <c r="AR558" s="161" t="s">
        <v>157</v>
      </c>
      <c r="AT558" s="161" t="s">
        <v>152</v>
      </c>
      <c r="AU558" s="161" t="s">
        <v>84</v>
      </c>
      <c r="AY558" s="17" t="s">
        <v>149</v>
      </c>
      <c r="BE558" s="162">
        <f t="shared" si="34"/>
        <v>0</v>
      </c>
      <c r="BF558" s="162">
        <f t="shared" si="35"/>
        <v>0</v>
      </c>
      <c r="BG558" s="162">
        <f t="shared" si="36"/>
        <v>0</v>
      </c>
      <c r="BH558" s="162">
        <f t="shared" si="37"/>
        <v>0</v>
      </c>
      <c r="BI558" s="162">
        <f t="shared" si="38"/>
        <v>0</v>
      </c>
      <c r="BJ558" s="17" t="s">
        <v>84</v>
      </c>
      <c r="BK558" s="162">
        <f t="shared" si="39"/>
        <v>0</v>
      </c>
      <c r="BL558" s="17" t="s">
        <v>157</v>
      </c>
      <c r="BM558" s="161" t="s">
        <v>770</v>
      </c>
    </row>
    <row r="559" spans="1:65" s="2" customFormat="1" ht="24.15" customHeight="1">
      <c r="A559" s="32"/>
      <c r="B559" s="149"/>
      <c r="C559" s="150" t="s">
        <v>771</v>
      </c>
      <c r="D559" s="150" t="s">
        <v>152</v>
      </c>
      <c r="E559" s="151" t="s">
        <v>772</v>
      </c>
      <c r="F559" s="152" t="s">
        <v>773</v>
      </c>
      <c r="G559" s="153" t="s">
        <v>155</v>
      </c>
      <c r="H559" s="154">
        <v>3</v>
      </c>
      <c r="I559" s="155"/>
      <c r="J559" s="156">
        <f t="shared" si="30"/>
        <v>0</v>
      </c>
      <c r="K559" s="152" t="s">
        <v>1</v>
      </c>
      <c r="L559" s="33"/>
      <c r="M559" s="157" t="s">
        <v>1</v>
      </c>
      <c r="N559" s="158" t="s">
        <v>42</v>
      </c>
      <c r="O559" s="58"/>
      <c r="P559" s="159">
        <f t="shared" si="31"/>
        <v>0</v>
      </c>
      <c r="Q559" s="159">
        <v>0</v>
      </c>
      <c r="R559" s="159">
        <f t="shared" si="32"/>
        <v>0</v>
      </c>
      <c r="S559" s="159">
        <v>0</v>
      </c>
      <c r="T559" s="160">
        <f t="shared" si="33"/>
        <v>0</v>
      </c>
      <c r="U559" s="32"/>
      <c r="V559" s="32"/>
      <c r="W559" s="32"/>
      <c r="X559" s="32"/>
      <c r="Y559" s="32"/>
      <c r="Z559" s="32"/>
      <c r="AA559" s="32"/>
      <c r="AB559" s="32"/>
      <c r="AC559" s="32"/>
      <c r="AD559" s="32"/>
      <c r="AE559" s="32"/>
      <c r="AR559" s="161" t="s">
        <v>157</v>
      </c>
      <c r="AT559" s="161" t="s">
        <v>152</v>
      </c>
      <c r="AU559" s="161" t="s">
        <v>84</v>
      </c>
      <c r="AY559" s="17" t="s">
        <v>149</v>
      </c>
      <c r="BE559" s="162">
        <f t="shared" si="34"/>
        <v>0</v>
      </c>
      <c r="BF559" s="162">
        <f t="shared" si="35"/>
        <v>0</v>
      </c>
      <c r="BG559" s="162">
        <f t="shared" si="36"/>
        <v>0</v>
      </c>
      <c r="BH559" s="162">
        <f t="shared" si="37"/>
        <v>0</v>
      </c>
      <c r="BI559" s="162">
        <f t="shared" si="38"/>
        <v>0</v>
      </c>
      <c r="BJ559" s="17" t="s">
        <v>84</v>
      </c>
      <c r="BK559" s="162">
        <f t="shared" si="39"/>
        <v>0</v>
      </c>
      <c r="BL559" s="17" t="s">
        <v>157</v>
      </c>
      <c r="BM559" s="161" t="s">
        <v>774</v>
      </c>
    </row>
    <row r="560" spans="1:65" s="2" customFormat="1" ht="24.15" customHeight="1">
      <c r="A560" s="32"/>
      <c r="B560" s="149"/>
      <c r="C560" s="150" t="s">
        <v>775</v>
      </c>
      <c r="D560" s="150" t="s">
        <v>152</v>
      </c>
      <c r="E560" s="151" t="s">
        <v>776</v>
      </c>
      <c r="F560" s="152" t="s">
        <v>777</v>
      </c>
      <c r="G560" s="153" t="s">
        <v>425</v>
      </c>
      <c r="H560" s="154">
        <v>1</v>
      </c>
      <c r="I560" s="155"/>
      <c r="J560" s="156">
        <f t="shared" si="30"/>
        <v>0</v>
      </c>
      <c r="K560" s="152" t="s">
        <v>1</v>
      </c>
      <c r="L560" s="33"/>
      <c r="M560" s="157" t="s">
        <v>1</v>
      </c>
      <c r="N560" s="158" t="s">
        <v>42</v>
      </c>
      <c r="O560" s="58"/>
      <c r="P560" s="159">
        <f t="shared" si="31"/>
        <v>0</v>
      </c>
      <c r="Q560" s="159">
        <v>0</v>
      </c>
      <c r="R560" s="159">
        <f t="shared" si="32"/>
        <v>0</v>
      </c>
      <c r="S560" s="159">
        <v>0</v>
      </c>
      <c r="T560" s="160">
        <f t="shared" si="33"/>
        <v>0</v>
      </c>
      <c r="U560" s="32"/>
      <c r="V560" s="32"/>
      <c r="W560" s="32"/>
      <c r="X560" s="32"/>
      <c r="Y560" s="32"/>
      <c r="Z560" s="32"/>
      <c r="AA560" s="32"/>
      <c r="AB560" s="32"/>
      <c r="AC560" s="32"/>
      <c r="AD560" s="32"/>
      <c r="AE560" s="32"/>
      <c r="AR560" s="161" t="s">
        <v>157</v>
      </c>
      <c r="AT560" s="161" t="s">
        <v>152</v>
      </c>
      <c r="AU560" s="161" t="s">
        <v>84</v>
      </c>
      <c r="AY560" s="17" t="s">
        <v>149</v>
      </c>
      <c r="BE560" s="162">
        <f t="shared" si="34"/>
        <v>0</v>
      </c>
      <c r="BF560" s="162">
        <f t="shared" si="35"/>
        <v>0</v>
      </c>
      <c r="BG560" s="162">
        <f t="shared" si="36"/>
        <v>0</v>
      </c>
      <c r="BH560" s="162">
        <f t="shared" si="37"/>
        <v>0</v>
      </c>
      <c r="BI560" s="162">
        <f t="shared" si="38"/>
        <v>0</v>
      </c>
      <c r="BJ560" s="17" t="s">
        <v>84</v>
      </c>
      <c r="BK560" s="162">
        <f t="shared" si="39"/>
        <v>0</v>
      </c>
      <c r="BL560" s="17" t="s">
        <v>157</v>
      </c>
      <c r="BM560" s="161" t="s">
        <v>778</v>
      </c>
    </row>
    <row r="561" spans="1:65" s="2" customFormat="1" ht="24.15" customHeight="1">
      <c r="A561" s="32"/>
      <c r="B561" s="149"/>
      <c r="C561" s="150" t="s">
        <v>779</v>
      </c>
      <c r="D561" s="150" t="s">
        <v>152</v>
      </c>
      <c r="E561" s="151" t="s">
        <v>780</v>
      </c>
      <c r="F561" s="152" t="s">
        <v>781</v>
      </c>
      <c r="G561" s="153" t="s">
        <v>425</v>
      </c>
      <c r="H561" s="154">
        <v>5</v>
      </c>
      <c r="I561" s="155"/>
      <c r="J561" s="156">
        <f t="shared" si="30"/>
        <v>0</v>
      </c>
      <c r="K561" s="152" t="s">
        <v>1</v>
      </c>
      <c r="L561" s="33"/>
      <c r="M561" s="157" t="s">
        <v>1</v>
      </c>
      <c r="N561" s="158" t="s">
        <v>42</v>
      </c>
      <c r="O561" s="58"/>
      <c r="P561" s="159">
        <f t="shared" si="31"/>
        <v>0</v>
      </c>
      <c r="Q561" s="159">
        <v>0</v>
      </c>
      <c r="R561" s="159">
        <f t="shared" si="32"/>
        <v>0</v>
      </c>
      <c r="S561" s="159">
        <v>0</v>
      </c>
      <c r="T561" s="160">
        <f t="shared" si="33"/>
        <v>0</v>
      </c>
      <c r="U561" s="32"/>
      <c r="V561" s="32"/>
      <c r="W561" s="32"/>
      <c r="X561" s="32"/>
      <c r="Y561" s="32"/>
      <c r="Z561" s="32"/>
      <c r="AA561" s="32"/>
      <c r="AB561" s="32"/>
      <c r="AC561" s="32"/>
      <c r="AD561" s="32"/>
      <c r="AE561" s="32"/>
      <c r="AR561" s="161" t="s">
        <v>157</v>
      </c>
      <c r="AT561" s="161" t="s">
        <v>152</v>
      </c>
      <c r="AU561" s="161" t="s">
        <v>84</v>
      </c>
      <c r="AY561" s="17" t="s">
        <v>149</v>
      </c>
      <c r="BE561" s="162">
        <f t="shared" si="34"/>
        <v>0</v>
      </c>
      <c r="BF561" s="162">
        <f t="shared" si="35"/>
        <v>0</v>
      </c>
      <c r="BG561" s="162">
        <f t="shared" si="36"/>
        <v>0</v>
      </c>
      <c r="BH561" s="162">
        <f t="shared" si="37"/>
        <v>0</v>
      </c>
      <c r="BI561" s="162">
        <f t="shared" si="38"/>
        <v>0</v>
      </c>
      <c r="BJ561" s="17" t="s">
        <v>84</v>
      </c>
      <c r="BK561" s="162">
        <f t="shared" si="39"/>
        <v>0</v>
      </c>
      <c r="BL561" s="17" t="s">
        <v>157</v>
      </c>
      <c r="BM561" s="161" t="s">
        <v>782</v>
      </c>
    </row>
    <row r="562" spans="1:65" s="2" customFormat="1" ht="24.15" customHeight="1">
      <c r="A562" s="32"/>
      <c r="B562" s="149"/>
      <c r="C562" s="150" t="s">
        <v>783</v>
      </c>
      <c r="D562" s="150" t="s">
        <v>152</v>
      </c>
      <c r="E562" s="151" t="s">
        <v>784</v>
      </c>
      <c r="F562" s="152" t="s">
        <v>785</v>
      </c>
      <c r="G562" s="153" t="s">
        <v>518</v>
      </c>
      <c r="H562" s="154">
        <v>1</v>
      </c>
      <c r="I562" s="155"/>
      <c r="J562" s="156">
        <f t="shared" si="30"/>
        <v>0</v>
      </c>
      <c r="K562" s="152" t="s">
        <v>1</v>
      </c>
      <c r="L562" s="33"/>
      <c r="M562" s="157" t="s">
        <v>1</v>
      </c>
      <c r="N562" s="158" t="s">
        <v>42</v>
      </c>
      <c r="O562" s="58"/>
      <c r="P562" s="159">
        <f t="shared" si="31"/>
        <v>0</v>
      </c>
      <c r="Q562" s="159">
        <v>0</v>
      </c>
      <c r="R562" s="159">
        <f t="shared" si="32"/>
        <v>0</v>
      </c>
      <c r="S562" s="159">
        <v>0</v>
      </c>
      <c r="T562" s="160">
        <f t="shared" si="33"/>
        <v>0</v>
      </c>
      <c r="U562" s="32"/>
      <c r="V562" s="32"/>
      <c r="W562" s="32"/>
      <c r="X562" s="32"/>
      <c r="Y562" s="32"/>
      <c r="Z562" s="32"/>
      <c r="AA562" s="32"/>
      <c r="AB562" s="32"/>
      <c r="AC562" s="32"/>
      <c r="AD562" s="32"/>
      <c r="AE562" s="32"/>
      <c r="AR562" s="161" t="s">
        <v>157</v>
      </c>
      <c r="AT562" s="161" t="s">
        <v>152</v>
      </c>
      <c r="AU562" s="161" t="s">
        <v>84</v>
      </c>
      <c r="AY562" s="17" t="s">
        <v>149</v>
      </c>
      <c r="BE562" s="162">
        <f t="shared" si="34"/>
        <v>0</v>
      </c>
      <c r="BF562" s="162">
        <f t="shared" si="35"/>
        <v>0</v>
      </c>
      <c r="BG562" s="162">
        <f t="shared" si="36"/>
        <v>0</v>
      </c>
      <c r="BH562" s="162">
        <f t="shared" si="37"/>
        <v>0</v>
      </c>
      <c r="BI562" s="162">
        <f t="shared" si="38"/>
        <v>0</v>
      </c>
      <c r="BJ562" s="17" t="s">
        <v>84</v>
      </c>
      <c r="BK562" s="162">
        <f t="shared" si="39"/>
        <v>0</v>
      </c>
      <c r="BL562" s="17" t="s">
        <v>157</v>
      </c>
      <c r="BM562" s="161" t="s">
        <v>786</v>
      </c>
    </row>
    <row r="563" spans="1:65" s="2" customFormat="1" ht="24.15" customHeight="1">
      <c r="A563" s="32"/>
      <c r="B563" s="149"/>
      <c r="C563" s="150" t="s">
        <v>787</v>
      </c>
      <c r="D563" s="150" t="s">
        <v>152</v>
      </c>
      <c r="E563" s="151" t="s">
        <v>788</v>
      </c>
      <c r="F563" s="152" t="s">
        <v>789</v>
      </c>
      <c r="G563" s="153" t="s">
        <v>518</v>
      </c>
      <c r="H563" s="154">
        <v>1</v>
      </c>
      <c r="I563" s="155"/>
      <c r="J563" s="156">
        <f t="shared" si="30"/>
        <v>0</v>
      </c>
      <c r="K563" s="152" t="s">
        <v>1</v>
      </c>
      <c r="L563" s="33"/>
      <c r="M563" s="157" t="s">
        <v>1</v>
      </c>
      <c r="N563" s="158" t="s">
        <v>42</v>
      </c>
      <c r="O563" s="58"/>
      <c r="P563" s="159">
        <f t="shared" si="31"/>
        <v>0</v>
      </c>
      <c r="Q563" s="159">
        <v>0</v>
      </c>
      <c r="R563" s="159">
        <f t="shared" si="32"/>
        <v>0</v>
      </c>
      <c r="S563" s="159">
        <v>0</v>
      </c>
      <c r="T563" s="160">
        <f t="shared" si="33"/>
        <v>0</v>
      </c>
      <c r="U563" s="32"/>
      <c r="V563" s="32"/>
      <c r="W563" s="32"/>
      <c r="X563" s="32"/>
      <c r="Y563" s="32"/>
      <c r="Z563" s="32"/>
      <c r="AA563" s="32"/>
      <c r="AB563" s="32"/>
      <c r="AC563" s="32"/>
      <c r="AD563" s="32"/>
      <c r="AE563" s="32"/>
      <c r="AR563" s="161" t="s">
        <v>157</v>
      </c>
      <c r="AT563" s="161" t="s">
        <v>152</v>
      </c>
      <c r="AU563" s="161" t="s">
        <v>84</v>
      </c>
      <c r="AY563" s="17" t="s">
        <v>149</v>
      </c>
      <c r="BE563" s="162">
        <f t="shared" si="34"/>
        <v>0</v>
      </c>
      <c r="BF563" s="162">
        <f t="shared" si="35"/>
        <v>0</v>
      </c>
      <c r="BG563" s="162">
        <f t="shared" si="36"/>
        <v>0</v>
      </c>
      <c r="BH563" s="162">
        <f t="shared" si="37"/>
        <v>0</v>
      </c>
      <c r="BI563" s="162">
        <f t="shared" si="38"/>
        <v>0</v>
      </c>
      <c r="BJ563" s="17" t="s">
        <v>84</v>
      </c>
      <c r="BK563" s="162">
        <f t="shared" si="39"/>
        <v>0</v>
      </c>
      <c r="BL563" s="17" t="s">
        <v>157</v>
      </c>
      <c r="BM563" s="161" t="s">
        <v>790</v>
      </c>
    </row>
    <row r="564" spans="1:65" s="2" customFormat="1" ht="24.15" customHeight="1">
      <c r="A564" s="32"/>
      <c r="B564" s="149"/>
      <c r="C564" s="150" t="s">
        <v>791</v>
      </c>
      <c r="D564" s="150" t="s">
        <v>152</v>
      </c>
      <c r="E564" s="151" t="s">
        <v>792</v>
      </c>
      <c r="F564" s="152" t="s">
        <v>793</v>
      </c>
      <c r="G564" s="153" t="s">
        <v>518</v>
      </c>
      <c r="H564" s="154">
        <v>1</v>
      </c>
      <c r="I564" s="155"/>
      <c r="J564" s="156">
        <f t="shared" si="30"/>
        <v>0</v>
      </c>
      <c r="K564" s="152" t="s">
        <v>1</v>
      </c>
      <c r="L564" s="33"/>
      <c r="M564" s="157" t="s">
        <v>1</v>
      </c>
      <c r="N564" s="158" t="s">
        <v>42</v>
      </c>
      <c r="O564" s="58"/>
      <c r="P564" s="159">
        <f t="shared" si="31"/>
        <v>0</v>
      </c>
      <c r="Q564" s="159">
        <v>0</v>
      </c>
      <c r="R564" s="159">
        <f t="shared" si="32"/>
        <v>0</v>
      </c>
      <c r="S564" s="159">
        <v>0</v>
      </c>
      <c r="T564" s="160">
        <f t="shared" si="33"/>
        <v>0</v>
      </c>
      <c r="U564" s="32"/>
      <c r="V564" s="32"/>
      <c r="W564" s="32"/>
      <c r="X564" s="32"/>
      <c r="Y564" s="32"/>
      <c r="Z564" s="32"/>
      <c r="AA564" s="32"/>
      <c r="AB564" s="32"/>
      <c r="AC564" s="32"/>
      <c r="AD564" s="32"/>
      <c r="AE564" s="32"/>
      <c r="AR564" s="161" t="s">
        <v>157</v>
      </c>
      <c r="AT564" s="161" t="s">
        <v>152</v>
      </c>
      <c r="AU564" s="161" t="s">
        <v>84</v>
      </c>
      <c r="AY564" s="17" t="s">
        <v>149</v>
      </c>
      <c r="BE564" s="162">
        <f t="shared" si="34"/>
        <v>0</v>
      </c>
      <c r="BF564" s="162">
        <f t="shared" si="35"/>
        <v>0</v>
      </c>
      <c r="BG564" s="162">
        <f t="shared" si="36"/>
        <v>0</v>
      </c>
      <c r="BH564" s="162">
        <f t="shared" si="37"/>
        <v>0</v>
      </c>
      <c r="BI564" s="162">
        <f t="shared" si="38"/>
        <v>0</v>
      </c>
      <c r="BJ564" s="17" t="s">
        <v>84</v>
      </c>
      <c r="BK564" s="162">
        <f t="shared" si="39"/>
        <v>0</v>
      </c>
      <c r="BL564" s="17" t="s">
        <v>157</v>
      </c>
      <c r="BM564" s="161" t="s">
        <v>794</v>
      </c>
    </row>
    <row r="565" spans="1:65" s="2" customFormat="1" ht="24.15" customHeight="1">
      <c r="A565" s="32"/>
      <c r="B565" s="149"/>
      <c r="C565" s="150" t="s">
        <v>795</v>
      </c>
      <c r="D565" s="150" t="s">
        <v>152</v>
      </c>
      <c r="E565" s="151" t="s">
        <v>796</v>
      </c>
      <c r="F565" s="152" t="s">
        <v>797</v>
      </c>
      <c r="G565" s="153" t="s">
        <v>155</v>
      </c>
      <c r="H565" s="154">
        <v>1</v>
      </c>
      <c r="I565" s="155"/>
      <c r="J565" s="156">
        <f t="shared" si="30"/>
        <v>0</v>
      </c>
      <c r="K565" s="152" t="s">
        <v>1</v>
      </c>
      <c r="L565" s="33"/>
      <c r="M565" s="157" t="s">
        <v>1</v>
      </c>
      <c r="N565" s="158" t="s">
        <v>42</v>
      </c>
      <c r="O565" s="58"/>
      <c r="P565" s="159">
        <f t="shared" si="31"/>
        <v>0</v>
      </c>
      <c r="Q565" s="159">
        <v>0</v>
      </c>
      <c r="R565" s="159">
        <f t="shared" si="32"/>
        <v>0</v>
      </c>
      <c r="S565" s="159">
        <v>0</v>
      </c>
      <c r="T565" s="160">
        <f t="shared" si="33"/>
        <v>0</v>
      </c>
      <c r="U565" s="32"/>
      <c r="V565" s="32"/>
      <c r="W565" s="32"/>
      <c r="X565" s="32"/>
      <c r="Y565" s="32"/>
      <c r="Z565" s="32"/>
      <c r="AA565" s="32"/>
      <c r="AB565" s="32"/>
      <c r="AC565" s="32"/>
      <c r="AD565" s="32"/>
      <c r="AE565" s="32"/>
      <c r="AR565" s="161" t="s">
        <v>157</v>
      </c>
      <c r="AT565" s="161" t="s">
        <v>152</v>
      </c>
      <c r="AU565" s="161" t="s">
        <v>84</v>
      </c>
      <c r="AY565" s="17" t="s">
        <v>149</v>
      </c>
      <c r="BE565" s="162">
        <f t="shared" si="34"/>
        <v>0</v>
      </c>
      <c r="BF565" s="162">
        <f t="shared" si="35"/>
        <v>0</v>
      </c>
      <c r="BG565" s="162">
        <f t="shared" si="36"/>
        <v>0</v>
      </c>
      <c r="BH565" s="162">
        <f t="shared" si="37"/>
        <v>0</v>
      </c>
      <c r="BI565" s="162">
        <f t="shared" si="38"/>
        <v>0</v>
      </c>
      <c r="BJ565" s="17" t="s">
        <v>84</v>
      </c>
      <c r="BK565" s="162">
        <f t="shared" si="39"/>
        <v>0</v>
      </c>
      <c r="BL565" s="17" t="s">
        <v>157</v>
      </c>
      <c r="BM565" s="161" t="s">
        <v>798</v>
      </c>
    </row>
    <row r="566" spans="1:65" s="2" customFormat="1" ht="24.15" customHeight="1">
      <c r="A566" s="32"/>
      <c r="B566" s="149"/>
      <c r="C566" s="150" t="s">
        <v>799</v>
      </c>
      <c r="D566" s="150" t="s">
        <v>152</v>
      </c>
      <c r="E566" s="151" t="s">
        <v>800</v>
      </c>
      <c r="F566" s="152" t="s">
        <v>801</v>
      </c>
      <c r="G566" s="153" t="s">
        <v>155</v>
      </c>
      <c r="H566" s="154">
        <v>3</v>
      </c>
      <c r="I566" s="155"/>
      <c r="J566" s="156">
        <f t="shared" si="30"/>
        <v>0</v>
      </c>
      <c r="K566" s="152" t="s">
        <v>1</v>
      </c>
      <c r="L566" s="33"/>
      <c r="M566" s="157" t="s">
        <v>1</v>
      </c>
      <c r="N566" s="158" t="s">
        <v>42</v>
      </c>
      <c r="O566" s="58"/>
      <c r="P566" s="159">
        <f t="shared" si="31"/>
        <v>0</v>
      </c>
      <c r="Q566" s="159">
        <v>0</v>
      </c>
      <c r="R566" s="159">
        <f t="shared" si="32"/>
        <v>0</v>
      </c>
      <c r="S566" s="159">
        <v>0</v>
      </c>
      <c r="T566" s="160">
        <f t="shared" si="33"/>
        <v>0</v>
      </c>
      <c r="U566" s="32"/>
      <c r="V566" s="32"/>
      <c r="W566" s="32"/>
      <c r="X566" s="32"/>
      <c r="Y566" s="32"/>
      <c r="Z566" s="32"/>
      <c r="AA566" s="32"/>
      <c r="AB566" s="32"/>
      <c r="AC566" s="32"/>
      <c r="AD566" s="32"/>
      <c r="AE566" s="32"/>
      <c r="AR566" s="161" t="s">
        <v>157</v>
      </c>
      <c r="AT566" s="161" t="s">
        <v>152</v>
      </c>
      <c r="AU566" s="161" t="s">
        <v>84</v>
      </c>
      <c r="AY566" s="17" t="s">
        <v>149</v>
      </c>
      <c r="BE566" s="162">
        <f t="shared" si="34"/>
        <v>0</v>
      </c>
      <c r="BF566" s="162">
        <f t="shared" si="35"/>
        <v>0</v>
      </c>
      <c r="BG566" s="162">
        <f t="shared" si="36"/>
        <v>0</v>
      </c>
      <c r="BH566" s="162">
        <f t="shared" si="37"/>
        <v>0</v>
      </c>
      <c r="BI566" s="162">
        <f t="shared" si="38"/>
        <v>0</v>
      </c>
      <c r="BJ566" s="17" t="s">
        <v>84</v>
      </c>
      <c r="BK566" s="162">
        <f t="shared" si="39"/>
        <v>0</v>
      </c>
      <c r="BL566" s="17" t="s">
        <v>157</v>
      </c>
      <c r="BM566" s="161" t="s">
        <v>802</v>
      </c>
    </row>
    <row r="567" spans="1:65" s="2" customFormat="1" ht="24.15" customHeight="1">
      <c r="A567" s="32"/>
      <c r="B567" s="149"/>
      <c r="C567" s="150" t="s">
        <v>803</v>
      </c>
      <c r="D567" s="150" t="s">
        <v>152</v>
      </c>
      <c r="E567" s="151" t="s">
        <v>804</v>
      </c>
      <c r="F567" s="152" t="s">
        <v>805</v>
      </c>
      <c r="G567" s="153" t="s">
        <v>425</v>
      </c>
      <c r="H567" s="154">
        <v>1</v>
      </c>
      <c r="I567" s="155"/>
      <c r="J567" s="156">
        <f t="shared" si="30"/>
        <v>0</v>
      </c>
      <c r="K567" s="152" t="s">
        <v>1</v>
      </c>
      <c r="L567" s="33"/>
      <c r="M567" s="157" t="s">
        <v>1</v>
      </c>
      <c r="N567" s="158" t="s">
        <v>42</v>
      </c>
      <c r="O567" s="58"/>
      <c r="P567" s="159">
        <f t="shared" si="31"/>
        <v>0</v>
      </c>
      <c r="Q567" s="159">
        <v>0</v>
      </c>
      <c r="R567" s="159">
        <f t="shared" si="32"/>
        <v>0</v>
      </c>
      <c r="S567" s="159">
        <v>0</v>
      </c>
      <c r="T567" s="160">
        <f t="shared" si="33"/>
        <v>0</v>
      </c>
      <c r="U567" s="32"/>
      <c r="V567" s="32"/>
      <c r="W567" s="32"/>
      <c r="X567" s="32"/>
      <c r="Y567" s="32"/>
      <c r="Z567" s="32"/>
      <c r="AA567" s="32"/>
      <c r="AB567" s="32"/>
      <c r="AC567" s="32"/>
      <c r="AD567" s="32"/>
      <c r="AE567" s="32"/>
      <c r="AR567" s="161" t="s">
        <v>157</v>
      </c>
      <c r="AT567" s="161" t="s">
        <v>152</v>
      </c>
      <c r="AU567" s="161" t="s">
        <v>84</v>
      </c>
      <c r="AY567" s="17" t="s">
        <v>149</v>
      </c>
      <c r="BE567" s="162">
        <f t="shared" si="34"/>
        <v>0</v>
      </c>
      <c r="BF567" s="162">
        <f t="shared" si="35"/>
        <v>0</v>
      </c>
      <c r="BG567" s="162">
        <f t="shared" si="36"/>
        <v>0</v>
      </c>
      <c r="BH567" s="162">
        <f t="shared" si="37"/>
        <v>0</v>
      </c>
      <c r="BI567" s="162">
        <f t="shared" si="38"/>
        <v>0</v>
      </c>
      <c r="BJ567" s="17" t="s">
        <v>84</v>
      </c>
      <c r="BK567" s="162">
        <f t="shared" si="39"/>
        <v>0</v>
      </c>
      <c r="BL567" s="17" t="s">
        <v>157</v>
      </c>
      <c r="BM567" s="161" t="s">
        <v>806</v>
      </c>
    </row>
    <row r="568" spans="1:65" s="2" customFormat="1" ht="24.15" customHeight="1">
      <c r="A568" s="32"/>
      <c r="B568" s="149"/>
      <c r="C568" s="150" t="s">
        <v>807</v>
      </c>
      <c r="D568" s="150" t="s">
        <v>152</v>
      </c>
      <c r="E568" s="151" t="s">
        <v>808</v>
      </c>
      <c r="F568" s="152" t="s">
        <v>809</v>
      </c>
      <c r="G568" s="153" t="s">
        <v>425</v>
      </c>
      <c r="H568" s="154">
        <v>5</v>
      </c>
      <c r="I568" s="155"/>
      <c r="J568" s="156">
        <f t="shared" si="30"/>
        <v>0</v>
      </c>
      <c r="K568" s="152" t="s">
        <v>1</v>
      </c>
      <c r="L568" s="33"/>
      <c r="M568" s="157" t="s">
        <v>1</v>
      </c>
      <c r="N568" s="158" t="s">
        <v>42</v>
      </c>
      <c r="O568" s="58"/>
      <c r="P568" s="159">
        <f t="shared" si="31"/>
        <v>0</v>
      </c>
      <c r="Q568" s="159">
        <v>0</v>
      </c>
      <c r="R568" s="159">
        <f t="shared" si="32"/>
        <v>0</v>
      </c>
      <c r="S568" s="159">
        <v>0</v>
      </c>
      <c r="T568" s="160">
        <f t="shared" si="33"/>
        <v>0</v>
      </c>
      <c r="U568" s="32"/>
      <c r="V568" s="32"/>
      <c r="W568" s="32"/>
      <c r="X568" s="32"/>
      <c r="Y568" s="32"/>
      <c r="Z568" s="32"/>
      <c r="AA568" s="32"/>
      <c r="AB568" s="32"/>
      <c r="AC568" s="32"/>
      <c r="AD568" s="32"/>
      <c r="AE568" s="32"/>
      <c r="AR568" s="161" t="s">
        <v>157</v>
      </c>
      <c r="AT568" s="161" t="s">
        <v>152</v>
      </c>
      <c r="AU568" s="161" t="s">
        <v>84</v>
      </c>
      <c r="AY568" s="17" t="s">
        <v>149</v>
      </c>
      <c r="BE568" s="162">
        <f t="shared" si="34"/>
        <v>0</v>
      </c>
      <c r="BF568" s="162">
        <f t="shared" si="35"/>
        <v>0</v>
      </c>
      <c r="BG568" s="162">
        <f t="shared" si="36"/>
        <v>0</v>
      </c>
      <c r="BH568" s="162">
        <f t="shared" si="37"/>
        <v>0</v>
      </c>
      <c r="BI568" s="162">
        <f t="shared" si="38"/>
        <v>0</v>
      </c>
      <c r="BJ568" s="17" t="s">
        <v>84</v>
      </c>
      <c r="BK568" s="162">
        <f t="shared" si="39"/>
        <v>0</v>
      </c>
      <c r="BL568" s="17" t="s">
        <v>157</v>
      </c>
      <c r="BM568" s="161" t="s">
        <v>810</v>
      </c>
    </row>
    <row r="569" spans="1:65" s="2" customFormat="1" ht="24.15" customHeight="1">
      <c r="A569" s="32"/>
      <c r="B569" s="149"/>
      <c r="C569" s="150" t="s">
        <v>811</v>
      </c>
      <c r="D569" s="150" t="s">
        <v>152</v>
      </c>
      <c r="E569" s="151" t="s">
        <v>812</v>
      </c>
      <c r="F569" s="152" t="s">
        <v>813</v>
      </c>
      <c r="G569" s="153" t="s">
        <v>518</v>
      </c>
      <c r="H569" s="154">
        <v>1</v>
      </c>
      <c r="I569" s="155"/>
      <c r="J569" s="156">
        <f t="shared" si="30"/>
        <v>0</v>
      </c>
      <c r="K569" s="152" t="s">
        <v>1</v>
      </c>
      <c r="L569" s="33"/>
      <c r="M569" s="157" t="s">
        <v>1</v>
      </c>
      <c r="N569" s="158" t="s">
        <v>42</v>
      </c>
      <c r="O569" s="58"/>
      <c r="P569" s="159">
        <f t="shared" si="31"/>
        <v>0</v>
      </c>
      <c r="Q569" s="159">
        <v>0</v>
      </c>
      <c r="R569" s="159">
        <f t="shared" si="32"/>
        <v>0</v>
      </c>
      <c r="S569" s="159">
        <v>0</v>
      </c>
      <c r="T569" s="160">
        <f t="shared" si="33"/>
        <v>0</v>
      </c>
      <c r="U569" s="32"/>
      <c r="V569" s="32"/>
      <c r="W569" s="32"/>
      <c r="X569" s="32"/>
      <c r="Y569" s="32"/>
      <c r="Z569" s="32"/>
      <c r="AA569" s="32"/>
      <c r="AB569" s="32"/>
      <c r="AC569" s="32"/>
      <c r="AD569" s="32"/>
      <c r="AE569" s="32"/>
      <c r="AR569" s="161" t="s">
        <v>157</v>
      </c>
      <c r="AT569" s="161" t="s">
        <v>152</v>
      </c>
      <c r="AU569" s="161" t="s">
        <v>84</v>
      </c>
      <c r="AY569" s="17" t="s">
        <v>149</v>
      </c>
      <c r="BE569" s="162">
        <f t="shared" si="34"/>
        <v>0</v>
      </c>
      <c r="BF569" s="162">
        <f t="shared" si="35"/>
        <v>0</v>
      </c>
      <c r="BG569" s="162">
        <f t="shared" si="36"/>
        <v>0</v>
      </c>
      <c r="BH569" s="162">
        <f t="shared" si="37"/>
        <v>0</v>
      </c>
      <c r="BI569" s="162">
        <f t="shared" si="38"/>
        <v>0</v>
      </c>
      <c r="BJ569" s="17" t="s">
        <v>84</v>
      </c>
      <c r="BK569" s="162">
        <f t="shared" si="39"/>
        <v>0</v>
      </c>
      <c r="BL569" s="17" t="s">
        <v>157</v>
      </c>
      <c r="BM569" s="161" t="s">
        <v>814</v>
      </c>
    </row>
    <row r="570" spans="1:65" s="2" customFormat="1" ht="24.15" customHeight="1">
      <c r="A570" s="32"/>
      <c r="B570" s="149"/>
      <c r="C570" s="150" t="s">
        <v>815</v>
      </c>
      <c r="D570" s="150" t="s">
        <v>152</v>
      </c>
      <c r="E570" s="151" t="s">
        <v>816</v>
      </c>
      <c r="F570" s="152" t="s">
        <v>817</v>
      </c>
      <c r="G570" s="153" t="s">
        <v>518</v>
      </c>
      <c r="H570" s="154">
        <v>1</v>
      </c>
      <c r="I570" s="155"/>
      <c r="J570" s="156">
        <f t="shared" si="30"/>
        <v>0</v>
      </c>
      <c r="K570" s="152" t="s">
        <v>1</v>
      </c>
      <c r="L570" s="33"/>
      <c r="M570" s="157" t="s">
        <v>1</v>
      </c>
      <c r="N570" s="158" t="s">
        <v>42</v>
      </c>
      <c r="O570" s="58"/>
      <c r="P570" s="159">
        <f t="shared" si="31"/>
        <v>0</v>
      </c>
      <c r="Q570" s="159">
        <v>0</v>
      </c>
      <c r="R570" s="159">
        <f t="shared" si="32"/>
        <v>0</v>
      </c>
      <c r="S570" s="159">
        <v>0</v>
      </c>
      <c r="T570" s="160">
        <f t="shared" si="33"/>
        <v>0</v>
      </c>
      <c r="U570" s="32"/>
      <c r="V570" s="32"/>
      <c r="W570" s="32"/>
      <c r="X570" s="32"/>
      <c r="Y570" s="32"/>
      <c r="Z570" s="32"/>
      <c r="AA570" s="32"/>
      <c r="AB570" s="32"/>
      <c r="AC570" s="32"/>
      <c r="AD570" s="32"/>
      <c r="AE570" s="32"/>
      <c r="AR570" s="161" t="s">
        <v>157</v>
      </c>
      <c r="AT570" s="161" t="s">
        <v>152</v>
      </c>
      <c r="AU570" s="161" t="s">
        <v>84</v>
      </c>
      <c r="AY570" s="17" t="s">
        <v>149</v>
      </c>
      <c r="BE570" s="162">
        <f t="shared" si="34"/>
        <v>0</v>
      </c>
      <c r="BF570" s="162">
        <f t="shared" si="35"/>
        <v>0</v>
      </c>
      <c r="BG570" s="162">
        <f t="shared" si="36"/>
        <v>0</v>
      </c>
      <c r="BH570" s="162">
        <f t="shared" si="37"/>
        <v>0</v>
      </c>
      <c r="BI570" s="162">
        <f t="shared" si="38"/>
        <v>0</v>
      </c>
      <c r="BJ570" s="17" t="s">
        <v>84</v>
      </c>
      <c r="BK570" s="162">
        <f t="shared" si="39"/>
        <v>0</v>
      </c>
      <c r="BL570" s="17" t="s">
        <v>157</v>
      </c>
      <c r="BM570" s="161" t="s">
        <v>818</v>
      </c>
    </row>
    <row r="571" spans="1:65" s="2" customFormat="1" ht="24.15" customHeight="1">
      <c r="A571" s="32"/>
      <c r="B571" s="149"/>
      <c r="C571" s="150" t="s">
        <v>819</v>
      </c>
      <c r="D571" s="150" t="s">
        <v>152</v>
      </c>
      <c r="E571" s="151" t="s">
        <v>820</v>
      </c>
      <c r="F571" s="152" t="s">
        <v>821</v>
      </c>
      <c r="G571" s="153" t="s">
        <v>518</v>
      </c>
      <c r="H571" s="154">
        <v>2</v>
      </c>
      <c r="I571" s="155"/>
      <c r="J571" s="156">
        <f t="shared" si="30"/>
        <v>0</v>
      </c>
      <c r="K571" s="152" t="s">
        <v>1</v>
      </c>
      <c r="L571" s="33"/>
      <c r="M571" s="157" t="s">
        <v>1</v>
      </c>
      <c r="N571" s="158" t="s">
        <v>42</v>
      </c>
      <c r="O571" s="58"/>
      <c r="P571" s="159">
        <f t="shared" si="31"/>
        <v>0</v>
      </c>
      <c r="Q571" s="159">
        <v>0</v>
      </c>
      <c r="R571" s="159">
        <f t="shared" si="32"/>
        <v>0</v>
      </c>
      <c r="S571" s="159">
        <v>0</v>
      </c>
      <c r="T571" s="160">
        <f t="shared" si="33"/>
        <v>0</v>
      </c>
      <c r="U571" s="32"/>
      <c r="V571" s="32"/>
      <c r="W571" s="32"/>
      <c r="X571" s="32"/>
      <c r="Y571" s="32"/>
      <c r="Z571" s="32"/>
      <c r="AA571" s="32"/>
      <c r="AB571" s="32"/>
      <c r="AC571" s="32"/>
      <c r="AD571" s="32"/>
      <c r="AE571" s="32"/>
      <c r="AR571" s="161" t="s">
        <v>157</v>
      </c>
      <c r="AT571" s="161" t="s">
        <v>152</v>
      </c>
      <c r="AU571" s="161" t="s">
        <v>84</v>
      </c>
      <c r="AY571" s="17" t="s">
        <v>149</v>
      </c>
      <c r="BE571" s="162">
        <f t="shared" si="34"/>
        <v>0</v>
      </c>
      <c r="BF571" s="162">
        <f t="shared" si="35"/>
        <v>0</v>
      </c>
      <c r="BG571" s="162">
        <f t="shared" si="36"/>
        <v>0</v>
      </c>
      <c r="BH571" s="162">
        <f t="shared" si="37"/>
        <v>0</v>
      </c>
      <c r="BI571" s="162">
        <f t="shared" si="38"/>
        <v>0</v>
      </c>
      <c r="BJ571" s="17" t="s">
        <v>84</v>
      </c>
      <c r="BK571" s="162">
        <f t="shared" si="39"/>
        <v>0</v>
      </c>
      <c r="BL571" s="17" t="s">
        <v>157</v>
      </c>
      <c r="BM571" s="161" t="s">
        <v>822</v>
      </c>
    </row>
    <row r="572" spans="1:65" s="2" customFormat="1" ht="24.15" customHeight="1">
      <c r="A572" s="32"/>
      <c r="B572" s="149"/>
      <c r="C572" s="150" t="s">
        <v>823</v>
      </c>
      <c r="D572" s="150" t="s">
        <v>152</v>
      </c>
      <c r="E572" s="151" t="s">
        <v>824</v>
      </c>
      <c r="F572" s="152" t="s">
        <v>825</v>
      </c>
      <c r="G572" s="153" t="s">
        <v>155</v>
      </c>
      <c r="H572" s="154">
        <v>1</v>
      </c>
      <c r="I572" s="155"/>
      <c r="J572" s="156">
        <f t="shared" si="30"/>
        <v>0</v>
      </c>
      <c r="K572" s="152" t="s">
        <v>1</v>
      </c>
      <c r="L572" s="33"/>
      <c r="M572" s="157" t="s">
        <v>1</v>
      </c>
      <c r="N572" s="158" t="s">
        <v>42</v>
      </c>
      <c r="O572" s="58"/>
      <c r="P572" s="159">
        <f t="shared" si="31"/>
        <v>0</v>
      </c>
      <c r="Q572" s="159">
        <v>0</v>
      </c>
      <c r="R572" s="159">
        <f t="shared" si="32"/>
        <v>0</v>
      </c>
      <c r="S572" s="159">
        <v>0</v>
      </c>
      <c r="T572" s="160">
        <f t="shared" si="33"/>
        <v>0</v>
      </c>
      <c r="U572" s="32"/>
      <c r="V572" s="32"/>
      <c r="W572" s="32"/>
      <c r="X572" s="32"/>
      <c r="Y572" s="32"/>
      <c r="Z572" s="32"/>
      <c r="AA572" s="32"/>
      <c r="AB572" s="32"/>
      <c r="AC572" s="32"/>
      <c r="AD572" s="32"/>
      <c r="AE572" s="32"/>
      <c r="AR572" s="161" t="s">
        <v>157</v>
      </c>
      <c r="AT572" s="161" t="s">
        <v>152</v>
      </c>
      <c r="AU572" s="161" t="s">
        <v>84</v>
      </c>
      <c r="AY572" s="17" t="s">
        <v>149</v>
      </c>
      <c r="BE572" s="162">
        <f t="shared" si="34"/>
        <v>0</v>
      </c>
      <c r="BF572" s="162">
        <f t="shared" si="35"/>
        <v>0</v>
      </c>
      <c r="BG572" s="162">
        <f t="shared" si="36"/>
        <v>0</v>
      </c>
      <c r="BH572" s="162">
        <f t="shared" si="37"/>
        <v>0</v>
      </c>
      <c r="BI572" s="162">
        <f t="shared" si="38"/>
        <v>0</v>
      </c>
      <c r="BJ572" s="17" t="s">
        <v>84</v>
      </c>
      <c r="BK572" s="162">
        <f t="shared" si="39"/>
        <v>0</v>
      </c>
      <c r="BL572" s="17" t="s">
        <v>157</v>
      </c>
      <c r="BM572" s="161" t="s">
        <v>826</v>
      </c>
    </row>
    <row r="573" spans="1:65" s="2" customFormat="1" ht="24.15" customHeight="1">
      <c r="A573" s="32"/>
      <c r="B573" s="149"/>
      <c r="C573" s="150" t="s">
        <v>827</v>
      </c>
      <c r="D573" s="150" t="s">
        <v>152</v>
      </c>
      <c r="E573" s="151" t="s">
        <v>828</v>
      </c>
      <c r="F573" s="152" t="s">
        <v>829</v>
      </c>
      <c r="G573" s="153" t="s">
        <v>155</v>
      </c>
      <c r="H573" s="154">
        <v>3</v>
      </c>
      <c r="I573" s="155"/>
      <c r="J573" s="156">
        <f t="shared" si="30"/>
        <v>0</v>
      </c>
      <c r="K573" s="152" t="s">
        <v>1</v>
      </c>
      <c r="L573" s="33"/>
      <c r="M573" s="157" t="s">
        <v>1</v>
      </c>
      <c r="N573" s="158" t="s">
        <v>42</v>
      </c>
      <c r="O573" s="58"/>
      <c r="P573" s="159">
        <f t="shared" si="31"/>
        <v>0</v>
      </c>
      <c r="Q573" s="159">
        <v>0</v>
      </c>
      <c r="R573" s="159">
        <f t="shared" si="32"/>
        <v>0</v>
      </c>
      <c r="S573" s="159">
        <v>0</v>
      </c>
      <c r="T573" s="160">
        <f t="shared" si="33"/>
        <v>0</v>
      </c>
      <c r="U573" s="32"/>
      <c r="V573" s="32"/>
      <c r="W573" s="32"/>
      <c r="X573" s="32"/>
      <c r="Y573" s="32"/>
      <c r="Z573" s="32"/>
      <c r="AA573" s="32"/>
      <c r="AB573" s="32"/>
      <c r="AC573" s="32"/>
      <c r="AD573" s="32"/>
      <c r="AE573" s="32"/>
      <c r="AR573" s="161" t="s">
        <v>157</v>
      </c>
      <c r="AT573" s="161" t="s">
        <v>152</v>
      </c>
      <c r="AU573" s="161" t="s">
        <v>84</v>
      </c>
      <c r="AY573" s="17" t="s">
        <v>149</v>
      </c>
      <c r="BE573" s="162">
        <f t="shared" si="34"/>
        <v>0</v>
      </c>
      <c r="BF573" s="162">
        <f t="shared" si="35"/>
        <v>0</v>
      </c>
      <c r="BG573" s="162">
        <f t="shared" si="36"/>
        <v>0</v>
      </c>
      <c r="BH573" s="162">
        <f t="shared" si="37"/>
        <v>0</v>
      </c>
      <c r="BI573" s="162">
        <f t="shared" si="38"/>
        <v>0</v>
      </c>
      <c r="BJ573" s="17" t="s">
        <v>84</v>
      </c>
      <c r="BK573" s="162">
        <f t="shared" si="39"/>
        <v>0</v>
      </c>
      <c r="BL573" s="17" t="s">
        <v>157</v>
      </c>
      <c r="BM573" s="161" t="s">
        <v>830</v>
      </c>
    </row>
    <row r="574" spans="1:65" s="2" customFormat="1" ht="24.15" customHeight="1">
      <c r="A574" s="32"/>
      <c r="B574" s="149"/>
      <c r="C574" s="150" t="s">
        <v>831</v>
      </c>
      <c r="D574" s="150" t="s">
        <v>152</v>
      </c>
      <c r="E574" s="151" t="s">
        <v>832</v>
      </c>
      <c r="F574" s="152" t="s">
        <v>833</v>
      </c>
      <c r="G574" s="153" t="s">
        <v>425</v>
      </c>
      <c r="H574" s="154">
        <v>1</v>
      </c>
      <c r="I574" s="155"/>
      <c r="J574" s="156">
        <f t="shared" si="30"/>
        <v>0</v>
      </c>
      <c r="K574" s="152" t="s">
        <v>1</v>
      </c>
      <c r="L574" s="33"/>
      <c r="M574" s="157" t="s">
        <v>1</v>
      </c>
      <c r="N574" s="158" t="s">
        <v>42</v>
      </c>
      <c r="O574" s="58"/>
      <c r="P574" s="159">
        <f t="shared" si="31"/>
        <v>0</v>
      </c>
      <c r="Q574" s="159">
        <v>0</v>
      </c>
      <c r="R574" s="159">
        <f t="shared" si="32"/>
        <v>0</v>
      </c>
      <c r="S574" s="159">
        <v>0</v>
      </c>
      <c r="T574" s="160">
        <f t="shared" si="33"/>
        <v>0</v>
      </c>
      <c r="U574" s="32"/>
      <c r="V574" s="32"/>
      <c r="W574" s="32"/>
      <c r="X574" s="32"/>
      <c r="Y574" s="32"/>
      <c r="Z574" s="32"/>
      <c r="AA574" s="32"/>
      <c r="AB574" s="32"/>
      <c r="AC574" s="32"/>
      <c r="AD574" s="32"/>
      <c r="AE574" s="32"/>
      <c r="AR574" s="161" t="s">
        <v>157</v>
      </c>
      <c r="AT574" s="161" t="s">
        <v>152</v>
      </c>
      <c r="AU574" s="161" t="s">
        <v>84</v>
      </c>
      <c r="AY574" s="17" t="s">
        <v>149</v>
      </c>
      <c r="BE574" s="162">
        <f t="shared" si="34"/>
        <v>0</v>
      </c>
      <c r="BF574" s="162">
        <f t="shared" si="35"/>
        <v>0</v>
      </c>
      <c r="BG574" s="162">
        <f t="shared" si="36"/>
        <v>0</v>
      </c>
      <c r="BH574" s="162">
        <f t="shared" si="37"/>
        <v>0</v>
      </c>
      <c r="BI574" s="162">
        <f t="shared" si="38"/>
        <v>0</v>
      </c>
      <c r="BJ574" s="17" t="s">
        <v>84</v>
      </c>
      <c r="BK574" s="162">
        <f t="shared" si="39"/>
        <v>0</v>
      </c>
      <c r="BL574" s="17" t="s">
        <v>157</v>
      </c>
      <c r="BM574" s="161" t="s">
        <v>834</v>
      </c>
    </row>
    <row r="575" spans="1:65" s="2" customFormat="1" ht="24.15" customHeight="1">
      <c r="A575" s="32"/>
      <c r="B575" s="149"/>
      <c r="C575" s="150" t="s">
        <v>835</v>
      </c>
      <c r="D575" s="150" t="s">
        <v>152</v>
      </c>
      <c r="E575" s="151" t="s">
        <v>836</v>
      </c>
      <c r="F575" s="152" t="s">
        <v>837</v>
      </c>
      <c r="G575" s="153" t="s">
        <v>425</v>
      </c>
      <c r="H575" s="154">
        <v>5</v>
      </c>
      <c r="I575" s="155"/>
      <c r="J575" s="156">
        <f t="shared" si="30"/>
        <v>0</v>
      </c>
      <c r="K575" s="152" t="s">
        <v>1</v>
      </c>
      <c r="L575" s="33"/>
      <c r="M575" s="157" t="s">
        <v>1</v>
      </c>
      <c r="N575" s="158" t="s">
        <v>42</v>
      </c>
      <c r="O575" s="58"/>
      <c r="P575" s="159">
        <f t="shared" si="31"/>
        <v>0</v>
      </c>
      <c r="Q575" s="159">
        <v>0</v>
      </c>
      <c r="R575" s="159">
        <f t="shared" si="32"/>
        <v>0</v>
      </c>
      <c r="S575" s="159">
        <v>0</v>
      </c>
      <c r="T575" s="160">
        <f t="shared" si="33"/>
        <v>0</v>
      </c>
      <c r="U575" s="32"/>
      <c r="V575" s="32"/>
      <c r="W575" s="32"/>
      <c r="X575" s="32"/>
      <c r="Y575" s="32"/>
      <c r="Z575" s="32"/>
      <c r="AA575" s="32"/>
      <c r="AB575" s="32"/>
      <c r="AC575" s="32"/>
      <c r="AD575" s="32"/>
      <c r="AE575" s="32"/>
      <c r="AR575" s="161" t="s">
        <v>157</v>
      </c>
      <c r="AT575" s="161" t="s">
        <v>152</v>
      </c>
      <c r="AU575" s="161" t="s">
        <v>84</v>
      </c>
      <c r="AY575" s="17" t="s">
        <v>149</v>
      </c>
      <c r="BE575" s="162">
        <f t="shared" si="34"/>
        <v>0</v>
      </c>
      <c r="BF575" s="162">
        <f t="shared" si="35"/>
        <v>0</v>
      </c>
      <c r="BG575" s="162">
        <f t="shared" si="36"/>
        <v>0</v>
      </c>
      <c r="BH575" s="162">
        <f t="shared" si="37"/>
        <v>0</v>
      </c>
      <c r="BI575" s="162">
        <f t="shared" si="38"/>
        <v>0</v>
      </c>
      <c r="BJ575" s="17" t="s">
        <v>84</v>
      </c>
      <c r="BK575" s="162">
        <f t="shared" si="39"/>
        <v>0</v>
      </c>
      <c r="BL575" s="17" t="s">
        <v>157</v>
      </c>
      <c r="BM575" s="161" t="s">
        <v>838</v>
      </c>
    </row>
    <row r="576" spans="1:65" s="2" customFormat="1" ht="24.15" customHeight="1">
      <c r="A576" s="32"/>
      <c r="B576" s="149"/>
      <c r="C576" s="150" t="s">
        <v>839</v>
      </c>
      <c r="D576" s="150" t="s">
        <v>152</v>
      </c>
      <c r="E576" s="151" t="s">
        <v>840</v>
      </c>
      <c r="F576" s="152" t="s">
        <v>841</v>
      </c>
      <c r="G576" s="153" t="s">
        <v>518</v>
      </c>
      <c r="H576" s="154">
        <v>1</v>
      </c>
      <c r="I576" s="155"/>
      <c r="J576" s="156">
        <f t="shared" si="30"/>
        <v>0</v>
      </c>
      <c r="K576" s="152" t="s">
        <v>1</v>
      </c>
      <c r="L576" s="33"/>
      <c r="M576" s="157" t="s">
        <v>1</v>
      </c>
      <c r="N576" s="158" t="s">
        <v>42</v>
      </c>
      <c r="O576" s="58"/>
      <c r="P576" s="159">
        <f t="shared" si="31"/>
        <v>0</v>
      </c>
      <c r="Q576" s="159">
        <v>0</v>
      </c>
      <c r="R576" s="159">
        <f t="shared" si="32"/>
        <v>0</v>
      </c>
      <c r="S576" s="159">
        <v>0</v>
      </c>
      <c r="T576" s="160">
        <f t="shared" si="33"/>
        <v>0</v>
      </c>
      <c r="U576" s="32"/>
      <c r="V576" s="32"/>
      <c r="W576" s="32"/>
      <c r="X576" s="32"/>
      <c r="Y576" s="32"/>
      <c r="Z576" s="32"/>
      <c r="AA576" s="32"/>
      <c r="AB576" s="32"/>
      <c r="AC576" s="32"/>
      <c r="AD576" s="32"/>
      <c r="AE576" s="32"/>
      <c r="AR576" s="161" t="s">
        <v>157</v>
      </c>
      <c r="AT576" s="161" t="s">
        <v>152</v>
      </c>
      <c r="AU576" s="161" t="s">
        <v>84</v>
      </c>
      <c r="AY576" s="17" t="s">
        <v>149</v>
      </c>
      <c r="BE576" s="162">
        <f t="shared" si="34"/>
        <v>0</v>
      </c>
      <c r="BF576" s="162">
        <f t="shared" si="35"/>
        <v>0</v>
      </c>
      <c r="BG576" s="162">
        <f t="shared" si="36"/>
        <v>0</v>
      </c>
      <c r="BH576" s="162">
        <f t="shared" si="37"/>
        <v>0</v>
      </c>
      <c r="BI576" s="162">
        <f t="shared" si="38"/>
        <v>0</v>
      </c>
      <c r="BJ576" s="17" t="s">
        <v>84</v>
      </c>
      <c r="BK576" s="162">
        <f t="shared" si="39"/>
        <v>0</v>
      </c>
      <c r="BL576" s="17" t="s">
        <v>157</v>
      </c>
      <c r="BM576" s="161" t="s">
        <v>842</v>
      </c>
    </row>
    <row r="577" spans="1:65" s="2" customFormat="1" ht="24.15" customHeight="1">
      <c r="A577" s="32"/>
      <c r="B577" s="149"/>
      <c r="C577" s="150" t="s">
        <v>843</v>
      </c>
      <c r="D577" s="150" t="s">
        <v>152</v>
      </c>
      <c r="E577" s="151" t="s">
        <v>844</v>
      </c>
      <c r="F577" s="152" t="s">
        <v>845</v>
      </c>
      <c r="G577" s="153" t="s">
        <v>518</v>
      </c>
      <c r="H577" s="154">
        <v>1</v>
      </c>
      <c r="I577" s="155"/>
      <c r="J577" s="156">
        <f t="shared" si="30"/>
        <v>0</v>
      </c>
      <c r="K577" s="152" t="s">
        <v>1</v>
      </c>
      <c r="L577" s="33"/>
      <c r="M577" s="157" t="s">
        <v>1</v>
      </c>
      <c r="N577" s="158" t="s">
        <v>42</v>
      </c>
      <c r="O577" s="58"/>
      <c r="P577" s="159">
        <f t="shared" si="31"/>
        <v>0</v>
      </c>
      <c r="Q577" s="159">
        <v>0</v>
      </c>
      <c r="R577" s="159">
        <f t="shared" si="32"/>
        <v>0</v>
      </c>
      <c r="S577" s="159">
        <v>0</v>
      </c>
      <c r="T577" s="160">
        <f t="shared" si="33"/>
        <v>0</v>
      </c>
      <c r="U577" s="32"/>
      <c r="V577" s="32"/>
      <c r="W577" s="32"/>
      <c r="X577" s="32"/>
      <c r="Y577" s="32"/>
      <c r="Z577" s="32"/>
      <c r="AA577" s="32"/>
      <c r="AB577" s="32"/>
      <c r="AC577" s="32"/>
      <c r="AD577" s="32"/>
      <c r="AE577" s="32"/>
      <c r="AR577" s="161" t="s">
        <v>157</v>
      </c>
      <c r="AT577" s="161" t="s">
        <v>152</v>
      </c>
      <c r="AU577" s="161" t="s">
        <v>84</v>
      </c>
      <c r="AY577" s="17" t="s">
        <v>149</v>
      </c>
      <c r="BE577" s="162">
        <f t="shared" si="34"/>
        <v>0</v>
      </c>
      <c r="BF577" s="162">
        <f t="shared" si="35"/>
        <v>0</v>
      </c>
      <c r="BG577" s="162">
        <f t="shared" si="36"/>
        <v>0</v>
      </c>
      <c r="BH577" s="162">
        <f t="shared" si="37"/>
        <v>0</v>
      </c>
      <c r="BI577" s="162">
        <f t="shared" si="38"/>
        <v>0</v>
      </c>
      <c r="BJ577" s="17" t="s">
        <v>84</v>
      </c>
      <c r="BK577" s="162">
        <f t="shared" si="39"/>
        <v>0</v>
      </c>
      <c r="BL577" s="17" t="s">
        <v>157</v>
      </c>
      <c r="BM577" s="161" t="s">
        <v>846</v>
      </c>
    </row>
    <row r="578" spans="1:65" s="2" customFormat="1" ht="24.15" customHeight="1">
      <c r="A578" s="32"/>
      <c r="B578" s="149"/>
      <c r="C578" s="150" t="s">
        <v>847</v>
      </c>
      <c r="D578" s="150" t="s">
        <v>152</v>
      </c>
      <c r="E578" s="151" t="s">
        <v>848</v>
      </c>
      <c r="F578" s="152" t="s">
        <v>849</v>
      </c>
      <c r="G578" s="153" t="s">
        <v>518</v>
      </c>
      <c r="H578" s="154">
        <v>1</v>
      </c>
      <c r="I578" s="155"/>
      <c r="J578" s="156">
        <f t="shared" si="30"/>
        <v>0</v>
      </c>
      <c r="K578" s="152" t="s">
        <v>1</v>
      </c>
      <c r="L578" s="33"/>
      <c r="M578" s="157" t="s">
        <v>1</v>
      </c>
      <c r="N578" s="158" t="s">
        <v>42</v>
      </c>
      <c r="O578" s="58"/>
      <c r="P578" s="159">
        <f t="shared" si="31"/>
        <v>0</v>
      </c>
      <c r="Q578" s="159">
        <v>0</v>
      </c>
      <c r="R578" s="159">
        <f t="shared" si="32"/>
        <v>0</v>
      </c>
      <c r="S578" s="159">
        <v>0</v>
      </c>
      <c r="T578" s="160">
        <f t="shared" si="33"/>
        <v>0</v>
      </c>
      <c r="U578" s="32"/>
      <c r="V578" s="32"/>
      <c r="W578" s="32"/>
      <c r="X578" s="32"/>
      <c r="Y578" s="32"/>
      <c r="Z578" s="32"/>
      <c r="AA578" s="32"/>
      <c r="AB578" s="32"/>
      <c r="AC578" s="32"/>
      <c r="AD578" s="32"/>
      <c r="AE578" s="32"/>
      <c r="AR578" s="161" t="s">
        <v>157</v>
      </c>
      <c r="AT578" s="161" t="s">
        <v>152</v>
      </c>
      <c r="AU578" s="161" t="s">
        <v>84</v>
      </c>
      <c r="AY578" s="17" t="s">
        <v>149</v>
      </c>
      <c r="BE578" s="162">
        <f t="shared" si="34"/>
        <v>0</v>
      </c>
      <c r="BF578" s="162">
        <f t="shared" si="35"/>
        <v>0</v>
      </c>
      <c r="BG578" s="162">
        <f t="shared" si="36"/>
        <v>0</v>
      </c>
      <c r="BH578" s="162">
        <f t="shared" si="37"/>
        <v>0</v>
      </c>
      <c r="BI578" s="162">
        <f t="shared" si="38"/>
        <v>0</v>
      </c>
      <c r="BJ578" s="17" t="s">
        <v>84</v>
      </c>
      <c r="BK578" s="162">
        <f t="shared" si="39"/>
        <v>0</v>
      </c>
      <c r="BL578" s="17" t="s">
        <v>157</v>
      </c>
      <c r="BM578" s="161" t="s">
        <v>850</v>
      </c>
    </row>
    <row r="579" spans="1:65" s="2" customFormat="1" ht="24.15" customHeight="1">
      <c r="A579" s="32"/>
      <c r="B579" s="149"/>
      <c r="C579" s="150" t="s">
        <v>851</v>
      </c>
      <c r="D579" s="150" t="s">
        <v>152</v>
      </c>
      <c r="E579" s="151" t="s">
        <v>852</v>
      </c>
      <c r="F579" s="152" t="s">
        <v>853</v>
      </c>
      <c r="G579" s="153" t="s">
        <v>155</v>
      </c>
      <c r="H579" s="154">
        <v>1</v>
      </c>
      <c r="I579" s="155"/>
      <c r="J579" s="156">
        <f t="shared" si="30"/>
        <v>0</v>
      </c>
      <c r="K579" s="152" t="s">
        <v>1</v>
      </c>
      <c r="L579" s="33"/>
      <c r="M579" s="157" t="s">
        <v>1</v>
      </c>
      <c r="N579" s="158" t="s">
        <v>42</v>
      </c>
      <c r="O579" s="58"/>
      <c r="P579" s="159">
        <f t="shared" si="31"/>
        <v>0</v>
      </c>
      <c r="Q579" s="159">
        <v>0</v>
      </c>
      <c r="R579" s="159">
        <f t="shared" si="32"/>
        <v>0</v>
      </c>
      <c r="S579" s="159">
        <v>0</v>
      </c>
      <c r="T579" s="160">
        <f t="shared" si="33"/>
        <v>0</v>
      </c>
      <c r="U579" s="32"/>
      <c r="V579" s="32"/>
      <c r="W579" s="32"/>
      <c r="X579" s="32"/>
      <c r="Y579" s="32"/>
      <c r="Z579" s="32"/>
      <c r="AA579" s="32"/>
      <c r="AB579" s="32"/>
      <c r="AC579" s="32"/>
      <c r="AD579" s="32"/>
      <c r="AE579" s="32"/>
      <c r="AR579" s="161" t="s">
        <v>157</v>
      </c>
      <c r="AT579" s="161" t="s">
        <v>152</v>
      </c>
      <c r="AU579" s="161" t="s">
        <v>84</v>
      </c>
      <c r="AY579" s="17" t="s">
        <v>149</v>
      </c>
      <c r="BE579" s="162">
        <f t="shared" si="34"/>
        <v>0</v>
      </c>
      <c r="BF579" s="162">
        <f t="shared" si="35"/>
        <v>0</v>
      </c>
      <c r="BG579" s="162">
        <f t="shared" si="36"/>
        <v>0</v>
      </c>
      <c r="BH579" s="162">
        <f t="shared" si="37"/>
        <v>0</v>
      </c>
      <c r="BI579" s="162">
        <f t="shared" si="38"/>
        <v>0</v>
      </c>
      <c r="BJ579" s="17" t="s">
        <v>84</v>
      </c>
      <c r="BK579" s="162">
        <f t="shared" si="39"/>
        <v>0</v>
      </c>
      <c r="BL579" s="17" t="s">
        <v>157</v>
      </c>
      <c r="BM579" s="161" t="s">
        <v>854</v>
      </c>
    </row>
    <row r="580" spans="1:65" s="2" customFormat="1" ht="24.15" customHeight="1">
      <c r="A580" s="32"/>
      <c r="B580" s="149"/>
      <c r="C580" s="150" t="s">
        <v>855</v>
      </c>
      <c r="D580" s="150" t="s">
        <v>152</v>
      </c>
      <c r="E580" s="151" t="s">
        <v>856</v>
      </c>
      <c r="F580" s="152" t="s">
        <v>857</v>
      </c>
      <c r="G580" s="153" t="s">
        <v>155</v>
      </c>
      <c r="H580" s="154">
        <v>3</v>
      </c>
      <c r="I580" s="155"/>
      <c r="J580" s="156">
        <f t="shared" si="30"/>
        <v>0</v>
      </c>
      <c r="K580" s="152" t="s">
        <v>1</v>
      </c>
      <c r="L580" s="33"/>
      <c r="M580" s="157" t="s">
        <v>1</v>
      </c>
      <c r="N580" s="158" t="s">
        <v>42</v>
      </c>
      <c r="O580" s="58"/>
      <c r="P580" s="159">
        <f t="shared" si="31"/>
        <v>0</v>
      </c>
      <c r="Q580" s="159">
        <v>0</v>
      </c>
      <c r="R580" s="159">
        <f t="shared" si="32"/>
        <v>0</v>
      </c>
      <c r="S580" s="159">
        <v>0</v>
      </c>
      <c r="T580" s="160">
        <f t="shared" si="33"/>
        <v>0</v>
      </c>
      <c r="U580" s="32"/>
      <c r="V580" s="32"/>
      <c r="W580" s="32"/>
      <c r="X580" s="32"/>
      <c r="Y580" s="32"/>
      <c r="Z580" s="32"/>
      <c r="AA580" s="32"/>
      <c r="AB580" s="32"/>
      <c r="AC580" s="32"/>
      <c r="AD580" s="32"/>
      <c r="AE580" s="32"/>
      <c r="AR580" s="161" t="s">
        <v>157</v>
      </c>
      <c r="AT580" s="161" t="s">
        <v>152</v>
      </c>
      <c r="AU580" s="161" t="s">
        <v>84</v>
      </c>
      <c r="AY580" s="17" t="s">
        <v>149</v>
      </c>
      <c r="BE580" s="162">
        <f t="shared" si="34"/>
        <v>0</v>
      </c>
      <c r="BF580" s="162">
        <f t="shared" si="35"/>
        <v>0</v>
      </c>
      <c r="BG580" s="162">
        <f t="shared" si="36"/>
        <v>0</v>
      </c>
      <c r="BH580" s="162">
        <f t="shared" si="37"/>
        <v>0</v>
      </c>
      <c r="BI580" s="162">
        <f t="shared" si="38"/>
        <v>0</v>
      </c>
      <c r="BJ580" s="17" t="s">
        <v>84</v>
      </c>
      <c r="BK580" s="162">
        <f t="shared" si="39"/>
        <v>0</v>
      </c>
      <c r="BL580" s="17" t="s">
        <v>157</v>
      </c>
      <c r="BM580" s="161" t="s">
        <v>858</v>
      </c>
    </row>
    <row r="581" spans="1:65" s="2" customFormat="1" ht="24.15" customHeight="1">
      <c r="A581" s="32"/>
      <c r="B581" s="149"/>
      <c r="C581" s="150" t="s">
        <v>859</v>
      </c>
      <c r="D581" s="150" t="s">
        <v>152</v>
      </c>
      <c r="E581" s="151" t="s">
        <v>860</v>
      </c>
      <c r="F581" s="152" t="s">
        <v>861</v>
      </c>
      <c r="G581" s="153" t="s">
        <v>425</v>
      </c>
      <c r="H581" s="154">
        <v>1</v>
      </c>
      <c r="I581" s="155"/>
      <c r="J581" s="156">
        <f t="shared" si="30"/>
        <v>0</v>
      </c>
      <c r="K581" s="152" t="s">
        <v>1</v>
      </c>
      <c r="L581" s="33"/>
      <c r="M581" s="157" t="s">
        <v>1</v>
      </c>
      <c r="N581" s="158" t="s">
        <v>42</v>
      </c>
      <c r="O581" s="58"/>
      <c r="P581" s="159">
        <f t="shared" si="31"/>
        <v>0</v>
      </c>
      <c r="Q581" s="159">
        <v>0</v>
      </c>
      <c r="R581" s="159">
        <f t="shared" si="32"/>
        <v>0</v>
      </c>
      <c r="S581" s="159">
        <v>0</v>
      </c>
      <c r="T581" s="160">
        <f t="shared" si="33"/>
        <v>0</v>
      </c>
      <c r="U581" s="32"/>
      <c r="V581" s="32"/>
      <c r="W581" s="32"/>
      <c r="X581" s="32"/>
      <c r="Y581" s="32"/>
      <c r="Z581" s="32"/>
      <c r="AA581" s="32"/>
      <c r="AB581" s="32"/>
      <c r="AC581" s="32"/>
      <c r="AD581" s="32"/>
      <c r="AE581" s="32"/>
      <c r="AR581" s="161" t="s">
        <v>157</v>
      </c>
      <c r="AT581" s="161" t="s">
        <v>152</v>
      </c>
      <c r="AU581" s="161" t="s">
        <v>84</v>
      </c>
      <c r="AY581" s="17" t="s">
        <v>149</v>
      </c>
      <c r="BE581" s="162">
        <f t="shared" si="34"/>
        <v>0</v>
      </c>
      <c r="BF581" s="162">
        <f t="shared" si="35"/>
        <v>0</v>
      </c>
      <c r="BG581" s="162">
        <f t="shared" si="36"/>
        <v>0</v>
      </c>
      <c r="BH581" s="162">
        <f t="shared" si="37"/>
        <v>0</v>
      </c>
      <c r="BI581" s="162">
        <f t="shared" si="38"/>
        <v>0</v>
      </c>
      <c r="BJ581" s="17" t="s">
        <v>84</v>
      </c>
      <c r="BK581" s="162">
        <f t="shared" si="39"/>
        <v>0</v>
      </c>
      <c r="BL581" s="17" t="s">
        <v>157</v>
      </c>
      <c r="BM581" s="161" t="s">
        <v>862</v>
      </c>
    </row>
    <row r="582" spans="1:65" s="2" customFormat="1" ht="24.15" customHeight="1">
      <c r="A582" s="32"/>
      <c r="B582" s="149"/>
      <c r="C582" s="150" t="s">
        <v>863</v>
      </c>
      <c r="D582" s="150" t="s">
        <v>152</v>
      </c>
      <c r="E582" s="151" t="s">
        <v>864</v>
      </c>
      <c r="F582" s="152" t="s">
        <v>865</v>
      </c>
      <c r="G582" s="153" t="s">
        <v>425</v>
      </c>
      <c r="H582" s="154">
        <v>5</v>
      </c>
      <c r="I582" s="155"/>
      <c r="J582" s="156">
        <f t="shared" si="30"/>
        <v>0</v>
      </c>
      <c r="K582" s="152" t="s">
        <v>1</v>
      </c>
      <c r="L582" s="33"/>
      <c r="M582" s="157" t="s">
        <v>1</v>
      </c>
      <c r="N582" s="158" t="s">
        <v>42</v>
      </c>
      <c r="O582" s="58"/>
      <c r="P582" s="159">
        <f t="shared" si="31"/>
        <v>0</v>
      </c>
      <c r="Q582" s="159">
        <v>0</v>
      </c>
      <c r="R582" s="159">
        <f t="shared" si="32"/>
        <v>0</v>
      </c>
      <c r="S582" s="159">
        <v>0</v>
      </c>
      <c r="T582" s="160">
        <f t="shared" si="33"/>
        <v>0</v>
      </c>
      <c r="U582" s="32"/>
      <c r="V582" s="32"/>
      <c r="W582" s="32"/>
      <c r="X582" s="32"/>
      <c r="Y582" s="32"/>
      <c r="Z582" s="32"/>
      <c r="AA582" s="32"/>
      <c r="AB582" s="32"/>
      <c r="AC582" s="32"/>
      <c r="AD582" s="32"/>
      <c r="AE582" s="32"/>
      <c r="AR582" s="161" t="s">
        <v>157</v>
      </c>
      <c r="AT582" s="161" t="s">
        <v>152</v>
      </c>
      <c r="AU582" s="161" t="s">
        <v>84</v>
      </c>
      <c r="AY582" s="17" t="s">
        <v>149</v>
      </c>
      <c r="BE582" s="162">
        <f t="shared" si="34"/>
        <v>0</v>
      </c>
      <c r="BF582" s="162">
        <f t="shared" si="35"/>
        <v>0</v>
      </c>
      <c r="BG582" s="162">
        <f t="shared" si="36"/>
        <v>0</v>
      </c>
      <c r="BH582" s="162">
        <f t="shared" si="37"/>
        <v>0</v>
      </c>
      <c r="BI582" s="162">
        <f t="shared" si="38"/>
        <v>0</v>
      </c>
      <c r="BJ582" s="17" t="s">
        <v>84</v>
      </c>
      <c r="BK582" s="162">
        <f t="shared" si="39"/>
        <v>0</v>
      </c>
      <c r="BL582" s="17" t="s">
        <v>157</v>
      </c>
      <c r="BM582" s="161" t="s">
        <v>866</v>
      </c>
    </row>
    <row r="583" spans="1:65" s="2" customFormat="1" ht="24.15" customHeight="1">
      <c r="A583" s="32"/>
      <c r="B583" s="149"/>
      <c r="C583" s="150" t="s">
        <v>867</v>
      </c>
      <c r="D583" s="150" t="s">
        <v>152</v>
      </c>
      <c r="E583" s="151" t="s">
        <v>868</v>
      </c>
      <c r="F583" s="152" t="s">
        <v>869</v>
      </c>
      <c r="G583" s="153" t="s">
        <v>518</v>
      </c>
      <c r="H583" s="154">
        <v>1</v>
      </c>
      <c r="I583" s="155"/>
      <c r="J583" s="156">
        <f t="shared" si="30"/>
        <v>0</v>
      </c>
      <c r="K583" s="152" t="s">
        <v>1</v>
      </c>
      <c r="L583" s="33"/>
      <c r="M583" s="157" t="s">
        <v>1</v>
      </c>
      <c r="N583" s="158" t="s">
        <v>42</v>
      </c>
      <c r="O583" s="58"/>
      <c r="P583" s="159">
        <f t="shared" si="31"/>
        <v>0</v>
      </c>
      <c r="Q583" s="159">
        <v>0</v>
      </c>
      <c r="R583" s="159">
        <f t="shared" si="32"/>
        <v>0</v>
      </c>
      <c r="S583" s="159">
        <v>0</v>
      </c>
      <c r="T583" s="160">
        <f t="shared" si="33"/>
        <v>0</v>
      </c>
      <c r="U583" s="32"/>
      <c r="V583" s="32"/>
      <c r="W583" s="32"/>
      <c r="X583" s="32"/>
      <c r="Y583" s="32"/>
      <c r="Z583" s="32"/>
      <c r="AA583" s="32"/>
      <c r="AB583" s="32"/>
      <c r="AC583" s="32"/>
      <c r="AD583" s="32"/>
      <c r="AE583" s="32"/>
      <c r="AR583" s="161" t="s">
        <v>157</v>
      </c>
      <c r="AT583" s="161" t="s">
        <v>152</v>
      </c>
      <c r="AU583" s="161" t="s">
        <v>84</v>
      </c>
      <c r="AY583" s="17" t="s">
        <v>149</v>
      </c>
      <c r="BE583" s="162">
        <f t="shared" si="34"/>
        <v>0</v>
      </c>
      <c r="BF583" s="162">
        <f t="shared" si="35"/>
        <v>0</v>
      </c>
      <c r="BG583" s="162">
        <f t="shared" si="36"/>
        <v>0</v>
      </c>
      <c r="BH583" s="162">
        <f t="shared" si="37"/>
        <v>0</v>
      </c>
      <c r="BI583" s="162">
        <f t="shared" si="38"/>
        <v>0</v>
      </c>
      <c r="BJ583" s="17" t="s">
        <v>84</v>
      </c>
      <c r="BK583" s="162">
        <f t="shared" si="39"/>
        <v>0</v>
      </c>
      <c r="BL583" s="17" t="s">
        <v>157</v>
      </c>
      <c r="BM583" s="161" t="s">
        <v>870</v>
      </c>
    </row>
    <row r="584" spans="1:63" s="2" customFormat="1" ht="49.95" customHeight="1">
      <c r="A584" s="32"/>
      <c r="B584" s="33"/>
      <c r="C584" s="32"/>
      <c r="D584" s="32"/>
      <c r="E584" s="139" t="s">
        <v>280</v>
      </c>
      <c r="F584" s="139" t="s">
        <v>281</v>
      </c>
      <c r="G584" s="32"/>
      <c r="H584" s="32"/>
      <c r="I584" s="32"/>
      <c r="J584" s="126">
        <f aca="true" t="shared" si="40" ref="J584:J589">BK584</f>
        <v>0</v>
      </c>
      <c r="K584" s="32"/>
      <c r="L584" s="33"/>
      <c r="M584" s="187"/>
      <c r="N584" s="188"/>
      <c r="O584" s="58"/>
      <c r="P584" s="58"/>
      <c r="Q584" s="58"/>
      <c r="R584" s="58"/>
      <c r="S584" s="58"/>
      <c r="T584" s="59"/>
      <c r="U584" s="32"/>
      <c r="V584" s="32"/>
      <c r="W584" s="32"/>
      <c r="X584" s="32"/>
      <c r="Y584" s="32"/>
      <c r="Z584" s="32"/>
      <c r="AA584" s="32"/>
      <c r="AB584" s="32"/>
      <c r="AC584" s="32"/>
      <c r="AD584" s="32"/>
      <c r="AE584" s="32"/>
      <c r="AT584" s="17" t="s">
        <v>76</v>
      </c>
      <c r="AU584" s="17" t="s">
        <v>77</v>
      </c>
      <c r="AY584" s="17" t="s">
        <v>282</v>
      </c>
      <c r="BK584" s="162">
        <f>SUM(BK585:BK589)</f>
        <v>0</v>
      </c>
    </row>
    <row r="585" spans="1:63" s="2" customFormat="1" ht="16.35" customHeight="1">
      <c r="A585" s="32"/>
      <c r="B585" s="33"/>
      <c r="C585" s="189" t="s">
        <v>1</v>
      </c>
      <c r="D585" s="189" t="s">
        <v>152</v>
      </c>
      <c r="E585" s="190" t="s">
        <v>1</v>
      </c>
      <c r="F585" s="191" t="s">
        <v>1</v>
      </c>
      <c r="G585" s="192" t="s">
        <v>1</v>
      </c>
      <c r="H585" s="193"/>
      <c r="I585" s="194"/>
      <c r="J585" s="195">
        <f t="shared" si="40"/>
        <v>0</v>
      </c>
      <c r="K585" s="196"/>
      <c r="L585" s="33"/>
      <c r="M585" s="197" t="s">
        <v>1</v>
      </c>
      <c r="N585" s="198" t="s">
        <v>42</v>
      </c>
      <c r="O585" s="58"/>
      <c r="P585" s="58"/>
      <c r="Q585" s="58"/>
      <c r="R585" s="58"/>
      <c r="S585" s="58"/>
      <c r="T585" s="59"/>
      <c r="U585" s="32"/>
      <c r="V585" s="32"/>
      <c r="W585" s="32"/>
      <c r="X585" s="32"/>
      <c r="Y585" s="32"/>
      <c r="Z585" s="32"/>
      <c r="AA585" s="32"/>
      <c r="AB585" s="32"/>
      <c r="AC585" s="32"/>
      <c r="AD585" s="32"/>
      <c r="AE585" s="32"/>
      <c r="AT585" s="17" t="s">
        <v>282</v>
      </c>
      <c r="AU585" s="17" t="s">
        <v>84</v>
      </c>
      <c r="AY585" s="17" t="s">
        <v>282</v>
      </c>
      <c r="BE585" s="162">
        <f>IF(N585="základní",J585,0)</f>
        <v>0</v>
      </c>
      <c r="BF585" s="162">
        <f>IF(N585="snížená",J585,0)</f>
        <v>0</v>
      </c>
      <c r="BG585" s="162">
        <f>IF(N585="zákl. přenesená",J585,0)</f>
        <v>0</v>
      </c>
      <c r="BH585" s="162">
        <f>IF(N585="sníž. přenesená",J585,0)</f>
        <v>0</v>
      </c>
      <c r="BI585" s="162">
        <f>IF(N585="nulová",J585,0)</f>
        <v>0</v>
      </c>
      <c r="BJ585" s="17" t="s">
        <v>84</v>
      </c>
      <c r="BK585" s="162">
        <f>I585*H585</f>
        <v>0</v>
      </c>
    </row>
    <row r="586" spans="1:63" s="2" customFormat="1" ht="16.35" customHeight="1">
      <c r="A586" s="32"/>
      <c r="B586" s="33"/>
      <c r="C586" s="189" t="s">
        <v>1</v>
      </c>
      <c r="D586" s="189" t="s">
        <v>152</v>
      </c>
      <c r="E586" s="190" t="s">
        <v>1</v>
      </c>
      <c r="F586" s="191" t="s">
        <v>1</v>
      </c>
      <c r="G586" s="192" t="s">
        <v>1</v>
      </c>
      <c r="H586" s="193"/>
      <c r="I586" s="194"/>
      <c r="J586" s="195">
        <f t="shared" si="40"/>
        <v>0</v>
      </c>
      <c r="K586" s="196"/>
      <c r="L586" s="33"/>
      <c r="M586" s="197" t="s">
        <v>1</v>
      </c>
      <c r="N586" s="198" t="s">
        <v>42</v>
      </c>
      <c r="O586" s="58"/>
      <c r="P586" s="58"/>
      <c r="Q586" s="58"/>
      <c r="R586" s="58"/>
      <c r="S586" s="58"/>
      <c r="T586" s="59"/>
      <c r="U586" s="32"/>
      <c r="V586" s="32"/>
      <c r="W586" s="32"/>
      <c r="X586" s="32"/>
      <c r="Y586" s="32"/>
      <c r="Z586" s="32"/>
      <c r="AA586" s="32"/>
      <c r="AB586" s="32"/>
      <c r="AC586" s="32"/>
      <c r="AD586" s="32"/>
      <c r="AE586" s="32"/>
      <c r="AT586" s="17" t="s">
        <v>282</v>
      </c>
      <c r="AU586" s="17" t="s">
        <v>84</v>
      </c>
      <c r="AY586" s="17" t="s">
        <v>282</v>
      </c>
      <c r="BE586" s="162">
        <f>IF(N586="základní",J586,0)</f>
        <v>0</v>
      </c>
      <c r="BF586" s="162">
        <f>IF(N586="snížená",J586,0)</f>
        <v>0</v>
      </c>
      <c r="BG586" s="162">
        <f>IF(N586="zákl. přenesená",J586,0)</f>
        <v>0</v>
      </c>
      <c r="BH586" s="162">
        <f>IF(N586="sníž. přenesená",J586,0)</f>
        <v>0</v>
      </c>
      <c r="BI586" s="162">
        <f>IF(N586="nulová",J586,0)</f>
        <v>0</v>
      </c>
      <c r="BJ586" s="17" t="s">
        <v>84</v>
      </c>
      <c r="BK586" s="162">
        <f>I586*H586</f>
        <v>0</v>
      </c>
    </row>
    <row r="587" spans="1:63" s="2" customFormat="1" ht="16.35" customHeight="1">
      <c r="A587" s="32"/>
      <c r="B587" s="33"/>
      <c r="C587" s="189" t="s">
        <v>1</v>
      </c>
      <c r="D587" s="189" t="s">
        <v>152</v>
      </c>
      <c r="E587" s="190" t="s">
        <v>1</v>
      </c>
      <c r="F587" s="191" t="s">
        <v>1</v>
      </c>
      <c r="G587" s="192" t="s">
        <v>1</v>
      </c>
      <c r="H587" s="193"/>
      <c r="I587" s="194"/>
      <c r="J587" s="195">
        <f t="shared" si="40"/>
        <v>0</v>
      </c>
      <c r="K587" s="196"/>
      <c r="L587" s="33"/>
      <c r="M587" s="197" t="s">
        <v>1</v>
      </c>
      <c r="N587" s="198" t="s">
        <v>42</v>
      </c>
      <c r="O587" s="58"/>
      <c r="P587" s="58"/>
      <c r="Q587" s="58"/>
      <c r="R587" s="58"/>
      <c r="S587" s="58"/>
      <c r="T587" s="59"/>
      <c r="U587" s="32"/>
      <c r="V587" s="32"/>
      <c r="W587" s="32"/>
      <c r="X587" s="32"/>
      <c r="Y587" s="32"/>
      <c r="Z587" s="32"/>
      <c r="AA587" s="32"/>
      <c r="AB587" s="32"/>
      <c r="AC587" s="32"/>
      <c r="AD587" s="32"/>
      <c r="AE587" s="32"/>
      <c r="AT587" s="17" t="s">
        <v>282</v>
      </c>
      <c r="AU587" s="17" t="s">
        <v>84</v>
      </c>
      <c r="AY587" s="17" t="s">
        <v>282</v>
      </c>
      <c r="BE587" s="162">
        <f>IF(N587="základní",J587,0)</f>
        <v>0</v>
      </c>
      <c r="BF587" s="162">
        <f>IF(N587="snížená",J587,0)</f>
        <v>0</v>
      </c>
      <c r="BG587" s="162">
        <f>IF(N587="zákl. přenesená",J587,0)</f>
        <v>0</v>
      </c>
      <c r="BH587" s="162">
        <f>IF(N587="sníž. přenesená",J587,0)</f>
        <v>0</v>
      </c>
      <c r="BI587" s="162">
        <f>IF(N587="nulová",J587,0)</f>
        <v>0</v>
      </c>
      <c r="BJ587" s="17" t="s">
        <v>84</v>
      </c>
      <c r="BK587" s="162">
        <f>I587*H587</f>
        <v>0</v>
      </c>
    </row>
    <row r="588" spans="1:63" s="2" customFormat="1" ht="16.35" customHeight="1">
      <c r="A588" s="32"/>
      <c r="B588" s="33"/>
      <c r="C588" s="189" t="s">
        <v>1</v>
      </c>
      <c r="D588" s="189" t="s">
        <v>152</v>
      </c>
      <c r="E588" s="190" t="s">
        <v>1</v>
      </c>
      <c r="F588" s="191" t="s">
        <v>1</v>
      </c>
      <c r="G588" s="192" t="s">
        <v>1</v>
      </c>
      <c r="H588" s="193"/>
      <c r="I588" s="194"/>
      <c r="J588" s="195">
        <f t="shared" si="40"/>
        <v>0</v>
      </c>
      <c r="K588" s="196"/>
      <c r="L588" s="33"/>
      <c r="M588" s="197" t="s">
        <v>1</v>
      </c>
      <c r="N588" s="198" t="s">
        <v>42</v>
      </c>
      <c r="O588" s="58"/>
      <c r="P588" s="58"/>
      <c r="Q588" s="58"/>
      <c r="R588" s="58"/>
      <c r="S588" s="58"/>
      <c r="T588" s="59"/>
      <c r="U588" s="32"/>
      <c r="V588" s="32"/>
      <c r="W588" s="32"/>
      <c r="X588" s="32"/>
      <c r="Y588" s="32"/>
      <c r="Z588" s="32"/>
      <c r="AA588" s="32"/>
      <c r="AB588" s="32"/>
      <c r="AC588" s="32"/>
      <c r="AD588" s="32"/>
      <c r="AE588" s="32"/>
      <c r="AT588" s="17" t="s">
        <v>282</v>
      </c>
      <c r="AU588" s="17" t="s">
        <v>84</v>
      </c>
      <c r="AY588" s="17" t="s">
        <v>282</v>
      </c>
      <c r="BE588" s="162">
        <f>IF(N588="základní",J588,0)</f>
        <v>0</v>
      </c>
      <c r="BF588" s="162">
        <f>IF(N588="snížená",J588,0)</f>
        <v>0</v>
      </c>
      <c r="BG588" s="162">
        <f>IF(N588="zákl. přenesená",J588,0)</f>
        <v>0</v>
      </c>
      <c r="BH588" s="162">
        <f>IF(N588="sníž. přenesená",J588,0)</f>
        <v>0</v>
      </c>
      <c r="BI588" s="162">
        <f>IF(N588="nulová",J588,0)</f>
        <v>0</v>
      </c>
      <c r="BJ588" s="17" t="s">
        <v>84</v>
      </c>
      <c r="BK588" s="162">
        <f>I588*H588</f>
        <v>0</v>
      </c>
    </row>
    <row r="589" spans="1:63" s="2" customFormat="1" ht="16.35" customHeight="1">
      <c r="A589" s="32"/>
      <c r="B589" s="33"/>
      <c r="C589" s="189" t="s">
        <v>1</v>
      </c>
      <c r="D589" s="189" t="s">
        <v>152</v>
      </c>
      <c r="E589" s="190" t="s">
        <v>1</v>
      </c>
      <c r="F589" s="191" t="s">
        <v>1</v>
      </c>
      <c r="G589" s="192" t="s">
        <v>1</v>
      </c>
      <c r="H589" s="193"/>
      <c r="I589" s="194"/>
      <c r="J589" s="195">
        <f t="shared" si="40"/>
        <v>0</v>
      </c>
      <c r="K589" s="196"/>
      <c r="L589" s="33"/>
      <c r="M589" s="197" t="s">
        <v>1</v>
      </c>
      <c r="N589" s="198" t="s">
        <v>42</v>
      </c>
      <c r="O589" s="199"/>
      <c r="P589" s="199"/>
      <c r="Q589" s="199"/>
      <c r="R589" s="199"/>
      <c r="S589" s="199"/>
      <c r="T589" s="200"/>
      <c r="U589" s="32"/>
      <c r="V589" s="32"/>
      <c r="W589" s="32"/>
      <c r="X589" s="32"/>
      <c r="Y589" s="32"/>
      <c r="Z589" s="32"/>
      <c r="AA589" s="32"/>
      <c r="AB589" s="32"/>
      <c r="AC589" s="32"/>
      <c r="AD589" s="32"/>
      <c r="AE589" s="32"/>
      <c r="AT589" s="17" t="s">
        <v>282</v>
      </c>
      <c r="AU589" s="17" t="s">
        <v>84</v>
      </c>
      <c r="AY589" s="17" t="s">
        <v>282</v>
      </c>
      <c r="BE589" s="162">
        <f>IF(N589="základní",J589,0)</f>
        <v>0</v>
      </c>
      <c r="BF589" s="162">
        <f>IF(N589="snížená",J589,0)</f>
        <v>0</v>
      </c>
      <c r="BG589" s="162">
        <f>IF(N589="zákl. přenesená",J589,0)</f>
        <v>0</v>
      </c>
      <c r="BH589" s="162">
        <f>IF(N589="sníž. přenesená",J589,0)</f>
        <v>0</v>
      </c>
      <c r="BI589" s="162">
        <f>IF(N589="nulová",J589,0)</f>
        <v>0</v>
      </c>
      <c r="BJ589" s="17" t="s">
        <v>84</v>
      </c>
      <c r="BK589" s="162">
        <f>I589*H589</f>
        <v>0</v>
      </c>
    </row>
    <row r="590" spans="1:31" s="2" customFormat="1" ht="6.9" customHeight="1">
      <c r="A590" s="32"/>
      <c r="B590" s="47"/>
      <c r="C590" s="48"/>
      <c r="D590" s="48"/>
      <c r="E590" s="48"/>
      <c r="F590" s="48"/>
      <c r="G590" s="48"/>
      <c r="H590" s="48"/>
      <c r="I590" s="48"/>
      <c r="J590" s="48"/>
      <c r="K590" s="48"/>
      <c r="L590" s="33"/>
      <c r="M590" s="32"/>
      <c r="O590" s="32"/>
      <c r="P590" s="32"/>
      <c r="Q590" s="32"/>
      <c r="R590" s="32"/>
      <c r="S590" s="32"/>
      <c r="T590" s="32"/>
      <c r="U590" s="32"/>
      <c r="V590" s="32"/>
      <c r="W590" s="32"/>
      <c r="X590" s="32"/>
      <c r="Y590" s="32"/>
      <c r="Z590" s="32"/>
      <c r="AA590" s="32"/>
      <c r="AB590" s="32"/>
      <c r="AC590" s="32"/>
      <c r="AD590" s="32"/>
      <c r="AE590" s="32"/>
    </row>
  </sheetData>
  <autoFilter ref="C134:K589"/>
  <mergeCells count="12">
    <mergeCell ref="E127:H127"/>
    <mergeCell ref="L2:V2"/>
    <mergeCell ref="E85:H85"/>
    <mergeCell ref="E87:H87"/>
    <mergeCell ref="E89:H89"/>
    <mergeCell ref="E123:H123"/>
    <mergeCell ref="E125:H125"/>
    <mergeCell ref="E7:H7"/>
    <mergeCell ref="E9:H9"/>
    <mergeCell ref="E11:H11"/>
    <mergeCell ref="E20:H20"/>
    <mergeCell ref="E29:H29"/>
  </mergeCells>
  <dataValidations count="2" disablePrompts="1">
    <dataValidation type="list" allowBlank="1" showInputMessage="1" showErrorMessage="1" error="Povoleny jsou hodnoty K, M." sqref="D585:D590">
      <formula1>"K, M"</formula1>
    </dataValidation>
    <dataValidation type="list" allowBlank="1" showInputMessage="1" showErrorMessage="1" error="Povoleny jsou hodnoty základní, snížená, zákl. přenesená, sníž. přenesená, nulová." sqref="N585:N590">
      <formula1>"základní, snížená, zákl. přenesená, sníž. přenesená, nulová"</formula1>
    </dataValidation>
  </dataValidation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5"/>
  <sheetViews>
    <sheetView showGridLines="0" view="pageBreakPreview" zoomScaleSheetLayoutView="100" workbookViewId="0" topLeftCell="A1">
      <pane ySplit="4" topLeftCell="A5" activePane="bottomLeft" state="frozen"/>
      <selection pane="topLeft" activeCell="A5" sqref="A5"/>
      <selection pane="bottomLeft" activeCell="E7" sqref="E7"/>
    </sheetView>
  </sheetViews>
  <sheetFormatPr defaultColWidth="8.7109375" defaultRowHeight="14.25" customHeight="1"/>
  <cols>
    <col min="1" max="1" width="6.28125" style="260" customWidth="1"/>
    <col min="2" max="2" width="85.421875" style="258" customWidth="1"/>
    <col min="3" max="3" width="5.140625" style="255" customWidth="1"/>
    <col min="4" max="7" width="8.421875" style="255" customWidth="1"/>
    <col min="8" max="8" width="10.140625" style="255" customWidth="1"/>
    <col min="9" max="9" width="9.28125" style="259" customWidth="1"/>
    <col min="10" max="10" width="11.00390625" style="259" customWidth="1"/>
    <col min="11" max="43" width="8.7109375" style="220" customWidth="1"/>
    <col min="44" max="256" width="8.7109375" style="221" customWidth="1"/>
    <col min="257" max="257" width="6.28125" style="221" customWidth="1"/>
    <col min="258" max="258" width="85.421875" style="221" customWidth="1"/>
    <col min="259" max="259" width="5.140625" style="221" customWidth="1"/>
    <col min="260" max="263" width="8.421875" style="221" customWidth="1"/>
    <col min="264" max="264" width="10.140625" style="221" customWidth="1"/>
    <col min="265" max="265" width="9.28125" style="221" customWidth="1"/>
    <col min="266" max="266" width="11.00390625" style="221" customWidth="1"/>
    <col min="267" max="512" width="8.7109375" style="221" customWidth="1"/>
    <col min="513" max="513" width="6.28125" style="221" customWidth="1"/>
    <col min="514" max="514" width="85.421875" style="221" customWidth="1"/>
    <col min="515" max="515" width="5.140625" style="221" customWidth="1"/>
    <col min="516" max="519" width="8.421875" style="221" customWidth="1"/>
    <col min="520" max="520" width="10.140625" style="221" customWidth="1"/>
    <col min="521" max="521" width="9.28125" style="221" customWidth="1"/>
    <col min="522" max="522" width="11.00390625" style="221" customWidth="1"/>
    <col min="523" max="768" width="8.7109375" style="221" customWidth="1"/>
    <col min="769" max="769" width="6.28125" style="221" customWidth="1"/>
    <col min="770" max="770" width="85.421875" style="221" customWidth="1"/>
    <col min="771" max="771" width="5.140625" style="221" customWidth="1"/>
    <col min="772" max="775" width="8.421875" style="221" customWidth="1"/>
    <col min="776" max="776" width="10.140625" style="221" customWidth="1"/>
    <col min="777" max="777" width="9.28125" style="221" customWidth="1"/>
    <col min="778" max="778" width="11.00390625" style="221" customWidth="1"/>
    <col min="779" max="1024" width="8.7109375" style="221" customWidth="1"/>
    <col min="1025" max="1025" width="6.28125" style="221" customWidth="1"/>
    <col min="1026" max="1026" width="85.421875" style="221" customWidth="1"/>
    <col min="1027" max="1027" width="5.140625" style="221" customWidth="1"/>
    <col min="1028" max="1031" width="8.421875" style="221" customWidth="1"/>
    <col min="1032" max="1032" width="10.140625" style="221" customWidth="1"/>
    <col min="1033" max="1033" width="9.28125" style="221" customWidth="1"/>
    <col min="1034" max="1034" width="11.00390625" style="221" customWidth="1"/>
    <col min="1035" max="1280" width="8.7109375" style="221" customWidth="1"/>
    <col min="1281" max="1281" width="6.28125" style="221" customWidth="1"/>
    <col min="1282" max="1282" width="85.421875" style="221" customWidth="1"/>
    <col min="1283" max="1283" width="5.140625" style="221" customWidth="1"/>
    <col min="1284" max="1287" width="8.421875" style="221" customWidth="1"/>
    <col min="1288" max="1288" width="10.140625" style="221" customWidth="1"/>
    <col min="1289" max="1289" width="9.28125" style="221" customWidth="1"/>
    <col min="1290" max="1290" width="11.00390625" style="221" customWidth="1"/>
    <col min="1291" max="1536" width="8.7109375" style="221" customWidth="1"/>
    <col min="1537" max="1537" width="6.28125" style="221" customWidth="1"/>
    <col min="1538" max="1538" width="85.421875" style="221" customWidth="1"/>
    <col min="1539" max="1539" width="5.140625" style="221" customWidth="1"/>
    <col min="1540" max="1543" width="8.421875" style="221" customWidth="1"/>
    <col min="1544" max="1544" width="10.140625" style="221" customWidth="1"/>
    <col min="1545" max="1545" width="9.28125" style="221" customWidth="1"/>
    <col min="1546" max="1546" width="11.00390625" style="221" customWidth="1"/>
    <col min="1547" max="1792" width="8.7109375" style="221" customWidth="1"/>
    <col min="1793" max="1793" width="6.28125" style="221" customWidth="1"/>
    <col min="1794" max="1794" width="85.421875" style="221" customWidth="1"/>
    <col min="1795" max="1795" width="5.140625" style="221" customWidth="1"/>
    <col min="1796" max="1799" width="8.421875" style="221" customWidth="1"/>
    <col min="1800" max="1800" width="10.140625" style="221" customWidth="1"/>
    <col min="1801" max="1801" width="9.28125" style="221" customWidth="1"/>
    <col min="1802" max="1802" width="11.00390625" style="221" customWidth="1"/>
    <col min="1803" max="2048" width="8.7109375" style="221" customWidth="1"/>
    <col min="2049" max="2049" width="6.28125" style="221" customWidth="1"/>
    <col min="2050" max="2050" width="85.421875" style="221" customWidth="1"/>
    <col min="2051" max="2051" width="5.140625" style="221" customWidth="1"/>
    <col min="2052" max="2055" width="8.421875" style="221" customWidth="1"/>
    <col min="2056" max="2056" width="10.140625" style="221" customWidth="1"/>
    <col min="2057" max="2057" width="9.28125" style="221" customWidth="1"/>
    <col min="2058" max="2058" width="11.00390625" style="221" customWidth="1"/>
    <col min="2059" max="2304" width="8.7109375" style="221" customWidth="1"/>
    <col min="2305" max="2305" width="6.28125" style="221" customWidth="1"/>
    <col min="2306" max="2306" width="85.421875" style="221" customWidth="1"/>
    <col min="2307" max="2307" width="5.140625" style="221" customWidth="1"/>
    <col min="2308" max="2311" width="8.421875" style="221" customWidth="1"/>
    <col min="2312" max="2312" width="10.140625" style="221" customWidth="1"/>
    <col min="2313" max="2313" width="9.28125" style="221" customWidth="1"/>
    <col min="2314" max="2314" width="11.00390625" style="221" customWidth="1"/>
    <col min="2315" max="2560" width="8.7109375" style="221" customWidth="1"/>
    <col min="2561" max="2561" width="6.28125" style="221" customWidth="1"/>
    <col min="2562" max="2562" width="85.421875" style="221" customWidth="1"/>
    <col min="2563" max="2563" width="5.140625" style="221" customWidth="1"/>
    <col min="2564" max="2567" width="8.421875" style="221" customWidth="1"/>
    <col min="2568" max="2568" width="10.140625" style="221" customWidth="1"/>
    <col min="2569" max="2569" width="9.28125" style="221" customWidth="1"/>
    <col min="2570" max="2570" width="11.00390625" style="221" customWidth="1"/>
    <col min="2571" max="2816" width="8.7109375" style="221" customWidth="1"/>
    <col min="2817" max="2817" width="6.28125" style="221" customWidth="1"/>
    <col min="2818" max="2818" width="85.421875" style="221" customWidth="1"/>
    <col min="2819" max="2819" width="5.140625" style="221" customWidth="1"/>
    <col min="2820" max="2823" width="8.421875" style="221" customWidth="1"/>
    <col min="2824" max="2824" width="10.140625" style="221" customWidth="1"/>
    <col min="2825" max="2825" width="9.28125" style="221" customWidth="1"/>
    <col min="2826" max="2826" width="11.00390625" style="221" customWidth="1"/>
    <col min="2827" max="3072" width="8.7109375" style="221" customWidth="1"/>
    <col min="3073" max="3073" width="6.28125" style="221" customWidth="1"/>
    <col min="3074" max="3074" width="85.421875" style="221" customWidth="1"/>
    <col min="3075" max="3075" width="5.140625" style="221" customWidth="1"/>
    <col min="3076" max="3079" width="8.421875" style="221" customWidth="1"/>
    <col min="3080" max="3080" width="10.140625" style="221" customWidth="1"/>
    <col min="3081" max="3081" width="9.28125" style="221" customWidth="1"/>
    <col min="3082" max="3082" width="11.00390625" style="221" customWidth="1"/>
    <col min="3083" max="3328" width="8.7109375" style="221" customWidth="1"/>
    <col min="3329" max="3329" width="6.28125" style="221" customWidth="1"/>
    <col min="3330" max="3330" width="85.421875" style="221" customWidth="1"/>
    <col min="3331" max="3331" width="5.140625" style="221" customWidth="1"/>
    <col min="3332" max="3335" width="8.421875" style="221" customWidth="1"/>
    <col min="3336" max="3336" width="10.140625" style="221" customWidth="1"/>
    <col min="3337" max="3337" width="9.28125" style="221" customWidth="1"/>
    <col min="3338" max="3338" width="11.00390625" style="221" customWidth="1"/>
    <col min="3339" max="3584" width="8.7109375" style="221" customWidth="1"/>
    <col min="3585" max="3585" width="6.28125" style="221" customWidth="1"/>
    <col min="3586" max="3586" width="85.421875" style="221" customWidth="1"/>
    <col min="3587" max="3587" width="5.140625" style="221" customWidth="1"/>
    <col min="3588" max="3591" width="8.421875" style="221" customWidth="1"/>
    <col min="3592" max="3592" width="10.140625" style="221" customWidth="1"/>
    <col min="3593" max="3593" width="9.28125" style="221" customWidth="1"/>
    <col min="3594" max="3594" width="11.00390625" style="221" customWidth="1"/>
    <col min="3595" max="3840" width="8.7109375" style="221" customWidth="1"/>
    <col min="3841" max="3841" width="6.28125" style="221" customWidth="1"/>
    <col min="3842" max="3842" width="85.421875" style="221" customWidth="1"/>
    <col min="3843" max="3843" width="5.140625" style="221" customWidth="1"/>
    <col min="3844" max="3847" width="8.421875" style="221" customWidth="1"/>
    <col min="3848" max="3848" width="10.140625" style="221" customWidth="1"/>
    <col min="3849" max="3849" width="9.28125" style="221" customWidth="1"/>
    <col min="3850" max="3850" width="11.00390625" style="221" customWidth="1"/>
    <col min="3851" max="4096" width="8.7109375" style="221" customWidth="1"/>
    <col min="4097" max="4097" width="6.28125" style="221" customWidth="1"/>
    <col min="4098" max="4098" width="85.421875" style="221" customWidth="1"/>
    <col min="4099" max="4099" width="5.140625" style="221" customWidth="1"/>
    <col min="4100" max="4103" width="8.421875" style="221" customWidth="1"/>
    <col min="4104" max="4104" width="10.140625" style="221" customWidth="1"/>
    <col min="4105" max="4105" width="9.28125" style="221" customWidth="1"/>
    <col min="4106" max="4106" width="11.00390625" style="221" customWidth="1"/>
    <col min="4107" max="4352" width="8.7109375" style="221" customWidth="1"/>
    <col min="4353" max="4353" width="6.28125" style="221" customWidth="1"/>
    <col min="4354" max="4354" width="85.421875" style="221" customWidth="1"/>
    <col min="4355" max="4355" width="5.140625" style="221" customWidth="1"/>
    <col min="4356" max="4359" width="8.421875" style="221" customWidth="1"/>
    <col min="4360" max="4360" width="10.140625" style="221" customWidth="1"/>
    <col min="4361" max="4361" width="9.28125" style="221" customWidth="1"/>
    <col min="4362" max="4362" width="11.00390625" style="221" customWidth="1"/>
    <col min="4363" max="4608" width="8.7109375" style="221" customWidth="1"/>
    <col min="4609" max="4609" width="6.28125" style="221" customWidth="1"/>
    <col min="4610" max="4610" width="85.421875" style="221" customWidth="1"/>
    <col min="4611" max="4611" width="5.140625" style="221" customWidth="1"/>
    <col min="4612" max="4615" width="8.421875" style="221" customWidth="1"/>
    <col min="4616" max="4616" width="10.140625" style="221" customWidth="1"/>
    <col min="4617" max="4617" width="9.28125" style="221" customWidth="1"/>
    <col min="4618" max="4618" width="11.00390625" style="221" customWidth="1"/>
    <col min="4619" max="4864" width="8.7109375" style="221" customWidth="1"/>
    <col min="4865" max="4865" width="6.28125" style="221" customWidth="1"/>
    <col min="4866" max="4866" width="85.421875" style="221" customWidth="1"/>
    <col min="4867" max="4867" width="5.140625" style="221" customWidth="1"/>
    <col min="4868" max="4871" width="8.421875" style="221" customWidth="1"/>
    <col min="4872" max="4872" width="10.140625" style="221" customWidth="1"/>
    <col min="4873" max="4873" width="9.28125" style="221" customWidth="1"/>
    <col min="4874" max="4874" width="11.00390625" style="221" customWidth="1"/>
    <col min="4875" max="5120" width="8.7109375" style="221" customWidth="1"/>
    <col min="5121" max="5121" width="6.28125" style="221" customWidth="1"/>
    <col min="5122" max="5122" width="85.421875" style="221" customWidth="1"/>
    <col min="5123" max="5123" width="5.140625" style="221" customWidth="1"/>
    <col min="5124" max="5127" width="8.421875" style="221" customWidth="1"/>
    <col min="5128" max="5128" width="10.140625" style="221" customWidth="1"/>
    <col min="5129" max="5129" width="9.28125" style="221" customWidth="1"/>
    <col min="5130" max="5130" width="11.00390625" style="221" customWidth="1"/>
    <col min="5131" max="5376" width="8.7109375" style="221" customWidth="1"/>
    <col min="5377" max="5377" width="6.28125" style="221" customWidth="1"/>
    <col min="5378" max="5378" width="85.421875" style="221" customWidth="1"/>
    <col min="5379" max="5379" width="5.140625" style="221" customWidth="1"/>
    <col min="5380" max="5383" width="8.421875" style="221" customWidth="1"/>
    <col min="5384" max="5384" width="10.140625" style="221" customWidth="1"/>
    <col min="5385" max="5385" width="9.28125" style="221" customWidth="1"/>
    <col min="5386" max="5386" width="11.00390625" style="221" customWidth="1"/>
    <col min="5387" max="5632" width="8.7109375" style="221" customWidth="1"/>
    <col min="5633" max="5633" width="6.28125" style="221" customWidth="1"/>
    <col min="5634" max="5634" width="85.421875" style="221" customWidth="1"/>
    <col min="5635" max="5635" width="5.140625" style="221" customWidth="1"/>
    <col min="5636" max="5639" width="8.421875" style="221" customWidth="1"/>
    <col min="5640" max="5640" width="10.140625" style="221" customWidth="1"/>
    <col min="5641" max="5641" width="9.28125" style="221" customWidth="1"/>
    <col min="5642" max="5642" width="11.00390625" style="221" customWidth="1"/>
    <col min="5643" max="5888" width="8.7109375" style="221" customWidth="1"/>
    <col min="5889" max="5889" width="6.28125" style="221" customWidth="1"/>
    <col min="5890" max="5890" width="85.421875" style="221" customWidth="1"/>
    <col min="5891" max="5891" width="5.140625" style="221" customWidth="1"/>
    <col min="5892" max="5895" width="8.421875" style="221" customWidth="1"/>
    <col min="5896" max="5896" width="10.140625" style="221" customWidth="1"/>
    <col min="5897" max="5897" width="9.28125" style="221" customWidth="1"/>
    <col min="5898" max="5898" width="11.00390625" style="221" customWidth="1"/>
    <col min="5899" max="6144" width="8.7109375" style="221" customWidth="1"/>
    <col min="6145" max="6145" width="6.28125" style="221" customWidth="1"/>
    <col min="6146" max="6146" width="85.421875" style="221" customWidth="1"/>
    <col min="6147" max="6147" width="5.140625" style="221" customWidth="1"/>
    <col min="6148" max="6151" width="8.421875" style="221" customWidth="1"/>
    <col min="6152" max="6152" width="10.140625" style="221" customWidth="1"/>
    <col min="6153" max="6153" width="9.28125" style="221" customWidth="1"/>
    <col min="6154" max="6154" width="11.00390625" style="221" customWidth="1"/>
    <col min="6155" max="6400" width="8.7109375" style="221" customWidth="1"/>
    <col min="6401" max="6401" width="6.28125" style="221" customWidth="1"/>
    <col min="6402" max="6402" width="85.421875" style="221" customWidth="1"/>
    <col min="6403" max="6403" width="5.140625" style="221" customWidth="1"/>
    <col min="6404" max="6407" width="8.421875" style="221" customWidth="1"/>
    <col min="6408" max="6408" width="10.140625" style="221" customWidth="1"/>
    <col min="6409" max="6409" width="9.28125" style="221" customWidth="1"/>
    <col min="6410" max="6410" width="11.00390625" style="221" customWidth="1"/>
    <col min="6411" max="6656" width="8.7109375" style="221" customWidth="1"/>
    <col min="6657" max="6657" width="6.28125" style="221" customWidth="1"/>
    <col min="6658" max="6658" width="85.421875" style="221" customWidth="1"/>
    <col min="6659" max="6659" width="5.140625" style="221" customWidth="1"/>
    <col min="6660" max="6663" width="8.421875" style="221" customWidth="1"/>
    <col min="6664" max="6664" width="10.140625" style="221" customWidth="1"/>
    <col min="6665" max="6665" width="9.28125" style="221" customWidth="1"/>
    <col min="6666" max="6666" width="11.00390625" style="221" customWidth="1"/>
    <col min="6667" max="6912" width="8.7109375" style="221" customWidth="1"/>
    <col min="6913" max="6913" width="6.28125" style="221" customWidth="1"/>
    <col min="6914" max="6914" width="85.421875" style="221" customWidth="1"/>
    <col min="6915" max="6915" width="5.140625" style="221" customWidth="1"/>
    <col min="6916" max="6919" width="8.421875" style="221" customWidth="1"/>
    <col min="6920" max="6920" width="10.140625" style="221" customWidth="1"/>
    <col min="6921" max="6921" width="9.28125" style="221" customWidth="1"/>
    <col min="6922" max="6922" width="11.00390625" style="221" customWidth="1"/>
    <col min="6923" max="7168" width="8.7109375" style="221" customWidth="1"/>
    <col min="7169" max="7169" width="6.28125" style="221" customWidth="1"/>
    <col min="7170" max="7170" width="85.421875" style="221" customWidth="1"/>
    <col min="7171" max="7171" width="5.140625" style="221" customWidth="1"/>
    <col min="7172" max="7175" width="8.421875" style="221" customWidth="1"/>
    <col min="7176" max="7176" width="10.140625" style="221" customWidth="1"/>
    <col min="7177" max="7177" width="9.28125" style="221" customWidth="1"/>
    <col min="7178" max="7178" width="11.00390625" style="221" customWidth="1"/>
    <col min="7179" max="7424" width="8.7109375" style="221" customWidth="1"/>
    <col min="7425" max="7425" width="6.28125" style="221" customWidth="1"/>
    <col min="7426" max="7426" width="85.421875" style="221" customWidth="1"/>
    <col min="7427" max="7427" width="5.140625" style="221" customWidth="1"/>
    <col min="7428" max="7431" width="8.421875" style="221" customWidth="1"/>
    <col min="7432" max="7432" width="10.140625" style="221" customWidth="1"/>
    <col min="7433" max="7433" width="9.28125" style="221" customWidth="1"/>
    <col min="7434" max="7434" width="11.00390625" style="221" customWidth="1"/>
    <col min="7435" max="7680" width="8.7109375" style="221" customWidth="1"/>
    <col min="7681" max="7681" width="6.28125" style="221" customWidth="1"/>
    <col min="7682" max="7682" width="85.421875" style="221" customWidth="1"/>
    <col min="7683" max="7683" width="5.140625" style="221" customWidth="1"/>
    <col min="7684" max="7687" width="8.421875" style="221" customWidth="1"/>
    <col min="7688" max="7688" width="10.140625" style="221" customWidth="1"/>
    <col min="7689" max="7689" width="9.28125" style="221" customWidth="1"/>
    <col min="7690" max="7690" width="11.00390625" style="221" customWidth="1"/>
    <col min="7691" max="7936" width="8.7109375" style="221" customWidth="1"/>
    <col min="7937" max="7937" width="6.28125" style="221" customWidth="1"/>
    <col min="7938" max="7938" width="85.421875" style="221" customWidth="1"/>
    <col min="7939" max="7939" width="5.140625" style="221" customWidth="1"/>
    <col min="7940" max="7943" width="8.421875" style="221" customWidth="1"/>
    <col min="7944" max="7944" width="10.140625" style="221" customWidth="1"/>
    <col min="7945" max="7945" width="9.28125" style="221" customWidth="1"/>
    <col min="7946" max="7946" width="11.00390625" style="221" customWidth="1"/>
    <col min="7947" max="8192" width="8.7109375" style="221" customWidth="1"/>
    <col min="8193" max="8193" width="6.28125" style="221" customWidth="1"/>
    <col min="8194" max="8194" width="85.421875" style="221" customWidth="1"/>
    <col min="8195" max="8195" width="5.140625" style="221" customWidth="1"/>
    <col min="8196" max="8199" width="8.421875" style="221" customWidth="1"/>
    <col min="8200" max="8200" width="10.140625" style="221" customWidth="1"/>
    <col min="8201" max="8201" width="9.28125" style="221" customWidth="1"/>
    <col min="8202" max="8202" width="11.00390625" style="221" customWidth="1"/>
    <col min="8203" max="8448" width="8.7109375" style="221" customWidth="1"/>
    <col min="8449" max="8449" width="6.28125" style="221" customWidth="1"/>
    <col min="8450" max="8450" width="85.421875" style="221" customWidth="1"/>
    <col min="8451" max="8451" width="5.140625" style="221" customWidth="1"/>
    <col min="8452" max="8455" width="8.421875" style="221" customWidth="1"/>
    <col min="8456" max="8456" width="10.140625" style="221" customWidth="1"/>
    <col min="8457" max="8457" width="9.28125" style="221" customWidth="1"/>
    <col min="8458" max="8458" width="11.00390625" style="221" customWidth="1"/>
    <col min="8459" max="8704" width="8.7109375" style="221" customWidth="1"/>
    <col min="8705" max="8705" width="6.28125" style="221" customWidth="1"/>
    <col min="8706" max="8706" width="85.421875" style="221" customWidth="1"/>
    <col min="8707" max="8707" width="5.140625" style="221" customWidth="1"/>
    <col min="8708" max="8711" width="8.421875" style="221" customWidth="1"/>
    <col min="8712" max="8712" width="10.140625" style="221" customWidth="1"/>
    <col min="8713" max="8713" width="9.28125" style="221" customWidth="1"/>
    <col min="8714" max="8714" width="11.00390625" style="221" customWidth="1"/>
    <col min="8715" max="8960" width="8.7109375" style="221" customWidth="1"/>
    <col min="8961" max="8961" width="6.28125" style="221" customWidth="1"/>
    <col min="8962" max="8962" width="85.421875" style="221" customWidth="1"/>
    <col min="8963" max="8963" width="5.140625" style="221" customWidth="1"/>
    <col min="8964" max="8967" width="8.421875" style="221" customWidth="1"/>
    <col min="8968" max="8968" width="10.140625" style="221" customWidth="1"/>
    <col min="8969" max="8969" width="9.28125" style="221" customWidth="1"/>
    <col min="8970" max="8970" width="11.00390625" style="221" customWidth="1"/>
    <col min="8971" max="9216" width="8.7109375" style="221" customWidth="1"/>
    <col min="9217" max="9217" width="6.28125" style="221" customWidth="1"/>
    <col min="9218" max="9218" width="85.421875" style="221" customWidth="1"/>
    <col min="9219" max="9219" width="5.140625" style="221" customWidth="1"/>
    <col min="9220" max="9223" width="8.421875" style="221" customWidth="1"/>
    <col min="9224" max="9224" width="10.140625" style="221" customWidth="1"/>
    <col min="9225" max="9225" width="9.28125" style="221" customWidth="1"/>
    <col min="9226" max="9226" width="11.00390625" style="221" customWidth="1"/>
    <col min="9227" max="9472" width="8.7109375" style="221" customWidth="1"/>
    <col min="9473" max="9473" width="6.28125" style="221" customWidth="1"/>
    <col min="9474" max="9474" width="85.421875" style="221" customWidth="1"/>
    <col min="9475" max="9475" width="5.140625" style="221" customWidth="1"/>
    <col min="9476" max="9479" width="8.421875" style="221" customWidth="1"/>
    <col min="9480" max="9480" width="10.140625" style="221" customWidth="1"/>
    <col min="9481" max="9481" width="9.28125" style="221" customWidth="1"/>
    <col min="9482" max="9482" width="11.00390625" style="221" customWidth="1"/>
    <col min="9483" max="9728" width="8.7109375" style="221" customWidth="1"/>
    <col min="9729" max="9729" width="6.28125" style="221" customWidth="1"/>
    <col min="9730" max="9730" width="85.421875" style="221" customWidth="1"/>
    <col min="9731" max="9731" width="5.140625" style="221" customWidth="1"/>
    <col min="9732" max="9735" width="8.421875" style="221" customWidth="1"/>
    <col min="9736" max="9736" width="10.140625" style="221" customWidth="1"/>
    <col min="9737" max="9737" width="9.28125" style="221" customWidth="1"/>
    <col min="9738" max="9738" width="11.00390625" style="221" customWidth="1"/>
    <col min="9739" max="9984" width="8.7109375" style="221" customWidth="1"/>
    <col min="9985" max="9985" width="6.28125" style="221" customWidth="1"/>
    <col min="9986" max="9986" width="85.421875" style="221" customWidth="1"/>
    <col min="9987" max="9987" width="5.140625" style="221" customWidth="1"/>
    <col min="9988" max="9991" width="8.421875" style="221" customWidth="1"/>
    <col min="9992" max="9992" width="10.140625" style="221" customWidth="1"/>
    <col min="9993" max="9993" width="9.28125" style="221" customWidth="1"/>
    <col min="9994" max="9994" width="11.00390625" style="221" customWidth="1"/>
    <col min="9995" max="10240" width="8.7109375" style="221" customWidth="1"/>
    <col min="10241" max="10241" width="6.28125" style="221" customWidth="1"/>
    <col min="10242" max="10242" width="85.421875" style="221" customWidth="1"/>
    <col min="10243" max="10243" width="5.140625" style="221" customWidth="1"/>
    <col min="10244" max="10247" width="8.421875" style="221" customWidth="1"/>
    <col min="10248" max="10248" width="10.140625" style="221" customWidth="1"/>
    <col min="10249" max="10249" width="9.28125" style="221" customWidth="1"/>
    <col min="10250" max="10250" width="11.00390625" style="221" customWidth="1"/>
    <col min="10251" max="10496" width="8.7109375" style="221" customWidth="1"/>
    <col min="10497" max="10497" width="6.28125" style="221" customWidth="1"/>
    <col min="10498" max="10498" width="85.421875" style="221" customWidth="1"/>
    <col min="10499" max="10499" width="5.140625" style="221" customWidth="1"/>
    <col min="10500" max="10503" width="8.421875" style="221" customWidth="1"/>
    <col min="10504" max="10504" width="10.140625" style="221" customWidth="1"/>
    <col min="10505" max="10505" width="9.28125" style="221" customWidth="1"/>
    <col min="10506" max="10506" width="11.00390625" style="221" customWidth="1"/>
    <col min="10507" max="10752" width="8.7109375" style="221" customWidth="1"/>
    <col min="10753" max="10753" width="6.28125" style="221" customWidth="1"/>
    <col min="10754" max="10754" width="85.421875" style="221" customWidth="1"/>
    <col min="10755" max="10755" width="5.140625" style="221" customWidth="1"/>
    <col min="10756" max="10759" width="8.421875" style="221" customWidth="1"/>
    <col min="10760" max="10760" width="10.140625" style="221" customWidth="1"/>
    <col min="10761" max="10761" width="9.28125" style="221" customWidth="1"/>
    <col min="10762" max="10762" width="11.00390625" style="221" customWidth="1"/>
    <col min="10763" max="11008" width="8.7109375" style="221" customWidth="1"/>
    <col min="11009" max="11009" width="6.28125" style="221" customWidth="1"/>
    <col min="11010" max="11010" width="85.421875" style="221" customWidth="1"/>
    <col min="11011" max="11011" width="5.140625" style="221" customWidth="1"/>
    <col min="11012" max="11015" width="8.421875" style="221" customWidth="1"/>
    <col min="11016" max="11016" width="10.140625" style="221" customWidth="1"/>
    <col min="11017" max="11017" width="9.28125" style="221" customWidth="1"/>
    <col min="11018" max="11018" width="11.00390625" style="221" customWidth="1"/>
    <col min="11019" max="11264" width="8.7109375" style="221" customWidth="1"/>
    <col min="11265" max="11265" width="6.28125" style="221" customWidth="1"/>
    <col min="11266" max="11266" width="85.421875" style="221" customWidth="1"/>
    <col min="11267" max="11267" width="5.140625" style="221" customWidth="1"/>
    <col min="11268" max="11271" width="8.421875" style="221" customWidth="1"/>
    <col min="11272" max="11272" width="10.140625" style="221" customWidth="1"/>
    <col min="11273" max="11273" width="9.28125" style="221" customWidth="1"/>
    <col min="11274" max="11274" width="11.00390625" style="221" customWidth="1"/>
    <col min="11275" max="11520" width="8.7109375" style="221" customWidth="1"/>
    <col min="11521" max="11521" width="6.28125" style="221" customWidth="1"/>
    <col min="11522" max="11522" width="85.421875" style="221" customWidth="1"/>
    <col min="11523" max="11523" width="5.140625" style="221" customWidth="1"/>
    <col min="11524" max="11527" width="8.421875" style="221" customWidth="1"/>
    <col min="11528" max="11528" width="10.140625" style="221" customWidth="1"/>
    <col min="11529" max="11529" width="9.28125" style="221" customWidth="1"/>
    <col min="11530" max="11530" width="11.00390625" style="221" customWidth="1"/>
    <col min="11531" max="11776" width="8.7109375" style="221" customWidth="1"/>
    <col min="11777" max="11777" width="6.28125" style="221" customWidth="1"/>
    <col min="11778" max="11778" width="85.421875" style="221" customWidth="1"/>
    <col min="11779" max="11779" width="5.140625" style="221" customWidth="1"/>
    <col min="11780" max="11783" width="8.421875" style="221" customWidth="1"/>
    <col min="11784" max="11784" width="10.140625" style="221" customWidth="1"/>
    <col min="11785" max="11785" width="9.28125" style="221" customWidth="1"/>
    <col min="11786" max="11786" width="11.00390625" style="221" customWidth="1"/>
    <col min="11787" max="12032" width="8.7109375" style="221" customWidth="1"/>
    <col min="12033" max="12033" width="6.28125" style="221" customWidth="1"/>
    <col min="12034" max="12034" width="85.421875" style="221" customWidth="1"/>
    <col min="12035" max="12035" width="5.140625" style="221" customWidth="1"/>
    <col min="12036" max="12039" width="8.421875" style="221" customWidth="1"/>
    <col min="12040" max="12040" width="10.140625" style="221" customWidth="1"/>
    <col min="12041" max="12041" width="9.28125" style="221" customWidth="1"/>
    <col min="12042" max="12042" width="11.00390625" style="221" customWidth="1"/>
    <col min="12043" max="12288" width="8.7109375" style="221" customWidth="1"/>
    <col min="12289" max="12289" width="6.28125" style="221" customWidth="1"/>
    <col min="12290" max="12290" width="85.421875" style="221" customWidth="1"/>
    <col min="12291" max="12291" width="5.140625" style="221" customWidth="1"/>
    <col min="12292" max="12295" width="8.421875" style="221" customWidth="1"/>
    <col min="12296" max="12296" width="10.140625" style="221" customWidth="1"/>
    <col min="12297" max="12297" width="9.28125" style="221" customWidth="1"/>
    <col min="12298" max="12298" width="11.00390625" style="221" customWidth="1"/>
    <col min="12299" max="12544" width="8.7109375" style="221" customWidth="1"/>
    <col min="12545" max="12545" width="6.28125" style="221" customWidth="1"/>
    <col min="12546" max="12546" width="85.421875" style="221" customWidth="1"/>
    <col min="12547" max="12547" width="5.140625" style="221" customWidth="1"/>
    <col min="12548" max="12551" width="8.421875" style="221" customWidth="1"/>
    <col min="12552" max="12552" width="10.140625" style="221" customWidth="1"/>
    <col min="12553" max="12553" width="9.28125" style="221" customWidth="1"/>
    <col min="12554" max="12554" width="11.00390625" style="221" customWidth="1"/>
    <col min="12555" max="12800" width="8.7109375" style="221" customWidth="1"/>
    <col min="12801" max="12801" width="6.28125" style="221" customWidth="1"/>
    <col min="12802" max="12802" width="85.421875" style="221" customWidth="1"/>
    <col min="12803" max="12803" width="5.140625" style="221" customWidth="1"/>
    <col min="12804" max="12807" width="8.421875" style="221" customWidth="1"/>
    <col min="12808" max="12808" width="10.140625" style="221" customWidth="1"/>
    <col min="12809" max="12809" width="9.28125" style="221" customWidth="1"/>
    <col min="12810" max="12810" width="11.00390625" style="221" customWidth="1"/>
    <col min="12811" max="13056" width="8.7109375" style="221" customWidth="1"/>
    <col min="13057" max="13057" width="6.28125" style="221" customWidth="1"/>
    <col min="13058" max="13058" width="85.421875" style="221" customWidth="1"/>
    <col min="13059" max="13059" width="5.140625" style="221" customWidth="1"/>
    <col min="13060" max="13063" width="8.421875" style="221" customWidth="1"/>
    <col min="13064" max="13064" width="10.140625" style="221" customWidth="1"/>
    <col min="13065" max="13065" width="9.28125" style="221" customWidth="1"/>
    <col min="13066" max="13066" width="11.00390625" style="221" customWidth="1"/>
    <col min="13067" max="13312" width="8.7109375" style="221" customWidth="1"/>
    <col min="13313" max="13313" width="6.28125" style="221" customWidth="1"/>
    <col min="13314" max="13314" width="85.421875" style="221" customWidth="1"/>
    <col min="13315" max="13315" width="5.140625" style="221" customWidth="1"/>
    <col min="13316" max="13319" width="8.421875" style="221" customWidth="1"/>
    <col min="13320" max="13320" width="10.140625" style="221" customWidth="1"/>
    <col min="13321" max="13321" width="9.28125" style="221" customWidth="1"/>
    <col min="13322" max="13322" width="11.00390625" style="221" customWidth="1"/>
    <col min="13323" max="13568" width="8.7109375" style="221" customWidth="1"/>
    <col min="13569" max="13569" width="6.28125" style="221" customWidth="1"/>
    <col min="13570" max="13570" width="85.421875" style="221" customWidth="1"/>
    <col min="13571" max="13571" width="5.140625" style="221" customWidth="1"/>
    <col min="13572" max="13575" width="8.421875" style="221" customWidth="1"/>
    <col min="13576" max="13576" width="10.140625" style="221" customWidth="1"/>
    <col min="13577" max="13577" width="9.28125" style="221" customWidth="1"/>
    <col min="13578" max="13578" width="11.00390625" style="221" customWidth="1"/>
    <col min="13579" max="13824" width="8.7109375" style="221" customWidth="1"/>
    <col min="13825" max="13825" width="6.28125" style="221" customWidth="1"/>
    <col min="13826" max="13826" width="85.421875" style="221" customWidth="1"/>
    <col min="13827" max="13827" width="5.140625" style="221" customWidth="1"/>
    <col min="13828" max="13831" width="8.421875" style="221" customWidth="1"/>
    <col min="13832" max="13832" width="10.140625" style="221" customWidth="1"/>
    <col min="13833" max="13833" width="9.28125" style="221" customWidth="1"/>
    <col min="13834" max="13834" width="11.00390625" style="221" customWidth="1"/>
    <col min="13835" max="14080" width="8.7109375" style="221" customWidth="1"/>
    <col min="14081" max="14081" width="6.28125" style="221" customWidth="1"/>
    <col min="14082" max="14082" width="85.421875" style="221" customWidth="1"/>
    <col min="14083" max="14083" width="5.140625" style="221" customWidth="1"/>
    <col min="14084" max="14087" width="8.421875" style="221" customWidth="1"/>
    <col min="14088" max="14088" width="10.140625" style="221" customWidth="1"/>
    <col min="14089" max="14089" width="9.28125" style="221" customWidth="1"/>
    <col min="14090" max="14090" width="11.00390625" style="221" customWidth="1"/>
    <col min="14091" max="14336" width="8.7109375" style="221" customWidth="1"/>
    <col min="14337" max="14337" width="6.28125" style="221" customWidth="1"/>
    <col min="14338" max="14338" width="85.421875" style="221" customWidth="1"/>
    <col min="14339" max="14339" width="5.140625" style="221" customWidth="1"/>
    <col min="14340" max="14343" width="8.421875" style="221" customWidth="1"/>
    <col min="14344" max="14344" width="10.140625" style="221" customWidth="1"/>
    <col min="14345" max="14345" width="9.28125" style="221" customWidth="1"/>
    <col min="14346" max="14346" width="11.00390625" style="221" customWidth="1"/>
    <col min="14347" max="14592" width="8.7109375" style="221" customWidth="1"/>
    <col min="14593" max="14593" width="6.28125" style="221" customWidth="1"/>
    <col min="14594" max="14594" width="85.421875" style="221" customWidth="1"/>
    <col min="14595" max="14595" width="5.140625" style="221" customWidth="1"/>
    <col min="14596" max="14599" width="8.421875" style="221" customWidth="1"/>
    <col min="14600" max="14600" width="10.140625" style="221" customWidth="1"/>
    <col min="14601" max="14601" width="9.28125" style="221" customWidth="1"/>
    <col min="14602" max="14602" width="11.00390625" style="221" customWidth="1"/>
    <col min="14603" max="14848" width="8.7109375" style="221" customWidth="1"/>
    <col min="14849" max="14849" width="6.28125" style="221" customWidth="1"/>
    <col min="14850" max="14850" width="85.421875" style="221" customWidth="1"/>
    <col min="14851" max="14851" width="5.140625" style="221" customWidth="1"/>
    <col min="14852" max="14855" width="8.421875" style="221" customWidth="1"/>
    <col min="14856" max="14856" width="10.140625" style="221" customWidth="1"/>
    <col min="14857" max="14857" width="9.28125" style="221" customWidth="1"/>
    <col min="14858" max="14858" width="11.00390625" style="221" customWidth="1"/>
    <col min="14859" max="15104" width="8.7109375" style="221" customWidth="1"/>
    <col min="15105" max="15105" width="6.28125" style="221" customWidth="1"/>
    <col min="15106" max="15106" width="85.421875" style="221" customWidth="1"/>
    <col min="15107" max="15107" width="5.140625" style="221" customWidth="1"/>
    <col min="15108" max="15111" width="8.421875" style="221" customWidth="1"/>
    <col min="15112" max="15112" width="10.140625" style="221" customWidth="1"/>
    <col min="15113" max="15113" width="9.28125" style="221" customWidth="1"/>
    <col min="15114" max="15114" width="11.00390625" style="221" customWidth="1"/>
    <col min="15115" max="15360" width="8.7109375" style="221" customWidth="1"/>
    <col min="15361" max="15361" width="6.28125" style="221" customWidth="1"/>
    <col min="15362" max="15362" width="85.421875" style="221" customWidth="1"/>
    <col min="15363" max="15363" width="5.140625" style="221" customWidth="1"/>
    <col min="15364" max="15367" width="8.421875" style="221" customWidth="1"/>
    <col min="15368" max="15368" width="10.140625" style="221" customWidth="1"/>
    <col min="15369" max="15369" width="9.28125" style="221" customWidth="1"/>
    <col min="15370" max="15370" width="11.00390625" style="221" customWidth="1"/>
    <col min="15371" max="15616" width="8.7109375" style="221" customWidth="1"/>
    <col min="15617" max="15617" width="6.28125" style="221" customWidth="1"/>
    <col min="15618" max="15618" width="85.421875" style="221" customWidth="1"/>
    <col min="15619" max="15619" width="5.140625" style="221" customWidth="1"/>
    <col min="15620" max="15623" width="8.421875" style="221" customWidth="1"/>
    <col min="15624" max="15624" width="10.140625" style="221" customWidth="1"/>
    <col min="15625" max="15625" width="9.28125" style="221" customWidth="1"/>
    <col min="15626" max="15626" width="11.00390625" style="221" customWidth="1"/>
    <col min="15627" max="15872" width="8.7109375" style="221" customWidth="1"/>
    <col min="15873" max="15873" width="6.28125" style="221" customWidth="1"/>
    <col min="15874" max="15874" width="85.421875" style="221" customWidth="1"/>
    <col min="15875" max="15875" width="5.140625" style="221" customWidth="1"/>
    <col min="15876" max="15879" width="8.421875" style="221" customWidth="1"/>
    <col min="15880" max="15880" width="10.140625" style="221" customWidth="1"/>
    <col min="15881" max="15881" width="9.28125" style="221" customWidth="1"/>
    <col min="15882" max="15882" width="11.00390625" style="221" customWidth="1"/>
    <col min="15883" max="16128" width="8.7109375" style="221" customWidth="1"/>
    <col min="16129" max="16129" width="6.28125" style="221" customWidth="1"/>
    <col min="16130" max="16130" width="85.421875" style="221" customWidth="1"/>
    <col min="16131" max="16131" width="5.140625" style="221" customWidth="1"/>
    <col min="16132" max="16135" width="8.421875" style="221" customWidth="1"/>
    <col min="16136" max="16136" width="10.140625" style="221" customWidth="1"/>
    <col min="16137" max="16137" width="9.28125" style="221" customWidth="1"/>
    <col min="16138" max="16138" width="11.00390625" style="221" customWidth="1"/>
    <col min="16139" max="16384" width="8.7109375" style="221" customWidth="1"/>
  </cols>
  <sheetData>
    <row r="1" spans="1:10" ht="12.75" customHeight="1">
      <c r="A1" s="467" t="s">
        <v>921</v>
      </c>
      <c r="B1" s="467"/>
      <c r="C1" s="467"/>
      <c r="D1" s="467"/>
      <c r="E1" s="467"/>
      <c r="F1" s="467"/>
      <c r="G1" s="467"/>
      <c r="H1" s="467"/>
      <c r="I1" s="467"/>
      <c r="J1" s="467"/>
    </row>
    <row r="2" spans="1:43" ht="12.75" customHeight="1">
      <c r="A2" s="222" t="s">
        <v>1089</v>
      </c>
      <c r="B2" s="223"/>
      <c r="C2" s="223"/>
      <c r="D2" s="223"/>
      <c r="E2" s="223"/>
      <c r="F2" s="223"/>
      <c r="G2" s="223"/>
      <c r="H2" s="223"/>
      <c r="I2" s="223"/>
      <c r="J2" s="224" t="s">
        <v>1090</v>
      </c>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row>
    <row r="3" spans="1:43" ht="14.7" customHeight="1">
      <c r="A3" s="222"/>
      <c r="B3" s="223"/>
      <c r="C3" s="223"/>
      <c r="D3" s="468" t="s">
        <v>922</v>
      </c>
      <c r="E3" s="468"/>
      <c r="F3" s="468"/>
      <c r="G3" s="468"/>
      <c r="H3" s="223"/>
      <c r="I3" s="223"/>
      <c r="J3" s="226" t="s">
        <v>923</v>
      </c>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row>
    <row r="4" spans="1:43" ht="19.35" customHeight="1">
      <c r="A4" s="227" t="s">
        <v>924</v>
      </c>
      <c r="B4" s="228" t="s">
        <v>925</v>
      </c>
      <c r="C4" s="228" t="s">
        <v>926</v>
      </c>
      <c r="D4" s="229" t="s">
        <v>927</v>
      </c>
      <c r="E4" s="229" t="s">
        <v>928</v>
      </c>
      <c r="F4" s="229" t="s">
        <v>929</v>
      </c>
      <c r="G4" s="229" t="s">
        <v>930</v>
      </c>
      <c r="H4" s="230" t="s">
        <v>931</v>
      </c>
      <c r="I4" s="231" t="s">
        <v>932</v>
      </c>
      <c r="J4" s="232" t="s">
        <v>933</v>
      </c>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row>
    <row r="5" spans="1:43" ht="14.7" customHeight="1">
      <c r="A5" s="233" t="s">
        <v>934</v>
      </c>
      <c r="B5" s="233"/>
      <c r="C5" s="233"/>
      <c r="D5" s="233"/>
      <c r="E5" s="233"/>
      <c r="F5" s="233"/>
      <c r="G5" s="233"/>
      <c r="H5" s="233"/>
      <c r="I5" s="233"/>
      <c r="J5" s="234"/>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row>
    <row r="6" spans="1:10" ht="37.35" customHeight="1">
      <c r="A6" s="236">
        <v>1</v>
      </c>
      <c r="B6" s="237" t="s">
        <v>935</v>
      </c>
      <c r="C6" s="238" t="s">
        <v>518</v>
      </c>
      <c r="D6" s="239">
        <v>1</v>
      </c>
      <c r="E6" s="239">
        <v>1</v>
      </c>
      <c r="F6" s="239">
        <v>1</v>
      </c>
      <c r="G6" s="239">
        <v>1</v>
      </c>
      <c r="H6" s="240">
        <f>SUM(D6:G6)</f>
        <v>4</v>
      </c>
      <c r="I6" s="155"/>
      <c r="J6" s="242">
        <f>I6*H6</f>
        <v>0</v>
      </c>
    </row>
    <row r="7" spans="1:10" ht="15.75" customHeight="1">
      <c r="A7" s="469" t="s">
        <v>936</v>
      </c>
      <c r="B7" s="469" t="e">
        <f>NA()</f>
        <v>#N/A</v>
      </c>
      <c r="C7" s="243"/>
      <c r="D7" s="243"/>
      <c r="E7" s="243"/>
      <c r="F7" s="470"/>
      <c r="G7" s="470"/>
      <c r="H7" s="470"/>
      <c r="I7" s="244"/>
      <c r="J7" s="243"/>
    </row>
    <row r="8" spans="1:10" ht="36.6" customHeight="1">
      <c r="A8" s="236">
        <f aca="true" t="shared" si="0" ref="A8:A15">MAX(INDIRECT(ADDRESS(ROW($A$6),1)&amp;":"&amp;ADDRESS(ROW()-1,COLUMN())))+1</f>
        <v>2</v>
      </c>
      <c r="B8" s="245" t="s">
        <v>937</v>
      </c>
      <c r="C8" s="238" t="s">
        <v>938</v>
      </c>
      <c r="D8" s="246">
        <v>1.44</v>
      </c>
      <c r="E8" s="246">
        <v>9.25</v>
      </c>
      <c r="F8" s="246">
        <v>1.44</v>
      </c>
      <c r="G8" s="246">
        <v>9.25</v>
      </c>
      <c r="H8" s="247">
        <f aca="true" t="shared" si="1" ref="H8:H15">SUM(D8:G8)</f>
        <v>21.38</v>
      </c>
      <c r="I8" s="155"/>
      <c r="J8" s="242">
        <f aca="true" t="shared" si="2" ref="J8:J15">I8*H8</f>
        <v>0</v>
      </c>
    </row>
    <row r="9" spans="1:10" ht="36.6" customHeight="1">
      <c r="A9" s="236">
        <f ca="1" t="shared" si="0"/>
        <v>3</v>
      </c>
      <c r="B9" s="245" t="s">
        <v>939</v>
      </c>
      <c r="C9" s="238" t="s">
        <v>938</v>
      </c>
      <c r="D9" s="246">
        <v>12.91</v>
      </c>
      <c r="E9" s="246">
        <v>9.6</v>
      </c>
      <c r="F9" s="246">
        <v>12.89</v>
      </c>
      <c r="G9" s="246">
        <v>9.6</v>
      </c>
      <c r="H9" s="247">
        <f t="shared" si="1"/>
        <v>45</v>
      </c>
      <c r="I9" s="155"/>
      <c r="J9" s="242">
        <f t="shared" si="2"/>
        <v>0</v>
      </c>
    </row>
    <row r="10" spans="1:10" ht="36.6" customHeight="1">
      <c r="A10" s="236">
        <f ca="1" t="shared" si="0"/>
        <v>4</v>
      </c>
      <c r="B10" s="245" t="s">
        <v>940</v>
      </c>
      <c r="C10" s="238" t="s">
        <v>938</v>
      </c>
      <c r="D10" s="246">
        <v>19.03</v>
      </c>
      <c r="E10" s="246">
        <v>1.44</v>
      </c>
      <c r="F10" s="246">
        <v>11.57</v>
      </c>
      <c r="G10" s="246">
        <v>0</v>
      </c>
      <c r="H10" s="247">
        <f t="shared" si="1"/>
        <v>32.040000000000006</v>
      </c>
      <c r="I10" s="155"/>
      <c r="J10" s="242">
        <f t="shared" si="2"/>
        <v>0</v>
      </c>
    </row>
    <row r="11" spans="1:10" ht="36.6" customHeight="1">
      <c r="A11" s="236">
        <f ca="1" t="shared" si="0"/>
        <v>5</v>
      </c>
      <c r="B11" s="245" t="s">
        <v>941</v>
      </c>
      <c r="C11" s="238" t="s">
        <v>938</v>
      </c>
      <c r="D11" s="246">
        <v>1.44</v>
      </c>
      <c r="E11" s="246">
        <v>0</v>
      </c>
      <c r="F11" s="246">
        <v>0</v>
      </c>
      <c r="G11" s="246">
        <v>0</v>
      </c>
      <c r="H11" s="247">
        <f t="shared" si="1"/>
        <v>1.44</v>
      </c>
      <c r="I11" s="155"/>
      <c r="J11" s="242">
        <f t="shared" si="2"/>
        <v>0</v>
      </c>
    </row>
    <row r="12" spans="1:10" ht="14.7" customHeight="1">
      <c r="A12" s="236">
        <f ca="1" t="shared" si="0"/>
        <v>6</v>
      </c>
      <c r="B12" s="245" t="s">
        <v>942</v>
      </c>
      <c r="C12" s="238" t="s">
        <v>938</v>
      </c>
      <c r="D12" s="246">
        <v>0.8399999999999999</v>
      </c>
      <c r="E12" s="246">
        <v>8.65</v>
      </c>
      <c r="F12" s="246">
        <v>0.8399999999999999</v>
      </c>
      <c r="G12" s="246">
        <v>8.65</v>
      </c>
      <c r="H12" s="247">
        <f t="shared" si="1"/>
        <v>18.98</v>
      </c>
      <c r="I12" s="155"/>
      <c r="J12" s="242">
        <f t="shared" si="2"/>
        <v>0</v>
      </c>
    </row>
    <row r="13" spans="1:10" ht="14.7" customHeight="1">
      <c r="A13" s="236">
        <f ca="1" t="shared" si="0"/>
        <v>7</v>
      </c>
      <c r="B13" s="245" t="s">
        <v>943</v>
      </c>
      <c r="C13" s="238" t="s">
        <v>938</v>
      </c>
      <c r="D13" s="246">
        <v>12.91</v>
      </c>
      <c r="E13" s="246">
        <v>9.6</v>
      </c>
      <c r="F13" s="246">
        <v>12.89</v>
      </c>
      <c r="G13" s="246">
        <v>9.6</v>
      </c>
      <c r="H13" s="247">
        <f t="shared" si="1"/>
        <v>45</v>
      </c>
      <c r="I13" s="155"/>
      <c r="J13" s="242">
        <f t="shared" si="2"/>
        <v>0</v>
      </c>
    </row>
    <row r="14" spans="1:10" ht="14.7" customHeight="1">
      <c r="A14" s="236">
        <f ca="1" t="shared" si="0"/>
        <v>8</v>
      </c>
      <c r="B14" s="245" t="s">
        <v>944</v>
      </c>
      <c r="C14" s="238" t="s">
        <v>938</v>
      </c>
      <c r="D14" s="246">
        <v>19.03</v>
      </c>
      <c r="E14" s="246">
        <v>1.44</v>
      </c>
      <c r="F14" s="246">
        <v>11.57</v>
      </c>
      <c r="G14" s="246">
        <v>0</v>
      </c>
      <c r="H14" s="247">
        <f t="shared" si="1"/>
        <v>32.040000000000006</v>
      </c>
      <c r="I14" s="155"/>
      <c r="J14" s="242">
        <f t="shared" si="2"/>
        <v>0</v>
      </c>
    </row>
    <row r="15" spans="1:10" ht="14.7" customHeight="1">
      <c r="A15" s="236">
        <f ca="1" t="shared" si="0"/>
        <v>9</v>
      </c>
      <c r="B15" s="245" t="s">
        <v>945</v>
      </c>
      <c r="C15" s="238" t="s">
        <v>938</v>
      </c>
      <c r="D15" s="246">
        <v>1.44</v>
      </c>
      <c r="E15" s="246">
        <v>0</v>
      </c>
      <c r="F15" s="246">
        <v>0</v>
      </c>
      <c r="G15" s="246">
        <v>0</v>
      </c>
      <c r="H15" s="247">
        <f t="shared" si="1"/>
        <v>1.44</v>
      </c>
      <c r="I15" s="155"/>
      <c r="J15" s="242">
        <f t="shared" si="2"/>
        <v>0</v>
      </c>
    </row>
    <row r="16" spans="1:10" ht="14.7" customHeight="1">
      <c r="A16" s="236"/>
      <c r="B16" s="248" t="s">
        <v>946</v>
      </c>
      <c r="C16" s="249"/>
      <c r="D16" s="249"/>
      <c r="E16" s="249"/>
      <c r="F16" s="249"/>
      <c r="G16" s="249"/>
      <c r="H16" s="249"/>
      <c r="I16" s="249"/>
      <c r="J16" s="249"/>
    </row>
    <row r="17" spans="1:10" ht="47.85" customHeight="1">
      <c r="A17" s="236">
        <f aca="true" t="shared" si="3" ref="A17:A20">MAX(INDIRECT(ADDRESS(ROW($A$6),1)&amp;":"&amp;ADDRESS(ROW()-1,COLUMN())))+1</f>
        <v>10</v>
      </c>
      <c r="B17" s="245" t="s">
        <v>947</v>
      </c>
      <c r="C17" s="238" t="s">
        <v>425</v>
      </c>
      <c r="D17" s="250">
        <v>1</v>
      </c>
      <c r="E17" s="250">
        <v>1</v>
      </c>
      <c r="F17" s="250">
        <v>1</v>
      </c>
      <c r="G17" s="250">
        <v>1</v>
      </c>
      <c r="H17" s="240">
        <f aca="true" t="shared" si="4" ref="H17:H20">SUM(D17:G17)</f>
        <v>4</v>
      </c>
      <c r="I17" s="155"/>
      <c r="J17" s="242">
        <f aca="true" t="shared" si="5" ref="J17:J20">I17*H17</f>
        <v>0</v>
      </c>
    </row>
    <row r="18" spans="1:10" ht="14.7" customHeight="1">
      <c r="A18" s="236">
        <f ca="1" t="shared" si="3"/>
        <v>11</v>
      </c>
      <c r="B18" s="245" t="s">
        <v>948</v>
      </c>
      <c r="C18" s="238" t="s">
        <v>425</v>
      </c>
      <c r="D18" s="250">
        <v>1</v>
      </c>
      <c r="E18" s="250">
        <v>1</v>
      </c>
      <c r="F18" s="250">
        <v>1</v>
      </c>
      <c r="G18" s="250">
        <v>1</v>
      </c>
      <c r="H18" s="240">
        <f t="shared" si="4"/>
        <v>4</v>
      </c>
      <c r="I18" s="155"/>
      <c r="J18" s="242">
        <f t="shared" si="5"/>
        <v>0</v>
      </c>
    </row>
    <row r="19" spans="1:43" ht="14.7" customHeight="1">
      <c r="A19" s="236">
        <f ca="1" t="shared" si="3"/>
        <v>12</v>
      </c>
      <c r="B19" s="245" t="s">
        <v>949</v>
      </c>
      <c r="C19" s="238" t="s">
        <v>425</v>
      </c>
      <c r="D19" s="250">
        <v>1</v>
      </c>
      <c r="E19" s="250">
        <v>1</v>
      </c>
      <c r="F19" s="250">
        <v>1</v>
      </c>
      <c r="G19" s="250">
        <v>1</v>
      </c>
      <c r="H19" s="240">
        <f t="shared" si="4"/>
        <v>4</v>
      </c>
      <c r="I19" s="155"/>
      <c r="J19" s="242">
        <f t="shared" si="5"/>
        <v>0</v>
      </c>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row>
    <row r="20" spans="1:43" ht="14.7" customHeight="1">
      <c r="A20" s="236">
        <f ca="1" t="shared" si="3"/>
        <v>13</v>
      </c>
      <c r="B20" s="245" t="s">
        <v>950</v>
      </c>
      <c r="C20" s="238" t="s">
        <v>425</v>
      </c>
      <c r="D20" s="250">
        <v>2</v>
      </c>
      <c r="E20" s="250">
        <v>2</v>
      </c>
      <c r="F20" s="250">
        <v>2</v>
      </c>
      <c r="G20" s="250">
        <v>2</v>
      </c>
      <c r="H20" s="240">
        <f t="shared" si="4"/>
        <v>8</v>
      </c>
      <c r="I20" s="155"/>
      <c r="J20" s="242">
        <f t="shared" si="5"/>
        <v>0</v>
      </c>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c r="AO20" s="251"/>
      <c r="AP20" s="251"/>
      <c r="AQ20" s="251"/>
    </row>
    <row r="21" spans="1:10" ht="14.7" customHeight="1">
      <c r="A21" s="469" t="s">
        <v>951</v>
      </c>
      <c r="B21" s="469" t="e">
        <f>NA()</f>
        <v>#N/A</v>
      </c>
      <c r="C21" s="243"/>
      <c r="D21" s="243"/>
      <c r="E21" s="243"/>
      <c r="F21" s="470"/>
      <c r="G21" s="470"/>
      <c r="H21" s="470"/>
      <c r="I21" s="244"/>
      <c r="J21" s="243"/>
    </row>
    <row r="22" spans="1:10" ht="25.35" customHeight="1">
      <c r="A22" s="236">
        <f aca="true" t="shared" si="6" ref="A22:A30">MAX(INDIRECT(ADDRESS(ROW($A$6),1)&amp;":"&amp;ADDRESS(ROW()-1,COLUMN())))+1</f>
        <v>14</v>
      </c>
      <c r="B22" s="252" t="s">
        <v>952</v>
      </c>
      <c r="C22" s="238" t="s">
        <v>518</v>
      </c>
      <c r="D22" s="239">
        <v>1</v>
      </c>
      <c r="E22" s="239">
        <v>1</v>
      </c>
      <c r="F22" s="239">
        <v>1</v>
      </c>
      <c r="G22" s="239">
        <v>1</v>
      </c>
      <c r="H22" s="240">
        <f aca="true" t="shared" si="7" ref="H22:H30">SUM(D22:G22)</f>
        <v>4</v>
      </c>
      <c r="I22" s="155"/>
      <c r="J22" s="242">
        <f aca="true" t="shared" si="8" ref="J22:J30">I22*H22</f>
        <v>0</v>
      </c>
    </row>
    <row r="23" spans="1:10" ht="14.7" customHeight="1">
      <c r="A23" s="236">
        <f ca="1" t="shared" si="6"/>
        <v>15</v>
      </c>
      <c r="B23" s="245" t="s">
        <v>953</v>
      </c>
      <c r="C23" s="238" t="s">
        <v>954</v>
      </c>
      <c r="D23" s="250">
        <v>1</v>
      </c>
      <c r="E23" s="250">
        <v>1</v>
      </c>
      <c r="F23" s="250">
        <v>1</v>
      </c>
      <c r="G23" s="250">
        <v>1</v>
      </c>
      <c r="H23" s="240">
        <f t="shared" si="7"/>
        <v>4</v>
      </c>
      <c r="I23" s="155"/>
      <c r="J23" s="242">
        <f t="shared" si="8"/>
        <v>0</v>
      </c>
    </row>
    <row r="24" spans="1:10" ht="14.7" customHeight="1">
      <c r="A24" s="236">
        <f ca="1" t="shared" si="6"/>
        <v>16</v>
      </c>
      <c r="B24" s="245" t="s">
        <v>955</v>
      </c>
      <c r="C24" s="238" t="s">
        <v>954</v>
      </c>
      <c r="D24" s="250">
        <v>1</v>
      </c>
      <c r="E24" s="250">
        <v>1</v>
      </c>
      <c r="F24" s="250">
        <v>1</v>
      </c>
      <c r="G24" s="250">
        <v>1</v>
      </c>
      <c r="H24" s="240">
        <f t="shared" si="7"/>
        <v>4</v>
      </c>
      <c r="I24" s="155"/>
      <c r="J24" s="242">
        <f t="shared" si="8"/>
        <v>0</v>
      </c>
    </row>
    <row r="25" spans="1:10" ht="25.65" customHeight="1">
      <c r="A25" s="236">
        <f ca="1" t="shared" si="6"/>
        <v>17</v>
      </c>
      <c r="B25" s="245" t="s">
        <v>956</v>
      </c>
      <c r="C25" s="238" t="s">
        <v>518</v>
      </c>
      <c r="D25" s="250">
        <v>1</v>
      </c>
      <c r="E25" s="250">
        <v>0</v>
      </c>
      <c r="F25" s="250">
        <v>1</v>
      </c>
      <c r="G25" s="250">
        <v>0</v>
      </c>
      <c r="H25" s="240">
        <f t="shared" si="7"/>
        <v>2</v>
      </c>
      <c r="I25" s="155"/>
      <c r="J25" s="242">
        <f t="shared" si="8"/>
        <v>0</v>
      </c>
    </row>
    <row r="26" spans="1:10" ht="36.6" customHeight="1">
      <c r="A26" s="236">
        <f ca="1" t="shared" si="6"/>
        <v>18</v>
      </c>
      <c r="B26" s="245" t="s">
        <v>957</v>
      </c>
      <c r="C26" s="238" t="s">
        <v>518</v>
      </c>
      <c r="D26" s="250">
        <v>1</v>
      </c>
      <c r="E26" s="250">
        <v>1</v>
      </c>
      <c r="F26" s="250">
        <v>1</v>
      </c>
      <c r="G26" s="250">
        <v>1</v>
      </c>
      <c r="H26" s="240">
        <f t="shared" si="7"/>
        <v>4</v>
      </c>
      <c r="I26" s="155"/>
      <c r="J26" s="242">
        <f t="shared" si="8"/>
        <v>0</v>
      </c>
    </row>
    <row r="27" spans="1:10" ht="36.6" customHeight="1">
      <c r="A27" s="236">
        <f ca="1" t="shared" si="6"/>
        <v>19</v>
      </c>
      <c r="B27" s="245" t="s">
        <v>958</v>
      </c>
      <c r="C27" s="238" t="s">
        <v>518</v>
      </c>
      <c r="D27" s="250">
        <v>1</v>
      </c>
      <c r="E27" s="250">
        <v>1</v>
      </c>
      <c r="F27" s="250">
        <v>1</v>
      </c>
      <c r="G27" s="250">
        <v>1</v>
      </c>
      <c r="H27" s="240">
        <f t="shared" si="7"/>
        <v>4</v>
      </c>
      <c r="I27" s="155"/>
      <c r="J27" s="242">
        <f t="shared" si="8"/>
        <v>0</v>
      </c>
    </row>
    <row r="28" spans="1:10" ht="14.7" customHeight="1">
      <c r="A28" s="236">
        <f ca="1" t="shared" si="6"/>
        <v>20</v>
      </c>
      <c r="B28" s="245" t="s">
        <v>959</v>
      </c>
      <c r="C28" s="238" t="s">
        <v>518</v>
      </c>
      <c r="D28" s="250">
        <v>1</v>
      </c>
      <c r="E28" s="250">
        <v>1</v>
      </c>
      <c r="F28" s="250">
        <v>1</v>
      </c>
      <c r="G28" s="250">
        <v>1</v>
      </c>
      <c r="H28" s="240">
        <f t="shared" si="7"/>
        <v>4</v>
      </c>
      <c r="I28" s="155"/>
      <c r="J28" s="242">
        <f t="shared" si="8"/>
        <v>0</v>
      </c>
    </row>
    <row r="29" spans="1:10" ht="14.7" customHeight="1">
      <c r="A29" s="236">
        <f ca="1" t="shared" si="6"/>
        <v>21</v>
      </c>
      <c r="B29" s="252" t="s">
        <v>960</v>
      </c>
      <c r="C29" s="238" t="s">
        <v>518</v>
      </c>
      <c r="D29" s="250">
        <v>1</v>
      </c>
      <c r="E29" s="250">
        <v>1</v>
      </c>
      <c r="F29" s="250">
        <v>1</v>
      </c>
      <c r="G29" s="250">
        <v>1</v>
      </c>
      <c r="H29" s="240">
        <f t="shared" si="7"/>
        <v>4</v>
      </c>
      <c r="I29" s="155"/>
      <c r="J29" s="242">
        <f t="shared" si="8"/>
        <v>0</v>
      </c>
    </row>
    <row r="30" spans="1:10" ht="25.35" customHeight="1">
      <c r="A30" s="236">
        <f ca="1" t="shared" si="6"/>
        <v>22</v>
      </c>
      <c r="B30" s="252" t="s">
        <v>961</v>
      </c>
      <c r="C30" s="238" t="s">
        <v>518</v>
      </c>
      <c r="D30" s="250">
        <v>1</v>
      </c>
      <c r="E30" s="250">
        <v>1</v>
      </c>
      <c r="F30" s="250">
        <v>1</v>
      </c>
      <c r="G30" s="250">
        <v>1</v>
      </c>
      <c r="H30" s="240">
        <f t="shared" si="7"/>
        <v>4</v>
      </c>
      <c r="I30" s="155"/>
      <c r="J30" s="242">
        <f t="shared" si="8"/>
        <v>0</v>
      </c>
    </row>
    <row r="31" spans="1:10" ht="14.7" customHeight="1">
      <c r="A31" s="222" t="s">
        <v>35</v>
      </c>
      <c r="B31" s="254"/>
      <c r="I31" s="256"/>
      <c r="J31" s="257">
        <f>SUM(J6:J30)</f>
        <v>0</v>
      </c>
    </row>
    <row r="32" ht="14.7" customHeight="1">
      <c r="A32" s="222" t="s">
        <v>962</v>
      </c>
    </row>
    <row r="33" spans="1:10" ht="70.2" customHeight="1">
      <c r="A33" s="465" t="s">
        <v>963</v>
      </c>
      <c r="B33" s="465"/>
      <c r="C33" s="465"/>
      <c r="D33" s="465"/>
      <c r="E33" s="465"/>
      <c r="F33" s="465"/>
      <c r="G33" s="465"/>
      <c r="H33" s="465"/>
      <c r="I33" s="465"/>
      <c r="J33" s="465"/>
    </row>
    <row r="34" spans="1:10" ht="70.2" customHeight="1">
      <c r="A34" s="465" t="s">
        <v>964</v>
      </c>
      <c r="B34" s="465"/>
      <c r="C34" s="465"/>
      <c r="D34" s="465"/>
      <c r="E34" s="465"/>
      <c r="F34" s="465"/>
      <c r="G34" s="465"/>
      <c r="H34" s="465"/>
      <c r="I34" s="465"/>
      <c r="J34" s="465"/>
    </row>
    <row r="35" spans="1:10" ht="25.35" customHeight="1">
      <c r="A35" s="466" t="s">
        <v>965</v>
      </c>
      <c r="B35" s="466"/>
      <c r="C35" s="466"/>
      <c r="D35" s="466"/>
      <c r="E35" s="466"/>
      <c r="F35" s="466"/>
      <c r="G35" s="466"/>
      <c r="H35" s="466"/>
      <c r="I35" s="466"/>
      <c r="J35" s="466"/>
    </row>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9">
    <mergeCell ref="A33:J33"/>
    <mergeCell ref="A34:J34"/>
    <mergeCell ref="A35:J35"/>
    <mergeCell ref="A1:J1"/>
    <mergeCell ref="D3:G3"/>
    <mergeCell ref="A7:B7"/>
    <mergeCell ref="F7:H7"/>
    <mergeCell ref="A21:B21"/>
    <mergeCell ref="F21:H21"/>
  </mergeCells>
  <printOptions horizontalCentered="1"/>
  <pageMargins left="0.4722222222222222" right="0.4722222222222222" top="0.5902777777777778" bottom="0.8666666666666667" header="0.5118055555555555" footer="0.5902777777777778"/>
  <pageSetup firstPageNumber="1" useFirstPageNumber="1" horizontalDpi="300" verticalDpi="300" orientation="landscape" paperSize="9" r:id="rId1"/>
  <headerFooter alignWithMargins="0">
    <oddFooter>&amp;C&amp;P/&amp;N</oddFooter>
  </headerFooter>
  <rowBreaks count="1" manualBreakCount="1">
    <brk id="2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20"/>
  <sheetViews>
    <sheetView showGridLines="0" view="pageBreakPreview" zoomScaleSheetLayoutView="100" workbookViewId="0" topLeftCell="A1">
      <pane ySplit="4" topLeftCell="A5" activePane="bottomLeft" state="frozen"/>
      <selection pane="topLeft" activeCell="A5" sqref="A5"/>
      <selection pane="bottomLeft" activeCell="G7" sqref="G7"/>
    </sheetView>
  </sheetViews>
  <sheetFormatPr defaultColWidth="9.421875" defaultRowHeight="12"/>
  <cols>
    <col min="1" max="1" width="8.421875" style="299" customWidth="1"/>
    <col min="2" max="2" width="20.00390625" style="299" customWidth="1"/>
    <col min="3" max="3" width="91.140625" style="287" customWidth="1"/>
    <col min="4" max="4" width="7.8515625" style="287" customWidth="1"/>
    <col min="5" max="5" width="4.8515625" style="289" customWidth="1"/>
    <col min="6" max="6" width="8.8515625" style="289" customWidth="1"/>
    <col min="7" max="7" width="15.28125" style="289" customWidth="1"/>
    <col min="8" max="252" width="9.421875" style="261" customWidth="1"/>
    <col min="253" max="256" width="9.421875" style="296" customWidth="1"/>
    <col min="257" max="257" width="8.421875" style="296" customWidth="1"/>
    <col min="258" max="258" width="20.00390625" style="296" customWidth="1"/>
    <col min="259" max="259" width="91.140625" style="296" customWidth="1"/>
    <col min="260" max="260" width="7.8515625" style="296" customWidth="1"/>
    <col min="261" max="261" width="4.8515625" style="296" customWidth="1"/>
    <col min="262" max="262" width="8.8515625" style="296" customWidth="1"/>
    <col min="263" max="263" width="15.28125" style="296" customWidth="1"/>
    <col min="264" max="512" width="9.421875" style="296" customWidth="1"/>
    <col min="513" max="513" width="8.421875" style="296" customWidth="1"/>
    <col min="514" max="514" width="20.00390625" style="296" customWidth="1"/>
    <col min="515" max="515" width="91.140625" style="296" customWidth="1"/>
    <col min="516" max="516" width="7.8515625" style="296" customWidth="1"/>
    <col min="517" max="517" width="4.8515625" style="296" customWidth="1"/>
    <col min="518" max="518" width="8.8515625" style="296" customWidth="1"/>
    <col min="519" max="519" width="15.28125" style="296" customWidth="1"/>
    <col min="520" max="768" width="9.421875" style="296" customWidth="1"/>
    <col min="769" max="769" width="8.421875" style="296" customWidth="1"/>
    <col min="770" max="770" width="20.00390625" style="296" customWidth="1"/>
    <col min="771" max="771" width="91.140625" style="296" customWidth="1"/>
    <col min="772" max="772" width="7.8515625" style="296" customWidth="1"/>
    <col min="773" max="773" width="4.8515625" style="296" customWidth="1"/>
    <col min="774" max="774" width="8.8515625" style="296" customWidth="1"/>
    <col min="775" max="775" width="15.28125" style="296" customWidth="1"/>
    <col min="776" max="1024" width="9.421875" style="296" customWidth="1"/>
    <col min="1025" max="1025" width="8.421875" style="296" customWidth="1"/>
    <col min="1026" max="1026" width="20.00390625" style="296" customWidth="1"/>
    <col min="1027" max="1027" width="91.140625" style="296" customWidth="1"/>
    <col min="1028" max="1028" width="7.8515625" style="296" customWidth="1"/>
    <col min="1029" max="1029" width="4.8515625" style="296" customWidth="1"/>
    <col min="1030" max="1030" width="8.8515625" style="296" customWidth="1"/>
    <col min="1031" max="1031" width="15.28125" style="296" customWidth="1"/>
    <col min="1032" max="1280" width="9.421875" style="296" customWidth="1"/>
    <col min="1281" max="1281" width="8.421875" style="296" customWidth="1"/>
    <col min="1282" max="1282" width="20.00390625" style="296" customWidth="1"/>
    <col min="1283" max="1283" width="91.140625" style="296" customWidth="1"/>
    <col min="1284" max="1284" width="7.8515625" style="296" customWidth="1"/>
    <col min="1285" max="1285" width="4.8515625" style="296" customWidth="1"/>
    <col min="1286" max="1286" width="8.8515625" style="296" customWidth="1"/>
    <col min="1287" max="1287" width="15.28125" style="296" customWidth="1"/>
    <col min="1288" max="1536" width="9.421875" style="296" customWidth="1"/>
    <col min="1537" max="1537" width="8.421875" style="296" customWidth="1"/>
    <col min="1538" max="1538" width="20.00390625" style="296" customWidth="1"/>
    <col min="1539" max="1539" width="91.140625" style="296" customWidth="1"/>
    <col min="1540" max="1540" width="7.8515625" style="296" customWidth="1"/>
    <col min="1541" max="1541" width="4.8515625" style="296" customWidth="1"/>
    <col min="1542" max="1542" width="8.8515625" style="296" customWidth="1"/>
    <col min="1543" max="1543" width="15.28125" style="296" customWidth="1"/>
    <col min="1544" max="1792" width="9.421875" style="296" customWidth="1"/>
    <col min="1793" max="1793" width="8.421875" style="296" customWidth="1"/>
    <col min="1794" max="1794" width="20.00390625" style="296" customWidth="1"/>
    <col min="1795" max="1795" width="91.140625" style="296" customWidth="1"/>
    <col min="1796" max="1796" width="7.8515625" style="296" customWidth="1"/>
    <col min="1797" max="1797" width="4.8515625" style="296" customWidth="1"/>
    <col min="1798" max="1798" width="8.8515625" style="296" customWidth="1"/>
    <col min="1799" max="1799" width="15.28125" style="296" customWidth="1"/>
    <col min="1800" max="2048" width="9.421875" style="296" customWidth="1"/>
    <col min="2049" max="2049" width="8.421875" style="296" customWidth="1"/>
    <col min="2050" max="2050" width="20.00390625" style="296" customWidth="1"/>
    <col min="2051" max="2051" width="91.140625" style="296" customWidth="1"/>
    <col min="2052" max="2052" width="7.8515625" style="296" customWidth="1"/>
    <col min="2053" max="2053" width="4.8515625" style="296" customWidth="1"/>
    <col min="2054" max="2054" width="8.8515625" style="296" customWidth="1"/>
    <col min="2055" max="2055" width="15.28125" style="296" customWidth="1"/>
    <col min="2056" max="2304" width="9.421875" style="296" customWidth="1"/>
    <col min="2305" max="2305" width="8.421875" style="296" customWidth="1"/>
    <col min="2306" max="2306" width="20.00390625" style="296" customWidth="1"/>
    <col min="2307" max="2307" width="91.140625" style="296" customWidth="1"/>
    <col min="2308" max="2308" width="7.8515625" style="296" customWidth="1"/>
    <col min="2309" max="2309" width="4.8515625" style="296" customWidth="1"/>
    <col min="2310" max="2310" width="8.8515625" style="296" customWidth="1"/>
    <col min="2311" max="2311" width="15.28125" style="296" customWidth="1"/>
    <col min="2312" max="2560" width="9.421875" style="296" customWidth="1"/>
    <col min="2561" max="2561" width="8.421875" style="296" customWidth="1"/>
    <col min="2562" max="2562" width="20.00390625" style="296" customWidth="1"/>
    <col min="2563" max="2563" width="91.140625" style="296" customWidth="1"/>
    <col min="2564" max="2564" width="7.8515625" style="296" customWidth="1"/>
    <col min="2565" max="2565" width="4.8515625" style="296" customWidth="1"/>
    <col min="2566" max="2566" width="8.8515625" style="296" customWidth="1"/>
    <col min="2567" max="2567" width="15.28125" style="296" customWidth="1"/>
    <col min="2568" max="2816" width="9.421875" style="296" customWidth="1"/>
    <col min="2817" max="2817" width="8.421875" style="296" customWidth="1"/>
    <col min="2818" max="2818" width="20.00390625" style="296" customWidth="1"/>
    <col min="2819" max="2819" width="91.140625" style="296" customWidth="1"/>
    <col min="2820" max="2820" width="7.8515625" style="296" customWidth="1"/>
    <col min="2821" max="2821" width="4.8515625" style="296" customWidth="1"/>
    <col min="2822" max="2822" width="8.8515625" style="296" customWidth="1"/>
    <col min="2823" max="2823" width="15.28125" style="296" customWidth="1"/>
    <col min="2824" max="3072" width="9.421875" style="296" customWidth="1"/>
    <col min="3073" max="3073" width="8.421875" style="296" customWidth="1"/>
    <col min="3074" max="3074" width="20.00390625" style="296" customWidth="1"/>
    <col min="3075" max="3075" width="91.140625" style="296" customWidth="1"/>
    <col min="3076" max="3076" width="7.8515625" style="296" customWidth="1"/>
    <col min="3077" max="3077" width="4.8515625" style="296" customWidth="1"/>
    <col min="3078" max="3078" width="8.8515625" style="296" customWidth="1"/>
    <col min="3079" max="3079" width="15.28125" style="296" customWidth="1"/>
    <col min="3080" max="3328" width="9.421875" style="296" customWidth="1"/>
    <col min="3329" max="3329" width="8.421875" style="296" customWidth="1"/>
    <col min="3330" max="3330" width="20.00390625" style="296" customWidth="1"/>
    <col min="3331" max="3331" width="91.140625" style="296" customWidth="1"/>
    <col min="3332" max="3332" width="7.8515625" style="296" customWidth="1"/>
    <col min="3333" max="3333" width="4.8515625" style="296" customWidth="1"/>
    <col min="3334" max="3334" width="8.8515625" style="296" customWidth="1"/>
    <col min="3335" max="3335" width="15.28125" style="296" customWidth="1"/>
    <col min="3336" max="3584" width="9.421875" style="296" customWidth="1"/>
    <col min="3585" max="3585" width="8.421875" style="296" customWidth="1"/>
    <col min="3586" max="3586" width="20.00390625" style="296" customWidth="1"/>
    <col min="3587" max="3587" width="91.140625" style="296" customWidth="1"/>
    <col min="3588" max="3588" width="7.8515625" style="296" customWidth="1"/>
    <col min="3589" max="3589" width="4.8515625" style="296" customWidth="1"/>
    <col min="3590" max="3590" width="8.8515625" style="296" customWidth="1"/>
    <col min="3591" max="3591" width="15.28125" style="296" customWidth="1"/>
    <col min="3592" max="3840" width="9.421875" style="296" customWidth="1"/>
    <col min="3841" max="3841" width="8.421875" style="296" customWidth="1"/>
    <col min="3842" max="3842" width="20.00390625" style="296" customWidth="1"/>
    <col min="3843" max="3843" width="91.140625" style="296" customWidth="1"/>
    <col min="3844" max="3844" width="7.8515625" style="296" customWidth="1"/>
    <col min="3845" max="3845" width="4.8515625" style="296" customWidth="1"/>
    <col min="3846" max="3846" width="8.8515625" style="296" customWidth="1"/>
    <col min="3847" max="3847" width="15.28125" style="296" customWidth="1"/>
    <col min="3848" max="4096" width="9.421875" style="296" customWidth="1"/>
    <col min="4097" max="4097" width="8.421875" style="296" customWidth="1"/>
    <col min="4098" max="4098" width="20.00390625" style="296" customWidth="1"/>
    <col min="4099" max="4099" width="91.140625" style="296" customWidth="1"/>
    <col min="4100" max="4100" width="7.8515625" style="296" customWidth="1"/>
    <col min="4101" max="4101" width="4.8515625" style="296" customWidth="1"/>
    <col min="4102" max="4102" width="8.8515625" style="296" customWidth="1"/>
    <col min="4103" max="4103" width="15.28125" style="296" customWidth="1"/>
    <col min="4104" max="4352" width="9.421875" style="296" customWidth="1"/>
    <col min="4353" max="4353" width="8.421875" style="296" customWidth="1"/>
    <col min="4354" max="4354" width="20.00390625" style="296" customWidth="1"/>
    <col min="4355" max="4355" width="91.140625" style="296" customWidth="1"/>
    <col min="4356" max="4356" width="7.8515625" style="296" customWidth="1"/>
    <col min="4357" max="4357" width="4.8515625" style="296" customWidth="1"/>
    <col min="4358" max="4358" width="8.8515625" style="296" customWidth="1"/>
    <col min="4359" max="4359" width="15.28125" style="296" customWidth="1"/>
    <col min="4360" max="4608" width="9.421875" style="296" customWidth="1"/>
    <col min="4609" max="4609" width="8.421875" style="296" customWidth="1"/>
    <col min="4610" max="4610" width="20.00390625" style="296" customWidth="1"/>
    <col min="4611" max="4611" width="91.140625" style="296" customWidth="1"/>
    <col min="4612" max="4612" width="7.8515625" style="296" customWidth="1"/>
    <col min="4613" max="4613" width="4.8515625" style="296" customWidth="1"/>
    <col min="4614" max="4614" width="8.8515625" style="296" customWidth="1"/>
    <col min="4615" max="4615" width="15.28125" style="296" customWidth="1"/>
    <col min="4616" max="4864" width="9.421875" style="296" customWidth="1"/>
    <col min="4865" max="4865" width="8.421875" style="296" customWidth="1"/>
    <col min="4866" max="4866" width="20.00390625" style="296" customWidth="1"/>
    <col min="4867" max="4867" width="91.140625" style="296" customWidth="1"/>
    <col min="4868" max="4868" width="7.8515625" style="296" customWidth="1"/>
    <col min="4869" max="4869" width="4.8515625" style="296" customWidth="1"/>
    <col min="4870" max="4870" width="8.8515625" style="296" customWidth="1"/>
    <col min="4871" max="4871" width="15.28125" style="296" customWidth="1"/>
    <col min="4872" max="5120" width="9.421875" style="296" customWidth="1"/>
    <col min="5121" max="5121" width="8.421875" style="296" customWidth="1"/>
    <col min="5122" max="5122" width="20.00390625" style="296" customWidth="1"/>
    <col min="5123" max="5123" width="91.140625" style="296" customWidth="1"/>
    <col min="5124" max="5124" width="7.8515625" style="296" customWidth="1"/>
    <col min="5125" max="5125" width="4.8515625" style="296" customWidth="1"/>
    <col min="5126" max="5126" width="8.8515625" style="296" customWidth="1"/>
    <col min="5127" max="5127" width="15.28125" style="296" customWidth="1"/>
    <col min="5128" max="5376" width="9.421875" style="296" customWidth="1"/>
    <col min="5377" max="5377" width="8.421875" style="296" customWidth="1"/>
    <col min="5378" max="5378" width="20.00390625" style="296" customWidth="1"/>
    <col min="5379" max="5379" width="91.140625" style="296" customWidth="1"/>
    <col min="5380" max="5380" width="7.8515625" style="296" customWidth="1"/>
    <col min="5381" max="5381" width="4.8515625" style="296" customWidth="1"/>
    <col min="5382" max="5382" width="8.8515625" style="296" customWidth="1"/>
    <col min="5383" max="5383" width="15.28125" style="296" customWidth="1"/>
    <col min="5384" max="5632" width="9.421875" style="296" customWidth="1"/>
    <col min="5633" max="5633" width="8.421875" style="296" customWidth="1"/>
    <col min="5634" max="5634" width="20.00390625" style="296" customWidth="1"/>
    <col min="5635" max="5635" width="91.140625" style="296" customWidth="1"/>
    <col min="5636" max="5636" width="7.8515625" style="296" customWidth="1"/>
    <col min="5637" max="5637" width="4.8515625" style="296" customWidth="1"/>
    <col min="5638" max="5638" width="8.8515625" style="296" customWidth="1"/>
    <col min="5639" max="5639" width="15.28125" style="296" customWidth="1"/>
    <col min="5640" max="5888" width="9.421875" style="296" customWidth="1"/>
    <col min="5889" max="5889" width="8.421875" style="296" customWidth="1"/>
    <col min="5890" max="5890" width="20.00390625" style="296" customWidth="1"/>
    <col min="5891" max="5891" width="91.140625" style="296" customWidth="1"/>
    <col min="5892" max="5892" width="7.8515625" style="296" customWidth="1"/>
    <col min="5893" max="5893" width="4.8515625" style="296" customWidth="1"/>
    <col min="5894" max="5894" width="8.8515625" style="296" customWidth="1"/>
    <col min="5895" max="5895" width="15.28125" style="296" customWidth="1"/>
    <col min="5896" max="6144" width="9.421875" style="296" customWidth="1"/>
    <col min="6145" max="6145" width="8.421875" style="296" customWidth="1"/>
    <col min="6146" max="6146" width="20.00390625" style="296" customWidth="1"/>
    <col min="6147" max="6147" width="91.140625" style="296" customWidth="1"/>
    <col min="6148" max="6148" width="7.8515625" style="296" customWidth="1"/>
    <col min="6149" max="6149" width="4.8515625" style="296" customWidth="1"/>
    <col min="6150" max="6150" width="8.8515625" style="296" customWidth="1"/>
    <col min="6151" max="6151" width="15.28125" style="296" customWidth="1"/>
    <col min="6152" max="6400" width="9.421875" style="296" customWidth="1"/>
    <col min="6401" max="6401" width="8.421875" style="296" customWidth="1"/>
    <col min="6402" max="6402" width="20.00390625" style="296" customWidth="1"/>
    <col min="6403" max="6403" width="91.140625" style="296" customWidth="1"/>
    <col min="6404" max="6404" width="7.8515625" style="296" customWidth="1"/>
    <col min="6405" max="6405" width="4.8515625" style="296" customWidth="1"/>
    <col min="6406" max="6406" width="8.8515625" style="296" customWidth="1"/>
    <col min="6407" max="6407" width="15.28125" style="296" customWidth="1"/>
    <col min="6408" max="6656" width="9.421875" style="296" customWidth="1"/>
    <col min="6657" max="6657" width="8.421875" style="296" customWidth="1"/>
    <col min="6658" max="6658" width="20.00390625" style="296" customWidth="1"/>
    <col min="6659" max="6659" width="91.140625" style="296" customWidth="1"/>
    <col min="6660" max="6660" width="7.8515625" style="296" customWidth="1"/>
    <col min="6661" max="6661" width="4.8515625" style="296" customWidth="1"/>
    <col min="6662" max="6662" width="8.8515625" style="296" customWidth="1"/>
    <col min="6663" max="6663" width="15.28125" style="296" customWidth="1"/>
    <col min="6664" max="6912" width="9.421875" style="296" customWidth="1"/>
    <col min="6913" max="6913" width="8.421875" style="296" customWidth="1"/>
    <col min="6914" max="6914" width="20.00390625" style="296" customWidth="1"/>
    <col min="6915" max="6915" width="91.140625" style="296" customWidth="1"/>
    <col min="6916" max="6916" width="7.8515625" style="296" customWidth="1"/>
    <col min="6917" max="6917" width="4.8515625" style="296" customWidth="1"/>
    <col min="6918" max="6918" width="8.8515625" style="296" customWidth="1"/>
    <col min="6919" max="6919" width="15.28125" style="296" customWidth="1"/>
    <col min="6920" max="7168" width="9.421875" style="296" customWidth="1"/>
    <col min="7169" max="7169" width="8.421875" style="296" customWidth="1"/>
    <col min="7170" max="7170" width="20.00390625" style="296" customWidth="1"/>
    <col min="7171" max="7171" width="91.140625" style="296" customWidth="1"/>
    <col min="7172" max="7172" width="7.8515625" style="296" customWidth="1"/>
    <col min="7173" max="7173" width="4.8515625" style="296" customWidth="1"/>
    <col min="7174" max="7174" width="8.8515625" style="296" customWidth="1"/>
    <col min="7175" max="7175" width="15.28125" style="296" customWidth="1"/>
    <col min="7176" max="7424" width="9.421875" style="296" customWidth="1"/>
    <col min="7425" max="7425" width="8.421875" style="296" customWidth="1"/>
    <col min="7426" max="7426" width="20.00390625" style="296" customWidth="1"/>
    <col min="7427" max="7427" width="91.140625" style="296" customWidth="1"/>
    <col min="7428" max="7428" width="7.8515625" style="296" customWidth="1"/>
    <col min="7429" max="7429" width="4.8515625" style="296" customWidth="1"/>
    <col min="7430" max="7430" width="8.8515625" style="296" customWidth="1"/>
    <col min="7431" max="7431" width="15.28125" style="296" customWidth="1"/>
    <col min="7432" max="7680" width="9.421875" style="296" customWidth="1"/>
    <col min="7681" max="7681" width="8.421875" style="296" customWidth="1"/>
    <col min="7682" max="7682" width="20.00390625" style="296" customWidth="1"/>
    <col min="7683" max="7683" width="91.140625" style="296" customWidth="1"/>
    <col min="7684" max="7684" width="7.8515625" style="296" customWidth="1"/>
    <col min="7685" max="7685" width="4.8515625" style="296" customWidth="1"/>
    <col min="7686" max="7686" width="8.8515625" style="296" customWidth="1"/>
    <col min="7687" max="7687" width="15.28125" style="296" customWidth="1"/>
    <col min="7688" max="7936" width="9.421875" style="296" customWidth="1"/>
    <col min="7937" max="7937" width="8.421875" style="296" customWidth="1"/>
    <col min="7938" max="7938" width="20.00390625" style="296" customWidth="1"/>
    <col min="7939" max="7939" width="91.140625" style="296" customWidth="1"/>
    <col min="7940" max="7940" width="7.8515625" style="296" customWidth="1"/>
    <col min="7941" max="7941" width="4.8515625" style="296" customWidth="1"/>
    <col min="7942" max="7942" width="8.8515625" style="296" customWidth="1"/>
    <col min="7943" max="7943" width="15.28125" style="296" customWidth="1"/>
    <col min="7944" max="8192" width="9.421875" style="296" customWidth="1"/>
    <col min="8193" max="8193" width="8.421875" style="296" customWidth="1"/>
    <col min="8194" max="8194" width="20.00390625" style="296" customWidth="1"/>
    <col min="8195" max="8195" width="91.140625" style="296" customWidth="1"/>
    <col min="8196" max="8196" width="7.8515625" style="296" customWidth="1"/>
    <col min="8197" max="8197" width="4.8515625" style="296" customWidth="1"/>
    <col min="8198" max="8198" width="8.8515625" style="296" customWidth="1"/>
    <col min="8199" max="8199" width="15.28125" style="296" customWidth="1"/>
    <col min="8200" max="8448" width="9.421875" style="296" customWidth="1"/>
    <col min="8449" max="8449" width="8.421875" style="296" customWidth="1"/>
    <col min="8450" max="8450" width="20.00390625" style="296" customWidth="1"/>
    <col min="8451" max="8451" width="91.140625" style="296" customWidth="1"/>
    <col min="8452" max="8452" width="7.8515625" style="296" customWidth="1"/>
    <col min="8453" max="8453" width="4.8515625" style="296" customWidth="1"/>
    <col min="8454" max="8454" width="8.8515625" style="296" customWidth="1"/>
    <col min="8455" max="8455" width="15.28125" style="296" customWidth="1"/>
    <col min="8456" max="8704" width="9.421875" style="296" customWidth="1"/>
    <col min="8705" max="8705" width="8.421875" style="296" customWidth="1"/>
    <col min="8706" max="8706" width="20.00390625" style="296" customWidth="1"/>
    <col min="8707" max="8707" width="91.140625" style="296" customWidth="1"/>
    <col min="8708" max="8708" width="7.8515625" style="296" customWidth="1"/>
    <col min="8709" max="8709" width="4.8515625" style="296" customWidth="1"/>
    <col min="8710" max="8710" width="8.8515625" style="296" customWidth="1"/>
    <col min="8711" max="8711" width="15.28125" style="296" customWidth="1"/>
    <col min="8712" max="8960" width="9.421875" style="296" customWidth="1"/>
    <col min="8961" max="8961" width="8.421875" style="296" customWidth="1"/>
    <col min="8962" max="8962" width="20.00390625" style="296" customWidth="1"/>
    <col min="8963" max="8963" width="91.140625" style="296" customWidth="1"/>
    <col min="8964" max="8964" width="7.8515625" style="296" customWidth="1"/>
    <col min="8965" max="8965" width="4.8515625" style="296" customWidth="1"/>
    <col min="8966" max="8966" width="8.8515625" style="296" customWidth="1"/>
    <col min="8967" max="8967" width="15.28125" style="296" customWidth="1"/>
    <col min="8968" max="9216" width="9.421875" style="296" customWidth="1"/>
    <col min="9217" max="9217" width="8.421875" style="296" customWidth="1"/>
    <col min="9218" max="9218" width="20.00390625" style="296" customWidth="1"/>
    <col min="9219" max="9219" width="91.140625" style="296" customWidth="1"/>
    <col min="9220" max="9220" width="7.8515625" style="296" customWidth="1"/>
    <col min="9221" max="9221" width="4.8515625" style="296" customWidth="1"/>
    <col min="9222" max="9222" width="8.8515625" style="296" customWidth="1"/>
    <col min="9223" max="9223" width="15.28125" style="296" customWidth="1"/>
    <col min="9224" max="9472" width="9.421875" style="296" customWidth="1"/>
    <col min="9473" max="9473" width="8.421875" style="296" customWidth="1"/>
    <col min="9474" max="9474" width="20.00390625" style="296" customWidth="1"/>
    <col min="9475" max="9475" width="91.140625" style="296" customWidth="1"/>
    <col min="9476" max="9476" width="7.8515625" style="296" customWidth="1"/>
    <col min="9477" max="9477" width="4.8515625" style="296" customWidth="1"/>
    <col min="9478" max="9478" width="8.8515625" style="296" customWidth="1"/>
    <col min="9479" max="9479" width="15.28125" style="296" customWidth="1"/>
    <col min="9480" max="9728" width="9.421875" style="296" customWidth="1"/>
    <col min="9729" max="9729" width="8.421875" style="296" customWidth="1"/>
    <col min="9730" max="9730" width="20.00390625" style="296" customWidth="1"/>
    <col min="9731" max="9731" width="91.140625" style="296" customWidth="1"/>
    <col min="9732" max="9732" width="7.8515625" style="296" customWidth="1"/>
    <col min="9733" max="9733" width="4.8515625" style="296" customWidth="1"/>
    <col min="9734" max="9734" width="8.8515625" style="296" customWidth="1"/>
    <col min="9735" max="9735" width="15.28125" style="296" customWidth="1"/>
    <col min="9736" max="9984" width="9.421875" style="296" customWidth="1"/>
    <col min="9985" max="9985" width="8.421875" style="296" customWidth="1"/>
    <col min="9986" max="9986" width="20.00390625" style="296" customWidth="1"/>
    <col min="9987" max="9987" width="91.140625" style="296" customWidth="1"/>
    <col min="9988" max="9988" width="7.8515625" style="296" customWidth="1"/>
    <col min="9989" max="9989" width="4.8515625" style="296" customWidth="1"/>
    <col min="9990" max="9990" width="8.8515625" style="296" customWidth="1"/>
    <col min="9991" max="9991" width="15.28125" style="296" customWidth="1"/>
    <col min="9992" max="10240" width="9.421875" style="296" customWidth="1"/>
    <col min="10241" max="10241" width="8.421875" style="296" customWidth="1"/>
    <col min="10242" max="10242" width="20.00390625" style="296" customWidth="1"/>
    <col min="10243" max="10243" width="91.140625" style="296" customWidth="1"/>
    <col min="10244" max="10244" width="7.8515625" style="296" customWidth="1"/>
    <col min="10245" max="10245" width="4.8515625" style="296" customWidth="1"/>
    <col min="10246" max="10246" width="8.8515625" style="296" customWidth="1"/>
    <col min="10247" max="10247" width="15.28125" style="296" customWidth="1"/>
    <col min="10248" max="10496" width="9.421875" style="296" customWidth="1"/>
    <col min="10497" max="10497" width="8.421875" style="296" customWidth="1"/>
    <col min="10498" max="10498" width="20.00390625" style="296" customWidth="1"/>
    <col min="10499" max="10499" width="91.140625" style="296" customWidth="1"/>
    <col min="10500" max="10500" width="7.8515625" style="296" customWidth="1"/>
    <col min="10501" max="10501" width="4.8515625" style="296" customWidth="1"/>
    <col min="10502" max="10502" width="8.8515625" style="296" customWidth="1"/>
    <col min="10503" max="10503" width="15.28125" style="296" customWidth="1"/>
    <col min="10504" max="10752" width="9.421875" style="296" customWidth="1"/>
    <col min="10753" max="10753" width="8.421875" style="296" customWidth="1"/>
    <col min="10754" max="10754" width="20.00390625" style="296" customWidth="1"/>
    <col min="10755" max="10755" width="91.140625" style="296" customWidth="1"/>
    <col min="10756" max="10756" width="7.8515625" style="296" customWidth="1"/>
    <col min="10757" max="10757" width="4.8515625" style="296" customWidth="1"/>
    <col min="10758" max="10758" width="8.8515625" style="296" customWidth="1"/>
    <col min="10759" max="10759" width="15.28125" style="296" customWidth="1"/>
    <col min="10760" max="11008" width="9.421875" style="296" customWidth="1"/>
    <col min="11009" max="11009" width="8.421875" style="296" customWidth="1"/>
    <col min="11010" max="11010" width="20.00390625" style="296" customWidth="1"/>
    <col min="11011" max="11011" width="91.140625" style="296" customWidth="1"/>
    <col min="11012" max="11012" width="7.8515625" style="296" customWidth="1"/>
    <col min="11013" max="11013" width="4.8515625" style="296" customWidth="1"/>
    <col min="11014" max="11014" width="8.8515625" style="296" customWidth="1"/>
    <col min="11015" max="11015" width="15.28125" style="296" customWidth="1"/>
    <col min="11016" max="11264" width="9.421875" style="296" customWidth="1"/>
    <col min="11265" max="11265" width="8.421875" style="296" customWidth="1"/>
    <col min="11266" max="11266" width="20.00390625" style="296" customWidth="1"/>
    <col min="11267" max="11267" width="91.140625" style="296" customWidth="1"/>
    <col min="11268" max="11268" width="7.8515625" style="296" customWidth="1"/>
    <col min="11269" max="11269" width="4.8515625" style="296" customWidth="1"/>
    <col min="11270" max="11270" width="8.8515625" style="296" customWidth="1"/>
    <col min="11271" max="11271" width="15.28125" style="296" customWidth="1"/>
    <col min="11272" max="11520" width="9.421875" style="296" customWidth="1"/>
    <col min="11521" max="11521" width="8.421875" style="296" customWidth="1"/>
    <col min="11522" max="11522" width="20.00390625" style="296" customWidth="1"/>
    <col min="11523" max="11523" width="91.140625" style="296" customWidth="1"/>
    <col min="11524" max="11524" width="7.8515625" style="296" customWidth="1"/>
    <col min="11525" max="11525" width="4.8515625" style="296" customWidth="1"/>
    <col min="11526" max="11526" width="8.8515625" style="296" customWidth="1"/>
    <col min="11527" max="11527" width="15.28125" style="296" customWidth="1"/>
    <col min="11528" max="11776" width="9.421875" style="296" customWidth="1"/>
    <col min="11777" max="11777" width="8.421875" style="296" customWidth="1"/>
    <col min="11778" max="11778" width="20.00390625" style="296" customWidth="1"/>
    <col min="11779" max="11779" width="91.140625" style="296" customWidth="1"/>
    <col min="11780" max="11780" width="7.8515625" style="296" customWidth="1"/>
    <col min="11781" max="11781" width="4.8515625" style="296" customWidth="1"/>
    <col min="11782" max="11782" width="8.8515625" style="296" customWidth="1"/>
    <col min="11783" max="11783" width="15.28125" style="296" customWidth="1"/>
    <col min="11784" max="12032" width="9.421875" style="296" customWidth="1"/>
    <col min="12033" max="12033" width="8.421875" style="296" customWidth="1"/>
    <col min="12034" max="12034" width="20.00390625" style="296" customWidth="1"/>
    <col min="12035" max="12035" width="91.140625" style="296" customWidth="1"/>
    <col min="12036" max="12036" width="7.8515625" style="296" customWidth="1"/>
    <col min="12037" max="12037" width="4.8515625" style="296" customWidth="1"/>
    <col min="12038" max="12038" width="8.8515625" style="296" customWidth="1"/>
    <col min="12039" max="12039" width="15.28125" style="296" customWidth="1"/>
    <col min="12040" max="12288" width="9.421875" style="296" customWidth="1"/>
    <col min="12289" max="12289" width="8.421875" style="296" customWidth="1"/>
    <col min="12290" max="12290" width="20.00390625" style="296" customWidth="1"/>
    <col min="12291" max="12291" width="91.140625" style="296" customWidth="1"/>
    <col min="12292" max="12292" width="7.8515625" style="296" customWidth="1"/>
    <col min="12293" max="12293" width="4.8515625" style="296" customWidth="1"/>
    <col min="12294" max="12294" width="8.8515625" style="296" customWidth="1"/>
    <col min="12295" max="12295" width="15.28125" style="296" customWidth="1"/>
    <col min="12296" max="12544" width="9.421875" style="296" customWidth="1"/>
    <col min="12545" max="12545" width="8.421875" style="296" customWidth="1"/>
    <col min="12546" max="12546" width="20.00390625" style="296" customWidth="1"/>
    <col min="12547" max="12547" width="91.140625" style="296" customWidth="1"/>
    <col min="12548" max="12548" width="7.8515625" style="296" customWidth="1"/>
    <col min="12549" max="12549" width="4.8515625" style="296" customWidth="1"/>
    <col min="12550" max="12550" width="8.8515625" style="296" customWidth="1"/>
    <col min="12551" max="12551" width="15.28125" style="296" customWidth="1"/>
    <col min="12552" max="12800" width="9.421875" style="296" customWidth="1"/>
    <col min="12801" max="12801" width="8.421875" style="296" customWidth="1"/>
    <col min="12802" max="12802" width="20.00390625" style="296" customWidth="1"/>
    <col min="12803" max="12803" width="91.140625" style="296" customWidth="1"/>
    <col min="12804" max="12804" width="7.8515625" style="296" customWidth="1"/>
    <col min="12805" max="12805" width="4.8515625" style="296" customWidth="1"/>
    <col min="12806" max="12806" width="8.8515625" style="296" customWidth="1"/>
    <col min="12807" max="12807" width="15.28125" style="296" customWidth="1"/>
    <col min="12808" max="13056" width="9.421875" style="296" customWidth="1"/>
    <col min="13057" max="13057" width="8.421875" style="296" customWidth="1"/>
    <col min="13058" max="13058" width="20.00390625" style="296" customWidth="1"/>
    <col min="13059" max="13059" width="91.140625" style="296" customWidth="1"/>
    <col min="13060" max="13060" width="7.8515625" style="296" customWidth="1"/>
    <col min="13061" max="13061" width="4.8515625" style="296" customWidth="1"/>
    <col min="13062" max="13062" width="8.8515625" style="296" customWidth="1"/>
    <col min="13063" max="13063" width="15.28125" style="296" customWidth="1"/>
    <col min="13064" max="13312" width="9.421875" style="296" customWidth="1"/>
    <col min="13313" max="13313" width="8.421875" style="296" customWidth="1"/>
    <col min="13314" max="13314" width="20.00390625" style="296" customWidth="1"/>
    <col min="13315" max="13315" width="91.140625" style="296" customWidth="1"/>
    <col min="13316" max="13316" width="7.8515625" style="296" customWidth="1"/>
    <col min="13317" max="13317" width="4.8515625" style="296" customWidth="1"/>
    <col min="13318" max="13318" width="8.8515625" style="296" customWidth="1"/>
    <col min="13319" max="13319" width="15.28125" style="296" customWidth="1"/>
    <col min="13320" max="13568" width="9.421875" style="296" customWidth="1"/>
    <col min="13569" max="13569" width="8.421875" style="296" customWidth="1"/>
    <col min="13570" max="13570" width="20.00390625" style="296" customWidth="1"/>
    <col min="13571" max="13571" width="91.140625" style="296" customWidth="1"/>
    <col min="13572" max="13572" width="7.8515625" style="296" customWidth="1"/>
    <col min="13573" max="13573" width="4.8515625" style="296" customWidth="1"/>
    <col min="13574" max="13574" width="8.8515625" style="296" customWidth="1"/>
    <col min="13575" max="13575" width="15.28125" style="296" customWidth="1"/>
    <col min="13576" max="13824" width="9.421875" style="296" customWidth="1"/>
    <col min="13825" max="13825" width="8.421875" style="296" customWidth="1"/>
    <col min="13826" max="13826" width="20.00390625" style="296" customWidth="1"/>
    <col min="13827" max="13827" width="91.140625" style="296" customWidth="1"/>
    <col min="13828" max="13828" width="7.8515625" style="296" customWidth="1"/>
    <col min="13829" max="13829" width="4.8515625" style="296" customWidth="1"/>
    <col min="13830" max="13830" width="8.8515625" style="296" customWidth="1"/>
    <col min="13831" max="13831" width="15.28125" style="296" customWidth="1"/>
    <col min="13832" max="14080" width="9.421875" style="296" customWidth="1"/>
    <col min="14081" max="14081" width="8.421875" style="296" customWidth="1"/>
    <col min="14082" max="14082" width="20.00390625" style="296" customWidth="1"/>
    <col min="14083" max="14083" width="91.140625" style="296" customWidth="1"/>
    <col min="14084" max="14084" width="7.8515625" style="296" customWidth="1"/>
    <col min="14085" max="14085" width="4.8515625" style="296" customWidth="1"/>
    <col min="14086" max="14086" width="8.8515625" style="296" customWidth="1"/>
    <col min="14087" max="14087" width="15.28125" style="296" customWidth="1"/>
    <col min="14088" max="14336" width="9.421875" style="296" customWidth="1"/>
    <col min="14337" max="14337" width="8.421875" style="296" customWidth="1"/>
    <col min="14338" max="14338" width="20.00390625" style="296" customWidth="1"/>
    <col min="14339" max="14339" width="91.140625" style="296" customWidth="1"/>
    <col min="14340" max="14340" width="7.8515625" style="296" customWidth="1"/>
    <col min="14341" max="14341" width="4.8515625" style="296" customWidth="1"/>
    <col min="14342" max="14342" width="8.8515625" style="296" customWidth="1"/>
    <col min="14343" max="14343" width="15.28125" style="296" customWidth="1"/>
    <col min="14344" max="14592" width="9.421875" style="296" customWidth="1"/>
    <col min="14593" max="14593" width="8.421875" style="296" customWidth="1"/>
    <col min="14594" max="14594" width="20.00390625" style="296" customWidth="1"/>
    <col min="14595" max="14595" width="91.140625" style="296" customWidth="1"/>
    <col min="14596" max="14596" width="7.8515625" style="296" customWidth="1"/>
    <col min="14597" max="14597" width="4.8515625" style="296" customWidth="1"/>
    <col min="14598" max="14598" width="8.8515625" style="296" customWidth="1"/>
    <col min="14599" max="14599" width="15.28125" style="296" customWidth="1"/>
    <col min="14600" max="14848" width="9.421875" style="296" customWidth="1"/>
    <col min="14849" max="14849" width="8.421875" style="296" customWidth="1"/>
    <col min="14850" max="14850" width="20.00390625" style="296" customWidth="1"/>
    <col min="14851" max="14851" width="91.140625" style="296" customWidth="1"/>
    <col min="14852" max="14852" width="7.8515625" style="296" customWidth="1"/>
    <col min="14853" max="14853" width="4.8515625" style="296" customWidth="1"/>
    <col min="14854" max="14854" width="8.8515625" style="296" customWidth="1"/>
    <col min="14855" max="14855" width="15.28125" style="296" customWidth="1"/>
    <col min="14856" max="15104" width="9.421875" style="296" customWidth="1"/>
    <col min="15105" max="15105" width="8.421875" style="296" customWidth="1"/>
    <col min="15106" max="15106" width="20.00390625" style="296" customWidth="1"/>
    <col min="15107" max="15107" width="91.140625" style="296" customWidth="1"/>
    <col min="15108" max="15108" width="7.8515625" style="296" customWidth="1"/>
    <col min="15109" max="15109" width="4.8515625" style="296" customWidth="1"/>
    <col min="15110" max="15110" width="8.8515625" style="296" customWidth="1"/>
    <col min="15111" max="15111" width="15.28125" style="296" customWidth="1"/>
    <col min="15112" max="15360" width="9.421875" style="296" customWidth="1"/>
    <col min="15361" max="15361" width="8.421875" style="296" customWidth="1"/>
    <col min="15362" max="15362" width="20.00390625" style="296" customWidth="1"/>
    <col min="15363" max="15363" width="91.140625" style="296" customWidth="1"/>
    <col min="15364" max="15364" width="7.8515625" style="296" customWidth="1"/>
    <col min="15365" max="15365" width="4.8515625" style="296" customWidth="1"/>
    <col min="15366" max="15366" width="8.8515625" style="296" customWidth="1"/>
    <col min="15367" max="15367" width="15.28125" style="296" customWidth="1"/>
    <col min="15368" max="15616" width="9.421875" style="296" customWidth="1"/>
    <col min="15617" max="15617" width="8.421875" style="296" customWidth="1"/>
    <col min="15618" max="15618" width="20.00390625" style="296" customWidth="1"/>
    <col min="15619" max="15619" width="91.140625" style="296" customWidth="1"/>
    <col min="15620" max="15620" width="7.8515625" style="296" customWidth="1"/>
    <col min="15621" max="15621" width="4.8515625" style="296" customWidth="1"/>
    <col min="15622" max="15622" width="8.8515625" style="296" customWidth="1"/>
    <col min="15623" max="15623" width="15.28125" style="296" customWidth="1"/>
    <col min="15624" max="15872" width="9.421875" style="296" customWidth="1"/>
    <col min="15873" max="15873" width="8.421875" style="296" customWidth="1"/>
    <col min="15874" max="15874" width="20.00390625" style="296" customWidth="1"/>
    <col min="15875" max="15875" width="91.140625" style="296" customWidth="1"/>
    <col min="15876" max="15876" width="7.8515625" style="296" customWidth="1"/>
    <col min="15877" max="15877" width="4.8515625" style="296" customWidth="1"/>
    <col min="15878" max="15878" width="8.8515625" style="296" customWidth="1"/>
    <col min="15879" max="15879" width="15.28125" style="296" customWidth="1"/>
    <col min="15880" max="16128" width="9.421875" style="296" customWidth="1"/>
    <col min="16129" max="16129" width="8.421875" style="296" customWidth="1"/>
    <col min="16130" max="16130" width="20.00390625" style="296" customWidth="1"/>
    <col min="16131" max="16131" width="91.140625" style="296" customWidth="1"/>
    <col min="16132" max="16132" width="7.8515625" style="296" customWidth="1"/>
    <col min="16133" max="16133" width="4.8515625" style="296" customWidth="1"/>
    <col min="16134" max="16134" width="8.8515625" style="296" customWidth="1"/>
    <col min="16135" max="16135" width="15.28125" style="296" customWidth="1"/>
    <col min="16136" max="16384" width="9.421875" style="296" customWidth="1"/>
  </cols>
  <sheetData>
    <row r="1" spans="1:7" ht="15.6">
      <c r="A1" s="472" t="s">
        <v>921</v>
      </c>
      <c r="B1" s="472"/>
      <c r="C1" s="472"/>
      <c r="D1" s="472"/>
      <c r="E1" s="472"/>
      <c r="F1" s="472"/>
      <c r="G1" s="472"/>
    </row>
    <row r="2" spans="1:7" s="266" customFormat="1" ht="14.4">
      <c r="A2" s="262" t="s">
        <v>1089</v>
      </c>
      <c r="B2" s="263"/>
      <c r="C2" s="264"/>
      <c r="D2" s="263"/>
      <c r="E2" s="263"/>
      <c r="F2" s="263"/>
      <c r="G2" s="265" t="s">
        <v>966</v>
      </c>
    </row>
    <row r="3" spans="1:7" s="266" customFormat="1" ht="12">
      <c r="A3" s="473"/>
      <c r="B3" s="473"/>
      <c r="C3" s="473"/>
      <c r="D3" s="473"/>
      <c r="E3" s="473"/>
      <c r="F3" s="473"/>
      <c r="G3" s="265" t="s">
        <v>1091</v>
      </c>
    </row>
    <row r="4" spans="1:7" s="266" customFormat="1" ht="26.4">
      <c r="A4" s="267" t="s">
        <v>924</v>
      </c>
      <c r="B4" s="267" t="s">
        <v>967</v>
      </c>
      <c r="C4" s="268" t="s">
        <v>925</v>
      </c>
      <c r="D4" s="269" t="s">
        <v>968</v>
      </c>
      <c r="E4" s="270" t="s">
        <v>926</v>
      </c>
      <c r="F4" s="271" t="s">
        <v>932</v>
      </c>
      <c r="G4" s="271" t="s">
        <v>933</v>
      </c>
    </row>
    <row r="5" spans="1:7" s="266" customFormat="1" ht="12">
      <c r="A5" s="272"/>
      <c r="B5" s="272"/>
      <c r="C5" s="273"/>
      <c r="D5" s="273"/>
      <c r="E5" s="274"/>
      <c r="F5" s="274"/>
      <c r="G5" s="274"/>
    </row>
    <row r="6" spans="1:7" s="275" customFormat="1" ht="15" customHeight="1" thickBot="1">
      <c r="A6" s="474" t="s">
        <v>969</v>
      </c>
      <c r="B6" s="474"/>
      <c r="C6" s="474"/>
      <c r="D6" s="475"/>
      <c r="E6" s="475"/>
      <c r="F6" s="476"/>
      <c r="G6" s="476"/>
    </row>
    <row r="7" spans="1:10" ht="79.2">
      <c r="A7" s="276">
        <v>1</v>
      </c>
      <c r="B7" s="277" t="s">
        <v>970</v>
      </c>
      <c r="C7" s="278" t="s">
        <v>971</v>
      </c>
      <c r="D7" s="279">
        <v>2</v>
      </c>
      <c r="E7" s="280" t="s">
        <v>425</v>
      </c>
      <c r="F7" s="155"/>
      <c r="G7" s="281">
        <f>F7*D7</f>
        <v>0</v>
      </c>
      <c r="J7" s="282"/>
    </row>
    <row r="8" spans="1:10" ht="79.2">
      <c r="A8" s="283">
        <v>2</v>
      </c>
      <c r="B8" s="284" t="s">
        <v>972</v>
      </c>
      <c r="C8" s="278" t="s">
        <v>971</v>
      </c>
      <c r="D8" s="279">
        <v>2</v>
      </c>
      <c r="E8" s="280" t="s">
        <v>425</v>
      </c>
      <c r="F8" s="155"/>
      <c r="G8" s="281">
        <f>F8*D8</f>
        <v>0</v>
      </c>
      <c r="J8" s="282"/>
    </row>
    <row r="9" spans="1:10" ht="12">
      <c r="A9" s="285"/>
      <c r="B9" s="286"/>
      <c r="D9" s="288"/>
      <c r="F9" s="290"/>
      <c r="G9" s="290"/>
      <c r="J9" s="282"/>
    </row>
    <row r="10" spans="1:7" ht="15" customHeight="1" thickBot="1">
      <c r="A10" s="474" t="s">
        <v>973</v>
      </c>
      <c r="B10" s="474" t="str">
        <f>$B$4</f>
        <v>Výrobek/Ozn. na výkresu</v>
      </c>
      <c r="C10" s="474" t="e">
        <f>#REF!</f>
        <v>#REF!</v>
      </c>
      <c r="D10" s="291"/>
      <c r="E10" s="291"/>
      <c r="F10" s="292"/>
      <c r="G10" s="292"/>
    </row>
    <row r="11" spans="1:7" ht="15" customHeight="1">
      <c r="A11" s="293">
        <v>3</v>
      </c>
      <c r="B11" s="294"/>
      <c r="C11" s="278" t="s">
        <v>974</v>
      </c>
      <c r="D11" s="279">
        <v>1</v>
      </c>
      <c r="E11" s="280" t="s">
        <v>518</v>
      </c>
      <c r="F11" s="155"/>
      <c r="G11" s="281">
        <f>F11*D11</f>
        <v>0</v>
      </c>
    </row>
    <row r="12" spans="1:250" ht="26.4">
      <c r="A12" s="293">
        <v>4</v>
      </c>
      <c r="B12" s="295"/>
      <c r="C12" s="278" t="s">
        <v>975</v>
      </c>
      <c r="D12" s="279">
        <v>1</v>
      </c>
      <c r="E12" s="280" t="s">
        <v>425</v>
      </c>
      <c r="F12" s="155"/>
      <c r="G12" s="281">
        <f>F12*D12</f>
        <v>0</v>
      </c>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c r="BG12" s="296"/>
      <c r="BH12" s="296"/>
      <c r="BI12" s="296"/>
      <c r="BJ12" s="296"/>
      <c r="BK12" s="296"/>
      <c r="BL12" s="296"/>
      <c r="BM12" s="296"/>
      <c r="BN12" s="296"/>
      <c r="BO12" s="296"/>
      <c r="BP12" s="296"/>
      <c r="BQ12" s="296"/>
      <c r="BR12" s="296"/>
      <c r="BS12" s="296"/>
      <c r="BT12" s="296"/>
      <c r="BU12" s="296"/>
      <c r="BV12" s="296"/>
      <c r="BW12" s="296"/>
      <c r="BX12" s="296"/>
      <c r="BY12" s="296"/>
      <c r="BZ12" s="296"/>
      <c r="CA12" s="296"/>
      <c r="CB12" s="296"/>
      <c r="CC12" s="296"/>
      <c r="CD12" s="296"/>
      <c r="CE12" s="296"/>
      <c r="CF12" s="296"/>
      <c r="CG12" s="296"/>
      <c r="CH12" s="296"/>
      <c r="CI12" s="296"/>
      <c r="CJ12" s="296"/>
      <c r="CK12" s="296"/>
      <c r="CL12" s="296"/>
      <c r="CM12" s="296"/>
      <c r="CN12" s="296"/>
      <c r="CO12" s="296"/>
      <c r="CP12" s="296"/>
      <c r="CQ12" s="296"/>
      <c r="CR12" s="296"/>
      <c r="CS12" s="296"/>
      <c r="CT12" s="296"/>
      <c r="CU12" s="296"/>
      <c r="CV12" s="296"/>
      <c r="CW12" s="296"/>
      <c r="CX12" s="296"/>
      <c r="CY12" s="296"/>
      <c r="CZ12" s="296"/>
      <c r="DA12" s="296"/>
      <c r="DB12" s="296"/>
      <c r="DC12" s="296"/>
      <c r="DD12" s="296"/>
      <c r="DE12" s="296"/>
      <c r="DF12" s="296"/>
      <c r="DG12" s="296"/>
      <c r="DH12" s="296"/>
      <c r="DI12" s="296"/>
      <c r="DJ12" s="296"/>
      <c r="DK12" s="296"/>
      <c r="DL12" s="296"/>
      <c r="DM12" s="296"/>
      <c r="DN12" s="296"/>
      <c r="DO12" s="296"/>
      <c r="DP12" s="296"/>
      <c r="DQ12" s="296"/>
      <c r="DR12" s="296"/>
      <c r="DS12" s="296"/>
      <c r="DT12" s="296"/>
      <c r="DU12" s="296"/>
      <c r="DV12" s="296"/>
      <c r="DW12" s="296"/>
      <c r="DX12" s="296"/>
      <c r="DY12" s="296"/>
      <c r="DZ12" s="296"/>
      <c r="EA12" s="296"/>
      <c r="EB12" s="296"/>
      <c r="EC12" s="296"/>
      <c r="ED12" s="296"/>
      <c r="EE12" s="296"/>
      <c r="EF12" s="296"/>
      <c r="EG12" s="296"/>
      <c r="EH12" s="296"/>
      <c r="EI12" s="296"/>
      <c r="EJ12" s="296"/>
      <c r="EK12" s="296"/>
      <c r="EL12" s="296"/>
      <c r="EM12" s="296"/>
      <c r="EN12" s="296"/>
      <c r="EO12" s="296"/>
      <c r="EP12" s="296"/>
      <c r="EQ12" s="296"/>
      <c r="ER12" s="296"/>
      <c r="ES12" s="296"/>
      <c r="ET12" s="296"/>
      <c r="EU12" s="296"/>
      <c r="EV12" s="296"/>
      <c r="EW12" s="296"/>
      <c r="EX12" s="296"/>
      <c r="EY12" s="296"/>
      <c r="EZ12" s="296"/>
      <c r="FA12" s="296"/>
      <c r="FB12" s="296"/>
      <c r="FC12" s="296"/>
      <c r="FD12" s="296"/>
      <c r="FE12" s="296"/>
      <c r="FF12" s="296"/>
      <c r="FG12" s="296"/>
      <c r="FH12" s="296"/>
      <c r="FI12" s="296"/>
      <c r="FJ12" s="296"/>
      <c r="FK12" s="296"/>
      <c r="FL12" s="296"/>
      <c r="FM12" s="296"/>
      <c r="FN12" s="296"/>
      <c r="FO12" s="296"/>
      <c r="FP12" s="296"/>
      <c r="FQ12" s="296"/>
      <c r="FR12" s="296"/>
      <c r="FS12" s="296"/>
      <c r="FT12" s="296"/>
      <c r="FU12" s="296"/>
      <c r="FV12" s="296"/>
      <c r="FW12" s="296"/>
      <c r="FX12" s="296"/>
      <c r="FY12" s="296"/>
      <c r="FZ12" s="296"/>
      <c r="GA12" s="296"/>
      <c r="GB12" s="296"/>
      <c r="GC12" s="296"/>
      <c r="GD12" s="296"/>
      <c r="GE12" s="296"/>
      <c r="GF12" s="296"/>
      <c r="GG12" s="296"/>
      <c r="GH12" s="296"/>
      <c r="GI12" s="296"/>
      <c r="GJ12" s="296"/>
      <c r="GK12" s="296"/>
      <c r="GL12" s="296"/>
      <c r="GM12" s="296"/>
      <c r="GN12" s="296"/>
      <c r="GO12" s="296"/>
      <c r="GP12" s="296"/>
      <c r="GQ12" s="296"/>
      <c r="GR12" s="296"/>
      <c r="GS12" s="296"/>
      <c r="GT12" s="296"/>
      <c r="GU12" s="296"/>
      <c r="GV12" s="296"/>
      <c r="GW12" s="296"/>
      <c r="GX12" s="296"/>
      <c r="GY12" s="296"/>
      <c r="GZ12" s="296"/>
      <c r="HA12" s="296"/>
      <c r="HB12" s="296"/>
      <c r="HC12" s="296"/>
      <c r="HD12" s="296"/>
      <c r="HE12" s="296"/>
      <c r="HF12" s="296"/>
      <c r="HG12" s="296"/>
      <c r="HH12" s="296"/>
      <c r="HI12" s="296"/>
      <c r="HJ12" s="296"/>
      <c r="HK12" s="296"/>
      <c r="HL12" s="296"/>
      <c r="HM12" s="296"/>
      <c r="HN12" s="296"/>
      <c r="HO12" s="296"/>
      <c r="HP12" s="296"/>
      <c r="HQ12" s="296"/>
      <c r="HR12" s="296"/>
      <c r="HS12" s="296"/>
      <c r="HT12" s="296"/>
      <c r="HU12" s="296"/>
      <c r="HV12" s="296"/>
      <c r="HW12" s="296"/>
      <c r="HX12" s="296"/>
      <c r="HY12" s="296"/>
      <c r="HZ12" s="296"/>
      <c r="IA12" s="296"/>
      <c r="IB12" s="296"/>
      <c r="IC12" s="296"/>
      <c r="ID12" s="296"/>
      <c r="IE12" s="296"/>
      <c r="IF12" s="296"/>
      <c r="IG12" s="296"/>
      <c r="IH12" s="296"/>
      <c r="II12" s="296"/>
      <c r="IJ12" s="296"/>
      <c r="IK12" s="296"/>
      <c r="IL12" s="296"/>
      <c r="IM12" s="296"/>
      <c r="IN12" s="296"/>
      <c r="IO12" s="296"/>
      <c r="IP12" s="296"/>
    </row>
    <row r="13" spans="1:7" ht="12">
      <c r="A13" s="293">
        <v>5</v>
      </c>
      <c r="B13" s="295"/>
      <c r="C13" s="278" t="s">
        <v>976</v>
      </c>
      <c r="D13" s="279">
        <v>1</v>
      </c>
      <c r="E13" s="280" t="s">
        <v>425</v>
      </c>
      <c r="F13" s="155"/>
      <c r="G13" s="281">
        <f>F13*D13</f>
        <v>0</v>
      </c>
    </row>
    <row r="14" spans="1:7" ht="12">
      <c r="A14" s="297">
        <v>6</v>
      </c>
      <c r="B14" s="295"/>
      <c r="C14" s="278" t="s">
        <v>977</v>
      </c>
      <c r="D14" s="279">
        <v>1</v>
      </c>
      <c r="E14" s="280" t="s">
        <v>425</v>
      </c>
      <c r="F14" s="155"/>
      <c r="G14" s="281">
        <f>F14*D14</f>
        <v>0</v>
      </c>
    </row>
    <row r="15" spans="1:7" ht="12">
      <c r="A15" s="298"/>
      <c r="D15" s="288"/>
      <c r="F15" s="290"/>
      <c r="G15" s="290"/>
    </row>
    <row r="16" spans="1:8" ht="12">
      <c r="A16" s="300"/>
      <c r="C16" s="273"/>
      <c r="D16" s="288"/>
      <c r="E16" s="301"/>
      <c r="F16" s="290"/>
      <c r="G16" s="302">
        <f>SUM(G7:G14)</f>
        <v>0</v>
      </c>
      <c r="H16" s="290"/>
    </row>
    <row r="17" ht="12">
      <c r="A17" s="303" t="s">
        <v>35</v>
      </c>
    </row>
    <row r="18" spans="1:9" s="305" customFormat="1" ht="12">
      <c r="A18" s="303" t="s">
        <v>962</v>
      </c>
      <c r="B18" s="303"/>
      <c r="C18" s="287"/>
      <c r="D18" s="287"/>
      <c r="E18" s="287"/>
      <c r="F18" s="289"/>
      <c r="G18" s="289"/>
      <c r="H18" s="289"/>
      <c r="I18" s="304"/>
    </row>
    <row r="19" spans="1:7" ht="83.85" customHeight="1">
      <c r="A19" s="471" t="s">
        <v>963</v>
      </c>
      <c r="B19" s="471"/>
      <c r="C19" s="471"/>
      <c r="D19" s="471"/>
      <c r="E19" s="471"/>
      <c r="F19" s="471"/>
      <c r="G19" s="471"/>
    </row>
    <row r="20" spans="1:7" ht="86.7" customHeight="1">
      <c r="A20" s="471" t="s">
        <v>964</v>
      </c>
      <c r="B20" s="471"/>
      <c r="C20" s="471"/>
      <c r="D20" s="471"/>
      <c r="E20" s="471"/>
      <c r="F20" s="471"/>
      <c r="G20" s="471"/>
    </row>
  </sheetData>
  <sheetProtection selectLockedCells="1" selectUnlockedCells="1"/>
  <mergeCells count="8">
    <mergeCell ref="A19:G19"/>
    <mergeCell ref="A20:G20"/>
    <mergeCell ref="A1:G1"/>
    <mergeCell ref="A3:F3"/>
    <mergeCell ref="A6:C6"/>
    <mergeCell ref="D6:E6"/>
    <mergeCell ref="F6:G6"/>
    <mergeCell ref="A10:C10"/>
  </mergeCells>
  <printOptions horizontalCentered="1"/>
  <pageMargins left="0.5902777777777778" right="0.39375" top="0.6694444444444444" bottom="0.7875" header="0.5118055555555555" footer="0.5118055555555555"/>
  <pageSetup horizontalDpi="300" verticalDpi="300" orientation="landscape" paperSize="9" scale="84" r:id="rId1"/>
  <headerFooter alignWithMargins="0">
    <oddFooter>&amp;C&amp;P/&amp;N</oddFooter>
  </headerFooter>
  <rowBreaks count="1" manualBreakCount="1">
    <brk id="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tabSelected="1" view="pageBreakPreview" zoomScaleSheetLayoutView="100" workbookViewId="0" topLeftCell="A7">
      <selection activeCell="C9" sqref="C9"/>
    </sheetView>
  </sheetViews>
  <sheetFormatPr defaultColWidth="8.7109375" defaultRowHeight="12"/>
  <cols>
    <col min="1" max="1" width="7.421875" style="367" customWidth="1"/>
    <col min="2" max="2" width="12.140625" style="367" customWidth="1"/>
    <col min="3" max="3" width="73.421875" style="368" customWidth="1"/>
    <col min="4" max="4" width="5.140625" style="369" customWidth="1"/>
    <col min="5" max="5" width="8.28125" style="369" customWidth="1"/>
    <col min="6" max="6" width="8.28125" style="221" customWidth="1"/>
    <col min="7" max="8" width="8.28125" style="369" customWidth="1"/>
    <col min="9" max="9" width="7.421875" style="368" customWidth="1"/>
    <col min="10" max="10" width="10.00390625" style="369" customWidth="1"/>
    <col min="11" max="11" width="12.140625" style="369" customWidth="1"/>
    <col min="12" max="219" width="8.7109375" style="306" customWidth="1"/>
    <col min="220" max="256" width="8.7109375" style="221" customWidth="1"/>
    <col min="257" max="257" width="7.421875" style="221" customWidth="1"/>
    <col min="258" max="258" width="12.140625" style="221" customWidth="1"/>
    <col min="259" max="259" width="73.421875" style="221" customWidth="1"/>
    <col min="260" max="260" width="5.140625" style="221" customWidth="1"/>
    <col min="261" max="264" width="8.28125" style="221" customWidth="1"/>
    <col min="265" max="265" width="7.421875" style="221" customWidth="1"/>
    <col min="266" max="266" width="10.00390625" style="221" customWidth="1"/>
    <col min="267" max="267" width="12.140625" style="221" customWidth="1"/>
    <col min="268" max="512" width="8.7109375" style="221" customWidth="1"/>
    <col min="513" max="513" width="7.421875" style="221" customWidth="1"/>
    <col min="514" max="514" width="12.140625" style="221" customWidth="1"/>
    <col min="515" max="515" width="73.421875" style="221" customWidth="1"/>
    <col min="516" max="516" width="5.140625" style="221" customWidth="1"/>
    <col min="517" max="520" width="8.28125" style="221" customWidth="1"/>
    <col min="521" max="521" width="7.421875" style="221" customWidth="1"/>
    <col min="522" max="522" width="10.00390625" style="221" customWidth="1"/>
    <col min="523" max="523" width="12.140625" style="221" customWidth="1"/>
    <col min="524" max="768" width="8.7109375" style="221" customWidth="1"/>
    <col min="769" max="769" width="7.421875" style="221" customWidth="1"/>
    <col min="770" max="770" width="12.140625" style="221" customWidth="1"/>
    <col min="771" max="771" width="73.421875" style="221" customWidth="1"/>
    <col min="772" max="772" width="5.140625" style="221" customWidth="1"/>
    <col min="773" max="776" width="8.28125" style="221" customWidth="1"/>
    <col min="777" max="777" width="7.421875" style="221" customWidth="1"/>
    <col min="778" max="778" width="10.00390625" style="221" customWidth="1"/>
    <col min="779" max="779" width="12.140625" style="221" customWidth="1"/>
    <col min="780" max="1024" width="8.7109375" style="221" customWidth="1"/>
    <col min="1025" max="1025" width="7.421875" style="221" customWidth="1"/>
    <col min="1026" max="1026" width="12.140625" style="221" customWidth="1"/>
    <col min="1027" max="1027" width="73.421875" style="221" customWidth="1"/>
    <col min="1028" max="1028" width="5.140625" style="221" customWidth="1"/>
    <col min="1029" max="1032" width="8.28125" style="221" customWidth="1"/>
    <col min="1033" max="1033" width="7.421875" style="221" customWidth="1"/>
    <col min="1034" max="1034" width="10.00390625" style="221" customWidth="1"/>
    <col min="1035" max="1035" width="12.140625" style="221" customWidth="1"/>
    <col min="1036" max="1280" width="8.7109375" style="221" customWidth="1"/>
    <col min="1281" max="1281" width="7.421875" style="221" customWidth="1"/>
    <col min="1282" max="1282" width="12.140625" style="221" customWidth="1"/>
    <col min="1283" max="1283" width="73.421875" style="221" customWidth="1"/>
    <col min="1284" max="1284" width="5.140625" style="221" customWidth="1"/>
    <col min="1285" max="1288" width="8.28125" style="221" customWidth="1"/>
    <col min="1289" max="1289" width="7.421875" style="221" customWidth="1"/>
    <col min="1290" max="1290" width="10.00390625" style="221" customWidth="1"/>
    <col min="1291" max="1291" width="12.140625" style="221" customWidth="1"/>
    <col min="1292" max="1536" width="8.7109375" style="221" customWidth="1"/>
    <col min="1537" max="1537" width="7.421875" style="221" customWidth="1"/>
    <col min="1538" max="1538" width="12.140625" style="221" customWidth="1"/>
    <col min="1539" max="1539" width="73.421875" style="221" customWidth="1"/>
    <col min="1540" max="1540" width="5.140625" style="221" customWidth="1"/>
    <col min="1541" max="1544" width="8.28125" style="221" customWidth="1"/>
    <col min="1545" max="1545" width="7.421875" style="221" customWidth="1"/>
    <col min="1546" max="1546" width="10.00390625" style="221" customWidth="1"/>
    <col min="1547" max="1547" width="12.140625" style="221" customWidth="1"/>
    <col min="1548" max="1792" width="8.7109375" style="221" customWidth="1"/>
    <col min="1793" max="1793" width="7.421875" style="221" customWidth="1"/>
    <col min="1794" max="1794" width="12.140625" style="221" customWidth="1"/>
    <col min="1795" max="1795" width="73.421875" style="221" customWidth="1"/>
    <col min="1796" max="1796" width="5.140625" style="221" customWidth="1"/>
    <col min="1797" max="1800" width="8.28125" style="221" customWidth="1"/>
    <col min="1801" max="1801" width="7.421875" style="221" customWidth="1"/>
    <col min="1802" max="1802" width="10.00390625" style="221" customWidth="1"/>
    <col min="1803" max="1803" width="12.140625" style="221" customWidth="1"/>
    <col min="1804" max="2048" width="8.7109375" style="221" customWidth="1"/>
    <col min="2049" max="2049" width="7.421875" style="221" customWidth="1"/>
    <col min="2050" max="2050" width="12.140625" style="221" customWidth="1"/>
    <col min="2051" max="2051" width="73.421875" style="221" customWidth="1"/>
    <col min="2052" max="2052" width="5.140625" style="221" customWidth="1"/>
    <col min="2053" max="2056" width="8.28125" style="221" customWidth="1"/>
    <col min="2057" max="2057" width="7.421875" style="221" customWidth="1"/>
    <col min="2058" max="2058" width="10.00390625" style="221" customWidth="1"/>
    <col min="2059" max="2059" width="12.140625" style="221" customWidth="1"/>
    <col min="2060" max="2304" width="8.7109375" style="221" customWidth="1"/>
    <col min="2305" max="2305" width="7.421875" style="221" customWidth="1"/>
    <col min="2306" max="2306" width="12.140625" style="221" customWidth="1"/>
    <col min="2307" max="2307" width="73.421875" style="221" customWidth="1"/>
    <col min="2308" max="2308" width="5.140625" style="221" customWidth="1"/>
    <col min="2309" max="2312" width="8.28125" style="221" customWidth="1"/>
    <col min="2313" max="2313" width="7.421875" style="221" customWidth="1"/>
    <col min="2314" max="2314" width="10.00390625" style="221" customWidth="1"/>
    <col min="2315" max="2315" width="12.140625" style="221" customWidth="1"/>
    <col min="2316" max="2560" width="8.7109375" style="221" customWidth="1"/>
    <col min="2561" max="2561" width="7.421875" style="221" customWidth="1"/>
    <col min="2562" max="2562" width="12.140625" style="221" customWidth="1"/>
    <col min="2563" max="2563" width="73.421875" style="221" customWidth="1"/>
    <col min="2564" max="2564" width="5.140625" style="221" customWidth="1"/>
    <col min="2565" max="2568" width="8.28125" style="221" customWidth="1"/>
    <col min="2569" max="2569" width="7.421875" style="221" customWidth="1"/>
    <col min="2570" max="2570" width="10.00390625" style="221" customWidth="1"/>
    <col min="2571" max="2571" width="12.140625" style="221" customWidth="1"/>
    <col min="2572" max="2816" width="8.7109375" style="221" customWidth="1"/>
    <col min="2817" max="2817" width="7.421875" style="221" customWidth="1"/>
    <col min="2818" max="2818" width="12.140625" style="221" customWidth="1"/>
    <col min="2819" max="2819" width="73.421875" style="221" customWidth="1"/>
    <col min="2820" max="2820" width="5.140625" style="221" customWidth="1"/>
    <col min="2821" max="2824" width="8.28125" style="221" customWidth="1"/>
    <col min="2825" max="2825" width="7.421875" style="221" customWidth="1"/>
    <col min="2826" max="2826" width="10.00390625" style="221" customWidth="1"/>
    <col min="2827" max="2827" width="12.140625" style="221" customWidth="1"/>
    <col min="2828" max="3072" width="8.7109375" style="221" customWidth="1"/>
    <col min="3073" max="3073" width="7.421875" style="221" customWidth="1"/>
    <col min="3074" max="3074" width="12.140625" style="221" customWidth="1"/>
    <col min="3075" max="3075" width="73.421875" style="221" customWidth="1"/>
    <col min="3076" max="3076" width="5.140625" style="221" customWidth="1"/>
    <col min="3077" max="3080" width="8.28125" style="221" customWidth="1"/>
    <col min="3081" max="3081" width="7.421875" style="221" customWidth="1"/>
    <col min="3082" max="3082" width="10.00390625" style="221" customWidth="1"/>
    <col min="3083" max="3083" width="12.140625" style="221" customWidth="1"/>
    <col min="3084" max="3328" width="8.7109375" style="221" customWidth="1"/>
    <col min="3329" max="3329" width="7.421875" style="221" customWidth="1"/>
    <col min="3330" max="3330" width="12.140625" style="221" customWidth="1"/>
    <col min="3331" max="3331" width="73.421875" style="221" customWidth="1"/>
    <col min="3332" max="3332" width="5.140625" style="221" customWidth="1"/>
    <col min="3333" max="3336" width="8.28125" style="221" customWidth="1"/>
    <col min="3337" max="3337" width="7.421875" style="221" customWidth="1"/>
    <col min="3338" max="3338" width="10.00390625" style="221" customWidth="1"/>
    <col min="3339" max="3339" width="12.140625" style="221" customWidth="1"/>
    <col min="3340" max="3584" width="8.7109375" style="221" customWidth="1"/>
    <col min="3585" max="3585" width="7.421875" style="221" customWidth="1"/>
    <col min="3586" max="3586" width="12.140625" style="221" customWidth="1"/>
    <col min="3587" max="3587" width="73.421875" style="221" customWidth="1"/>
    <col min="3588" max="3588" width="5.140625" style="221" customWidth="1"/>
    <col min="3589" max="3592" width="8.28125" style="221" customWidth="1"/>
    <col min="3593" max="3593" width="7.421875" style="221" customWidth="1"/>
    <col min="3594" max="3594" width="10.00390625" style="221" customWidth="1"/>
    <col min="3595" max="3595" width="12.140625" style="221" customWidth="1"/>
    <col min="3596" max="3840" width="8.7109375" style="221" customWidth="1"/>
    <col min="3841" max="3841" width="7.421875" style="221" customWidth="1"/>
    <col min="3842" max="3842" width="12.140625" style="221" customWidth="1"/>
    <col min="3843" max="3843" width="73.421875" style="221" customWidth="1"/>
    <col min="3844" max="3844" width="5.140625" style="221" customWidth="1"/>
    <col min="3845" max="3848" width="8.28125" style="221" customWidth="1"/>
    <col min="3849" max="3849" width="7.421875" style="221" customWidth="1"/>
    <col min="3850" max="3850" width="10.00390625" style="221" customWidth="1"/>
    <col min="3851" max="3851" width="12.140625" style="221" customWidth="1"/>
    <col min="3852" max="4096" width="8.7109375" style="221" customWidth="1"/>
    <col min="4097" max="4097" width="7.421875" style="221" customWidth="1"/>
    <col min="4098" max="4098" width="12.140625" style="221" customWidth="1"/>
    <col min="4099" max="4099" width="73.421875" style="221" customWidth="1"/>
    <col min="4100" max="4100" width="5.140625" style="221" customWidth="1"/>
    <col min="4101" max="4104" width="8.28125" style="221" customWidth="1"/>
    <col min="4105" max="4105" width="7.421875" style="221" customWidth="1"/>
    <col min="4106" max="4106" width="10.00390625" style="221" customWidth="1"/>
    <col min="4107" max="4107" width="12.140625" style="221" customWidth="1"/>
    <col min="4108" max="4352" width="8.7109375" style="221" customWidth="1"/>
    <col min="4353" max="4353" width="7.421875" style="221" customWidth="1"/>
    <col min="4354" max="4354" width="12.140625" style="221" customWidth="1"/>
    <col min="4355" max="4355" width="73.421875" style="221" customWidth="1"/>
    <col min="4356" max="4356" width="5.140625" style="221" customWidth="1"/>
    <col min="4357" max="4360" width="8.28125" style="221" customWidth="1"/>
    <col min="4361" max="4361" width="7.421875" style="221" customWidth="1"/>
    <col min="4362" max="4362" width="10.00390625" style="221" customWidth="1"/>
    <col min="4363" max="4363" width="12.140625" style="221" customWidth="1"/>
    <col min="4364" max="4608" width="8.7109375" style="221" customWidth="1"/>
    <col min="4609" max="4609" width="7.421875" style="221" customWidth="1"/>
    <col min="4610" max="4610" width="12.140625" style="221" customWidth="1"/>
    <col min="4611" max="4611" width="73.421875" style="221" customWidth="1"/>
    <col min="4612" max="4612" width="5.140625" style="221" customWidth="1"/>
    <col min="4613" max="4616" width="8.28125" style="221" customWidth="1"/>
    <col min="4617" max="4617" width="7.421875" style="221" customWidth="1"/>
    <col min="4618" max="4618" width="10.00390625" style="221" customWidth="1"/>
    <col min="4619" max="4619" width="12.140625" style="221" customWidth="1"/>
    <col min="4620" max="4864" width="8.7109375" style="221" customWidth="1"/>
    <col min="4865" max="4865" width="7.421875" style="221" customWidth="1"/>
    <col min="4866" max="4866" width="12.140625" style="221" customWidth="1"/>
    <col min="4867" max="4867" width="73.421875" style="221" customWidth="1"/>
    <col min="4868" max="4868" width="5.140625" style="221" customWidth="1"/>
    <col min="4869" max="4872" width="8.28125" style="221" customWidth="1"/>
    <col min="4873" max="4873" width="7.421875" style="221" customWidth="1"/>
    <col min="4874" max="4874" width="10.00390625" style="221" customWidth="1"/>
    <col min="4875" max="4875" width="12.140625" style="221" customWidth="1"/>
    <col min="4876" max="5120" width="8.7109375" style="221" customWidth="1"/>
    <col min="5121" max="5121" width="7.421875" style="221" customWidth="1"/>
    <col min="5122" max="5122" width="12.140625" style="221" customWidth="1"/>
    <col min="5123" max="5123" width="73.421875" style="221" customWidth="1"/>
    <col min="5124" max="5124" width="5.140625" style="221" customWidth="1"/>
    <col min="5125" max="5128" width="8.28125" style="221" customWidth="1"/>
    <col min="5129" max="5129" width="7.421875" style="221" customWidth="1"/>
    <col min="5130" max="5130" width="10.00390625" style="221" customWidth="1"/>
    <col min="5131" max="5131" width="12.140625" style="221" customWidth="1"/>
    <col min="5132" max="5376" width="8.7109375" style="221" customWidth="1"/>
    <col min="5377" max="5377" width="7.421875" style="221" customWidth="1"/>
    <col min="5378" max="5378" width="12.140625" style="221" customWidth="1"/>
    <col min="5379" max="5379" width="73.421875" style="221" customWidth="1"/>
    <col min="5380" max="5380" width="5.140625" style="221" customWidth="1"/>
    <col min="5381" max="5384" width="8.28125" style="221" customWidth="1"/>
    <col min="5385" max="5385" width="7.421875" style="221" customWidth="1"/>
    <col min="5386" max="5386" width="10.00390625" style="221" customWidth="1"/>
    <col min="5387" max="5387" width="12.140625" style="221" customWidth="1"/>
    <col min="5388" max="5632" width="8.7109375" style="221" customWidth="1"/>
    <col min="5633" max="5633" width="7.421875" style="221" customWidth="1"/>
    <col min="5634" max="5634" width="12.140625" style="221" customWidth="1"/>
    <col min="5635" max="5635" width="73.421875" style="221" customWidth="1"/>
    <col min="5636" max="5636" width="5.140625" style="221" customWidth="1"/>
    <col min="5637" max="5640" width="8.28125" style="221" customWidth="1"/>
    <col min="5641" max="5641" width="7.421875" style="221" customWidth="1"/>
    <col min="5642" max="5642" width="10.00390625" style="221" customWidth="1"/>
    <col min="5643" max="5643" width="12.140625" style="221" customWidth="1"/>
    <col min="5644" max="5888" width="8.7109375" style="221" customWidth="1"/>
    <col min="5889" max="5889" width="7.421875" style="221" customWidth="1"/>
    <col min="5890" max="5890" width="12.140625" style="221" customWidth="1"/>
    <col min="5891" max="5891" width="73.421875" style="221" customWidth="1"/>
    <col min="5892" max="5892" width="5.140625" style="221" customWidth="1"/>
    <col min="5893" max="5896" width="8.28125" style="221" customWidth="1"/>
    <col min="5897" max="5897" width="7.421875" style="221" customWidth="1"/>
    <col min="5898" max="5898" width="10.00390625" style="221" customWidth="1"/>
    <col min="5899" max="5899" width="12.140625" style="221" customWidth="1"/>
    <col min="5900" max="6144" width="8.7109375" style="221" customWidth="1"/>
    <col min="6145" max="6145" width="7.421875" style="221" customWidth="1"/>
    <col min="6146" max="6146" width="12.140625" style="221" customWidth="1"/>
    <col min="6147" max="6147" width="73.421875" style="221" customWidth="1"/>
    <col min="6148" max="6148" width="5.140625" style="221" customWidth="1"/>
    <col min="6149" max="6152" width="8.28125" style="221" customWidth="1"/>
    <col min="6153" max="6153" width="7.421875" style="221" customWidth="1"/>
    <col min="6154" max="6154" width="10.00390625" style="221" customWidth="1"/>
    <col min="6155" max="6155" width="12.140625" style="221" customWidth="1"/>
    <col min="6156" max="6400" width="8.7109375" style="221" customWidth="1"/>
    <col min="6401" max="6401" width="7.421875" style="221" customWidth="1"/>
    <col min="6402" max="6402" width="12.140625" style="221" customWidth="1"/>
    <col min="6403" max="6403" width="73.421875" style="221" customWidth="1"/>
    <col min="6404" max="6404" width="5.140625" style="221" customWidth="1"/>
    <col min="6405" max="6408" width="8.28125" style="221" customWidth="1"/>
    <col min="6409" max="6409" width="7.421875" style="221" customWidth="1"/>
    <col min="6410" max="6410" width="10.00390625" style="221" customWidth="1"/>
    <col min="6411" max="6411" width="12.140625" style="221" customWidth="1"/>
    <col min="6412" max="6656" width="8.7109375" style="221" customWidth="1"/>
    <col min="6657" max="6657" width="7.421875" style="221" customWidth="1"/>
    <col min="6658" max="6658" width="12.140625" style="221" customWidth="1"/>
    <col min="6659" max="6659" width="73.421875" style="221" customWidth="1"/>
    <col min="6660" max="6660" width="5.140625" style="221" customWidth="1"/>
    <col min="6661" max="6664" width="8.28125" style="221" customWidth="1"/>
    <col min="6665" max="6665" width="7.421875" style="221" customWidth="1"/>
    <col min="6666" max="6666" width="10.00390625" style="221" customWidth="1"/>
    <col min="6667" max="6667" width="12.140625" style="221" customWidth="1"/>
    <col min="6668" max="6912" width="8.7109375" style="221" customWidth="1"/>
    <col min="6913" max="6913" width="7.421875" style="221" customWidth="1"/>
    <col min="6914" max="6914" width="12.140625" style="221" customWidth="1"/>
    <col min="6915" max="6915" width="73.421875" style="221" customWidth="1"/>
    <col min="6916" max="6916" width="5.140625" style="221" customWidth="1"/>
    <col min="6917" max="6920" width="8.28125" style="221" customWidth="1"/>
    <col min="6921" max="6921" width="7.421875" style="221" customWidth="1"/>
    <col min="6922" max="6922" width="10.00390625" style="221" customWidth="1"/>
    <col min="6923" max="6923" width="12.140625" style="221" customWidth="1"/>
    <col min="6924" max="7168" width="8.7109375" style="221" customWidth="1"/>
    <col min="7169" max="7169" width="7.421875" style="221" customWidth="1"/>
    <col min="7170" max="7170" width="12.140625" style="221" customWidth="1"/>
    <col min="7171" max="7171" width="73.421875" style="221" customWidth="1"/>
    <col min="7172" max="7172" width="5.140625" style="221" customWidth="1"/>
    <col min="7173" max="7176" width="8.28125" style="221" customWidth="1"/>
    <col min="7177" max="7177" width="7.421875" style="221" customWidth="1"/>
    <col min="7178" max="7178" width="10.00390625" style="221" customWidth="1"/>
    <col min="7179" max="7179" width="12.140625" style="221" customWidth="1"/>
    <col min="7180" max="7424" width="8.7109375" style="221" customWidth="1"/>
    <col min="7425" max="7425" width="7.421875" style="221" customWidth="1"/>
    <col min="7426" max="7426" width="12.140625" style="221" customWidth="1"/>
    <col min="7427" max="7427" width="73.421875" style="221" customWidth="1"/>
    <col min="7428" max="7428" width="5.140625" style="221" customWidth="1"/>
    <col min="7429" max="7432" width="8.28125" style="221" customWidth="1"/>
    <col min="7433" max="7433" width="7.421875" style="221" customWidth="1"/>
    <col min="7434" max="7434" width="10.00390625" style="221" customWidth="1"/>
    <col min="7435" max="7435" width="12.140625" style="221" customWidth="1"/>
    <col min="7436" max="7680" width="8.7109375" style="221" customWidth="1"/>
    <col min="7681" max="7681" width="7.421875" style="221" customWidth="1"/>
    <col min="7682" max="7682" width="12.140625" style="221" customWidth="1"/>
    <col min="7683" max="7683" width="73.421875" style="221" customWidth="1"/>
    <col min="7684" max="7684" width="5.140625" style="221" customWidth="1"/>
    <col min="7685" max="7688" width="8.28125" style="221" customWidth="1"/>
    <col min="7689" max="7689" width="7.421875" style="221" customWidth="1"/>
    <col min="7690" max="7690" width="10.00390625" style="221" customWidth="1"/>
    <col min="7691" max="7691" width="12.140625" style="221" customWidth="1"/>
    <col min="7692" max="7936" width="8.7109375" style="221" customWidth="1"/>
    <col min="7937" max="7937" width="7.421875" style="221" customWidth="1"/>
    <col min="7938" max="7938" width="12.140625" style="221" customWidth="1"/>
    <col min="7939" max="7939" width="73.421875" style="221" customWidth="1"/>
    <col min="7940" max="7940" width="5.140625" style="221" customWidth="1"/>
    <col min="7941" max="7944" width="8.28125" style="221" customWidth="1"/>
    <col min="7945" max="7945" width="7.421875" style="221" customWidth="1"/>
    <col min="7946" max="7946" width="10.00390625" style="221" customWidth="1"/>
    <col min="7947" max="7947" width="12.140625" style="221" customWidth="1"/>
    <col min="7948" max="8192" width="8.7109375" style="221" customWidth="1"/>
    <col min="8193" max="8193" width="7.421875" style="221" customWidth="1"/>
    <col min="8194" max="8194" width="12.140625" style="221" customWidth="1"/>
    <col min="8195" max="8195" width="73.421875" style="221" customWidth="1"/>
    <col min="8196" max="8196" width="5.140625" style="221" customWidth="1"/>
    <col min="8197" max="8200" width="8.28125" style="221" customWidth="1"/>
    <col min="8201" max="8201" width="7.421875" style="221" customWidth="1"/>
    <col min="8202" max="8202" width="10.00390625" style="221" customWidth="1"/>
    <col min="8203" max="8203" width="12.140625" style="221" customWidth="1"/>
    <col min="8204" max="8448" width="8.7109375" style="221" customWidth="1"/>
    <col min="8449" max="8449" width="7.421875" style="221" customWidth="1"/>
    <col min="8450" max="8450" width="12.140625" style="221" customWidth="1"/>
    <col min="8451" max="8451" width="73.421875" style="221" customWidth="1"/>
    <col min="8452" max="8452" width="5.140625" style="221" customWidth="1"/>
    <col min="8453" max="8456" width="8.28125" style="221" customWidth="1"/>
    <col min="8457" max="8457" width="7.421875" style="221" customWidth="1"/>
    <col min="8458" max="8458" width="10.00390625" style="221" customWidth="1"/>
    <col min="8459" max="8459" width="12.140625" style="221" customWidth="1"/>
    <col min="8460" max="8704" width="8.7109375" style="221" customWidth="1"/>
    <col min="8705" max="8705" width="7.421875" style="221" customWidth="1"/>
    <col min="8706" max="8706" width="12.140625" style="221" customWidth="1"/>
    <col min="8707" max="8707" width="73.421875" style="221" customWidth="1"/>
    <col min="8708" max="8708" width="5.140625" style="221" customWidth="1"/>
    <col min="8709" max="8712" width="8.28125" style="221" customWidth="1"/>
    <col min="8713" max="8713" width="7.421875" style="221" customWidth="1"/>
    <col min="8714" max="8714" width="10.00390625" style="221" customWidth="1"/>
    <col min="8715" max="8715" width="12.140625" style="221" customWidth="1"/>
    <col min="8716" max="8960" width="8.7109375" style="221" customWidth="1"/>
    <col min="8961" max="8961" width="7.421875" style="221" customWidth="1"/>
    <col min="8962" max="8962" width="12.140625" style="221" customWidth="1"/>
    <col min="8963" max="8963" width="73.421875" style="221" customWidth="1"/>
    <col min="8964" max="8964" width="5.140625" style="221" customWidth="1"/>
    <col min="8965" max="8968" width="8.28125" style="221" customWidth="1"/>
    <col min="8969" max="8969" width="7.421875" style="221" customWidth="1"/>
    <col min="8970" max="8970" width="10.00390625" style="221" customWidth="1"/>
    <col min="8971" max="8971" width="12.140625" style="221" customWidth="1"/>
    <col min="8972" max="9216" width="8.7109375" style="221" customWidth="1"/>
    <col min="9217" max="9217" width="7.421875" style="221" customWidth="1"/>
    <col min="9218" max="9218" width="12.140625" style="221" customWidth="1"/>
    <col min="9219" max="9219" width="73.421875" style="221" customWidth="1"/>
    <col min="9220" max="9220" width="5.140625" style="221" customWidth="1"/>
    <col min="9221" max="9224" width="8.28125" style="221" customWidth="1"/>
    <col min="9225" max="9225" width="7.421875" style="221" customWidth="1"/>
    <col min="9226" max="9226" width="10.00390625" style="221" customWidth="1"/>
    <col min="9227" max="9227" width="12.140625" style="221" customWidth="1"/>
    <col min="9228" max="9472" width="8.7109375" style="221" customWidth="1"/>
    <col min="9473" max="9473" width="7.421875" style="221" customWidth="1"/>
    <col min="9474" max="9474" width="12.140625" style="221" customWidth="1"/>
    <col min="9475" max="9475" width="73.421875" style="221" customWidth="1"/>
    <col min="9476" max="9476" width="5.140625" style="221" customWidth="1"/>
    <col min="9477" max="9480" width="8.28125" style="221" customWidth="1"/>
    <col min="9481" max="9481" width="7.421875" style="221" customWidth="1"/>
    <col min="9482" max="9482" width="10.00390625" style="221" customWidth="1"/>
    <col min="9483" max="9483" width="12.140625" style="221" customWidth="1"/>
    <col min="9484" max="9728" width="8.7109375" style="221" customWidth="1"/>
    <col min="9729" max="9729" width="7.421875" style="221" customWidth="1"/>
    <col min="9730" max="9730" width="12.140625" style="221" customWidth="1"/>
    <col min="9731" max="9731" width="73.421875" style="221" customWidth="1"/>
    <col min="9732" max="9732" width="5.140625" style="221" customWidth="1"/>
    <col min="9733" max="9736" width="8.28125" style="221" customWidth="1"/>
    <col min="9737" max="9737" width="7.421875" style="221" customWidth="1"/>
    <col min="9738" max="9738" width="10.00390625" style="221" customWidth="1"/>
    <col min="9739" max="9739" width="12.140625" style="221" customWidth="1"/>
    <col min="9740" max="9984" width="8.7109375" style="221" customWidth="1"/>
    <col min="9985" max="9985" width="7.421875" style="221" customWidth="1"/>
    <col min="9986" max="9986" width="12.140625" style="221" customWidth="1"/>
    <col min="9987" max="9987" width="73.421875" style="221" customWidth="1"/>
    <col min="9988" max="9988" width="5.140625" style="221" customWidth="1"/>
    <col min="9989" max="9992" width="8.28125" style="221" customWidth="1"/>
    <col min="9993" max="9993" width="7.421875" style="221" customWidth="1"/>
    <col min="9994" max="9994" width="10.00390625" style="221" customWidth="1"/>
    <col min="9995" max="9995" width="12.140625" style="221" customWidth="1"/>
    <col min="9996" max="10240" width="8.7109375" style="221" customWidth="1"/>
    <col min="10241" max="10241" width="7.421875" style="221" customWidth="1"/>
    <col min="10242" max="10242" width="12.140625" style="221" customWidth="1"/>
    <col min="10243" max="10243" width="73.421875" style="221" customWidth="1"/>
    <col min="10244" max="10244" width="5.140625" style="221" customWidth="1"/>
    <col min="10245" max="10248" width="8.28125" style="221" customWidth="1"/>
    <col min="10249" max="10249" width="7.421875" style="221" customWidth="1"/>
    <col min="10250" max="10250" width="10.00390625" style="221" customWidth="1"/>
    <col min="10251" max="10251" width="12.140625" style="221" customWidth="1"/>
    <col min="10252" max="10496" width="8.7109375" style="221" customWidth="1"/>
    <col min="10497" max="10497" width="7.421875" style="221" customWidth="1"/>
    <col min="10498" max="10498" width="12.140625" style="221" customWidth="1"/>
    <col min="10499" max="10499" width="73.421875" style="221" customWidth="1"/>
    <col min="10500" max="10500" width="5.140625" style="221" customWidth="1"/>
    <col min="10501" max="10504" width="8.28125" style="221" customWidth="1"/>
    <col min="10505" max="10505" width="7.421875" style="221" customWidth="1"/>
    <col min="10506" max="10506" width="10.00390625" style="221" customWidth="1"/>
    <col min="10507" max="10507" width="12.140625" style="221" customWidth="1"/>
    <col min="10508" max="10752" width="8.7109375" style="221" customWidth="1"/>
    <col min="10753" max="10753" width="7.421875" style="221" customWidth="1"/>
    <col min="10754" max="10754" width="12.140625" style="221" customWidth="1"/>
    <col min="10755" max="10755" width="73.421875" style="221" customWidth="1"/>
    <col min="10756" max="10756" width="5.140625" style="221" customWidth="1"/>
    <col min="10757" max="10760" width="8.28125" style="221" customWidth="1"/>
    <col min="10761" max="10761" width="7.421875" style="221" customWidth="1"/>
    <col min="10762" max="10762" width="10.00390625" style="221" customWidth="1"/>
    <col min="10763" max="10763" width="12.140625" style="221" customWidth="1"/>
    <col min="10764" max="11008" width="8.7109375" style="221" customWidth="1"/>
    <col min="11009" max="11009" width="7.421875" style="221" customWidth="1"/>
    <col min="11010" max="11010" width="12.140625" style="221" customWidth="1"/>
    <col min="11011" max="11011" width="73.421875" style="221" customWidth="1"/>
    <col min="11012" max="11012" width="5.140625" style="221" customWidth="1"/>
    <col min="11013" max="11016" width="8.28125" style="221" customWidth="1"/>
    <col min="11017" max="11017" width="7.421875" style="221" customWidth="1"/>
    <col min="11018" max="11018" width="10.00390625" style="221" customWidth="1"/>
    <col min="11019" max="11019" width="12.140625" style="221" customWidth="1"/>
    <col min="11020" max="11264" width="8.7109375" style="221" customWidth="1"/>
    <col min="11265" max="11265" width="7.421875" style="221" customWidth="1"/>
    <col min="11266" max="11266" width="12.140625" style="221" customWidth="1"/>
    <col min="11267" max="11267" width="73.421875" style="221" customWidth="1"/>
    <col min="11268" max="11268" width="5.140625" style="221" customWidth="1"/>
    <col min="11269" max="11272" width="8.28125" style="221" customWidth="1"/>
    <col min="11273" max="11273" width="7.421875" style="221" customWidth="1"/>
    <col min="11274" max="11274" width="10.00390625" style="221" customWidth="1"/>
    <col min="11275" max="11275" width="12.140625" style="221" customWidth="1"/>
    <col min="11276" max="11520" width="8.7109375" style="221" customWidth="1"/>
    <col min="11521" max="11521" width="7.421875" style="221" customWidth="1"/>
    <col min="11522" max="11522" width="12.140625" style="221" customWidth="1"/>
    <col min="11523" max="11523" width="73.421875" style="221" customWidth="1"/>
    <col min="11524" max="11524" width="5.140625" style="221" customWidth="1"/>
    <col min="11525" max="11528" width="8.28125" style="221" customWidth="1"/>
    <col min="11529" max="11529" width="7.421875" style="221" customWidth="1"/>
    <col min="11530" max="11530" width="10.00390625" style="221" customWidth="1"/>
    <col min="11531" max="11531" width="12.140625" style="221" customWidth="1"/>
    <col min="11532" max="11776" width="8.7109375" style="221" customWidth="1"/>
    <col min="11777" max="11777" width="7.421875" style="221" customWidth="1"/>
    <col min="11778" max="11778" width="12.140625" style="221" customWidth="1"/>
    <col min="11779" max="11779" width="73.421875" style="221" customWidth="1"/>
    <col min="11780" max="11780" width="5.140625" style="221" customWidth="1"/>
    <col min="11781" max="11784" width="8.28125" style="221" customWidth="1"/>
    <col min="11785" max="11785" width="7.421875" style="221" customWidth="1"/>
    <col min="11786" max="11786" width="10.00390625" style="221" customWidth="1"/>
    <col min="11787" max="11787" width="12.140625" style="221" customWidth="1"/>
    <col min="11788" max="12032" width="8.7109375" style="221" customWidth="1"/>
    <col min="12033" max="12033" width="7.421875" style="221" customWidth="1"/>
    <col min="12034" max="12034" width="12.140625" style="221" customWidth="1"/>
    <col min="12035" max="12035" width="73.421875" style="221" customWidth="1"/>
    <col min="12036" max="12036" width="5.140625" style="221" customWidth="1"/>
    <col min="12037" max="12040" width="8.28125" style="221" customWidth="1"/>
    <col min="12041" max="12041" width="7.421875" style="221" customWidth="1"/>
    <col min="12042" max="12042" width="10.00390625" style="221" customWidth="1"/>
    <col min="12043" max="12043" width="12.140625" style="221" customWidth="1"/>
    <col min="12044" max="12288" width="8.7109375" style="221" customWidth="1"/>
    <col min="12289" max="12289" width="7.421875" style="221" customWidth="1"/>
    <col min="12290" max="12290" width="12.140625" style="221" customWidth="1"/>
    <col min="12291" max="12291" width="73.421875" style="221" customWidth="1"/>
    <col min="12292" max="12292" width="5.140625" style="221" customWidth="1"/>
    <col min="12293" max="12296" width="8.28125" style="221" customWidth="1"/>
    <col min="12297" max="12297" width="7.421875" style="221" customWidth="1"/>
    <col min="12298" max="12298" width="10.00390625" style="221" customWidth="1"/>
    <col min="12299" max="12299" width="12.140625" style="221" customWidth="1"/>
    <col min="12300" max="12544" width="8.7109375" style="221" customWidth="1"/>
    <col min="12545" max="12545" width="7.421875" style="221" customWidth="1"/>
    <col min="12546" max="12546" width="12.140625" style="221" customWidth="1"/>
    <col min="12547" max="12547" width="73.421875" style="221" customWidth="1"/>
    <col min="12548" max="12548" width="5.140625" style="221" customWidth="1"/>
    <col min="12549" max="12552" width="8.28125" style="221" customWidth="1"/>
    <col min="12553" max="12553" width="7.421875" style="221" customWidth="1"/>
    <col min="12554" max="12554" width="10.00390625" style="221" customWidth="1"/>
    <col min="12555" max="12555" width="12.140625" style="221" customWidth="1"/>
    <col min="12556" max="12800" width="8.7109375" style="221" customWidth="1"/>
    <col min="12801" max="12801" width="7.421875" style="221" customWidth="1"/>
    <col min="12802" max="12802" width="12.140625" style="221" customWidth="1"/>
    <col min="12803" max="12803" width="73.421875" style="221" customWidth="1"/>
    <col min="12804" max="12804" width="5.140625" style="221" customWidth="1"/>
    <col min="12805" max="12808" width="8.28125" style="221" customWidth="1"/>
    <col min="12809" max="12809" width="7.421875" style="221" customWidth="1"/>
    <col min="12810" max="12810" width="10.00390625" style="221" customWidth="1"/>
    <col min="12811" max="12811" width="12.140625" style="221" customWidth="1"/>
    <col min="12812" max="13056" width="8.7109375" style="221" customWidth="1"/>
    <col min="13057" max="13057" width="7.421875" style="221" customWidth="1"/>
    <col min="13058" max="13058" width="12.140625" style="221" customWidth="1"/>
    <col min="13059" max="13059" width="73.421875" style="221" customWidth="1"/>
    <col min="13060" max="13060" width="5.140625" style="221" customWidth="1"/>
    <col min="13061" max="13064" width="8.28125" style="221" customWidth="1"/>
    <col min="13065" max="13065" width="7.421875" style="221" customWidth="1"/>
    <col min="13066" max="13066" width="10.00390625" style="221" customWidth="1"/>
    <col min="13067" max="13067" width="12.140625" style="221" customWidth="1"/>
    <col min="13068" max="13312" width="8.7109375" style="221" customWidth="1"/>
    <col min="13313" max="13313" width="7.421875" style="221" customWidth="1"/>
    <col min="13314" max="13314" width="12.140625" style="221" customWidth="1"/>
    <col min="13315" max="13315" width="73.421875" style="221" customWidth="1"/>
    <col min="13316" max="13316" width="5.140625" style="221" customWidth="1"/>
    <col min="13317" max="13320" width="8.28125" style="221" customWidth="1"/>
    <col min="13321" max="13321" width="7.421875" style="221" customWidth="1"/>
    <col min="13322" max="13322" width="10.00390625" style="221" customWidth="1"/>
    <col min="13323" max="13323" width="12.140625" style="221" customWidth="1"/>
    <col min="13324" max="13568" width="8.7109375" style="221" customWidth="1"/>
    <col min="13569" max="13569" width="7.421875" style="221" customWidth="1"/>
    <col min="13570" max="13570" width="12.140625" style="221" customWidth="1"/>
    <col min="13571" max="13571" width="73.421875" style="221" customWidth="1"/>
    <col min="13572" max="13572" width="5.140625" style="221" customWidth="1"/>
    <col min="13573" max="13576" width="8.28125" style="221" customWidth="1"/>
    <col min="13577" max="13577" width="7.421875" style="221" customWidth="1"/>
    <col min="13578" max="13578" width="10.00390625" style="221" customWidth="1"/>
    <col min="13579" max="13579" width="12.140625" style="221" customWidth="1"/>
    <col min="13580" max="13824" width="8.7109375" style="221" customWidth="1"/>
    <col min="13825" max="13825" width="7.421875" style="221" customWidth="1"/>
    <col min="13826" max="13826" width="12.140625" style="221" customWidth="1"/>
    <col min="13827" max="13827" width="73.421875" style="221" customWidth="1"/>
    <col min="13828" max="13828" width="5.140625" style="221" customWidth="1"/>
    <col min="13829" max="13832" width="8.28125" style="221" customWidth="1"/>
    <col min="13833" max="13833" width="7.421875" style="221" customWidth="1"/>
    <col min="13834" max="13834" width="10.00390625" style="221" customWidth="1"/>
    <col min="13835" max="13835" width="12.140625" style="221" customWidth="1"/>
    <col min="13836" max="14080" width="8.7109375" style="221" customWidth="1"/>
    <col min="14081" max="14081" width="7.421875" style="221" customWidth="1"/>
    <col min="14082" max="14082" width="12.140625" style="221" customWidth="1"/>
    <col min="14083" max="14083" width="73.421875" style="221" customWidth="1"/>
    <col min="14084" max="14084" width="5.140625" style="221" customWidth="1"/>
    <col min="14085" max="14088" width="8.28125" style="221" customWidth="1"/>
    <col min="14089" max="14089" width="7.421875" style="221" customWidth="1"/>
    <col min="14090" max="14090" width="10.00390625" style="221" customWidth="1"/>
    <col min="14091" max="14091" width="12.140625" style="221" customWidth="1"/>
    <col min="14092" max="14336" width="8.7109375" style="221" customWidth="1"/>
    <col min="14337" max="14337" width="7.421875" style="221" customWidth="1"/>
    <col min="14338" max="14338" width="12.140625" style="221" customWidth="1"/>
    <col min="14339" max="14339" width="73.421875" style="221" customWidth="1"/>
    <col min="14340" max="14340" width="5.140625" style="221" customWidth="1"/>
    <col min="14341" max="14344" width="8.28125" style="221" customWidth="1"/>
    <col min="14345" max="14345" width="7.421875" style="221" customWidth="1"/>
    <col min="14346" max="14346" width="10.00390625" style="221" customWidth="1"/>
    <col min="14347" max="14347" width="12.140625" style="221" customWidth="1"/>
    <col min="14348" max="14592" width="8.7109375" style="221" customWidth="1"/>
    <col min="14593" max="14593" width="7.421875" style="221" customWidth="1"/>
    <col min="14594" max="14594" width="12.140625" style="221" customWidth="1"/>
    <col min="14595" max="14595" width="73.421875" style="221" customWidth="1"/>
    <col min="14596" max="14596" width="5.140625" style="221" customWidth="1"/>
    <col min="14597" max="14600" width="8.28125" style="221" customWidth="1"/>
    <col min="14601" max="14601" width="7.421875" style="221" customWidth="1"/>
    <col min="14602" max="14602" width="10.00390625" style="221" customWidth="1"/>
    <col min="14603" max="14603" width="12.140625" style="221" customWidth="1"/>
    <col min="14604" max="14848" width="8.7109375" style="221" customWidth="1"/>
    <col min="14849" max="14849" width="7.421875" style="221" customWidth="1"/>
    <col min="14850" max="14850" width="12.140625" style="221" customWidth="1"/>
    <col min="14851" max="14851" width="73.421875" style="221" customWidth="1"/>
    <col min="14852" max="14852" width="5.140625" style="221" customWidth="1"/>
    <col min="14853" max="14856" width="8.28125" style="221" customWidth="1"/>
    <col min="14857" max="14857" width="7.421875" style="221" customWidth="1"/>
    <col min="14858" max="14858" width="10.00390625" style="221" customWidth="1"/>
    <col min="14859" max="14859" width="12.140625" style="221" customWidth="1"/>
    <col min="14860" max="15104" width="8.7109375" style="221" customWidth="1"/>
    <col min="15105" max="15105" width="7.421875" style="221" customWidth="1"/>
    <col min="15106" max="15106" width="12.140625" style="221" customWidth="1"/>
    <col min="15107" max="15107" width="73.421875" style="221" customWidth="1"/>
    <col min="15108" max="15108" width="5.140625" style="221" customWidth="1"/>
    <col min="15109" max="15112" width="8.28125" style="221" customWidth="1"/>
    <col min="15113" max="15113" width="7.421875" style="221" customWidth="1"/>
    <col min="15114" max="15114" width="10.00390625" style="221" customWidth="1"/>
    <col min="15115" max="15115" width="12.140625" style="221" customWidth="1"/>
    <col min="15116" max="15360" width="8.7109375" style="221" customWidth="1"/>
    <col min="15361" max="15361" width="7.421875" style="221" customWidth="1"/>
    <col min="15362" max="15362" width="12.140625" style="221" customWidth="1"/>
    <col min="15363" max="15363" width="73.421875" style="221" customWidth="1"/>
    <col min="15364" max="15364" width="5.140625" style="221" customWidth="1"/>
    <col min="15365" max="15368" width="8.28125" style="221" customWidth="1"/>
    <col min="15369" max="15369" width="7.421875" style="221" customWidth="1"/>
    <col min="15370" max="15370" width="10.00390625" style="221" customWidth="1"/>
    <col min="15371" max="15371" width="12.140625" style="221" customWidth="1"/>
    <col min="15372" max="15616" width="8.7109375" style="221" customWidth="1"/>
    <col min="15617" max="15617" width="7.421875" style="221" customWidth="1"/>
    <col min="15618" max="15618" width="12.140625" style="221" customWidth="1"/>
    <col min="15619" max="15619" width="73.421875" style="221" customWidth="1"/>
    <col min="15620" max="15620" width="5.140625" style="221" customWidth="1"/>
    <col min="15621" max="15624" width="8.28125" style="221" customWidth="1"/>
    <col min="15625" max="15625" width="7.421875" style="221" customWidth="1"/>
    <col min="15626" max="15626" width="10.00390625" style="221" customWidth="1"/>
    <col min="15627" max="15627" width="12.140625" style="221" customWidth="1"/>
    <col min="15628" max="15872" width="8.7109375" style="221" customWidth="1"/>
    <col min="15873" max="15873" width="7.421875" style="221" customWidth="1"/>
    <col min="15874" max="15874" width="12.140625" style="221" customWidth="1"/>
    <col min="15875" max="15875" width="73.421875" style="221" customWidth="1"/>
    <col min="15876" max="15876" width="5.140625" style="221" customWidth="1"/>
    <col min="15877" max="15880" width="8.28125" style="221" customWidth="1"/>
    <col min="15881" max="15881" width="7.421875" style="221" customWidth="1"/>
    <col min="15882" max="15882" width="10.00390625" style="221" customWidth="1"/>
    <col min="15883" max="15883" width="12.140625" style="221" customWidth="1"/>
    <col min="15884" max="16128" width="8.7109375" style="221" customWidth="1"/>
    <col min="16129" max="16129" width="7.421875" style="221" customWidth="1"/>
    <col min="16130" max="16130" width="12.140625" style="221" customWidth="1"/>
    <col min="16131" max="16131" width="73.421875" style="221" customWidth="1"/>
    <col min="16132" max="16132" width="5.140625" style="221" customWidth="1"/>
    <col min="16133" max="16136" width="8.28125" style="221" customWidth="1"/>
    <col min="16137" max="16137" width="7.421875" style="221" customWidth="1"/>
    <col min="16138" max="16138" width="10.00390625" style="221" customWidth="1"/>
    <col min="16139" max="16139" width="12.140625" style="221" customWidth="1"/>
    <col min="16140" max="16384" width="8.7109375" style="221" customWidth="1"/>
  </cols>
  <sheetData>
    <row r="1" spans="1:11" ht="15.6">
      <c r="A1" s="477" t="s">
        <v>921</v>
      </c>
      <c r="B1" s="477"/>
      <c r="C1" s="477"/>
      <c r="D1" s="477"/>
      <c r="E1" s="477"/>
      <c r="F1" s="477"/>
      <c r="G1" s="477"/>
      <c r="H1" s="477"/>
      <c r="I1" s="477"/>
      <c r="J1" s="477"/>
      <c r="K1" s="477"/>
    </row>
    <row r="2" spans="1:11" s="307" customFormat="1" ht="12">
      <c r="A2" s="222" t="s">
        <v>1089</v>
      </c>
      <c r="B2" s="223"/>
      <c r="C2" s="223"/>
      <c r="D2" s="223"/>
      <c r="E2" s="223"/>
      <c r="F2" s="221"/>
      <c r="G2" s="223"/>
      <c r="H2" s="223"/>
      <c r="I2" s="223"/>
      <c r="J2" s="223"/>
      <c r="K2" s="224" t="s">
        <v>1090</v>
      </c>
    </row>
    <row r="3" spans="1:11" s="307" customFormat="1" ht="14.7" customHeight="1">
      <c r="A3" s="222"/>
      <c r="B3" s="223"/>
      <c r="C3" s="223"/>
      <c r="D3" s="223"/>
      <c r="E3" s="468" t="s">
        <v>922</v>
      </c>
      <c r="F3" s="468"/>
      <c r="G3" s="468"/>
      <c r="H3" s="468"/>
      <c r="I3" s="223"/>
      <c r="J3" s="223"/>
      <c r="K3" s="226" t="s">
        <v>978</v>
      </c>
    </row>
    <row r="4" spans="1:11" s="307" customFormat="1" ht="26.4">
      <c r="A4" s="308" t="s">
        <v>924</v>
      </c>
      <c r="B4" s="308" t="s">
        <v>979</v>
      </c>
      <c r="C4" s="228" t="s">
        <v>925</v>
      </c>
      <c r="D4" s="309" t="s">
        <v>926</v>
      </c>
      <c r="E4" s="310" t="s">
        <v>927</v>
      </c>
      <c r="F4" s="310" t="s">
        <v>928</v>
      </c>
      <c r="G4" s="310" t="s">
        <v>929</v>
      </c>
      <c r="H4" s="310" t="s">
        <v>930</v>
      </c>
      <c r="I4" s="311" t="s">
        <v>968</v>
      </c>
      <c r="J4" s="312" t="s">
        <v>932</v>
      </c>
      <c r="K4" s="312" t="s">
        <v>933</v>
      </c>
    </row>
    <row r="5" spans="1:11" s="307" customFormat="1" ht="12">
      <c r="A5" s="313"/>
      <c r="B5" s="313"/>
      <c r="C5" s="254"/>
      <c r="D5" s="314"/>
      <c r="E5" s="314"/>
      <c r="F5" s="221"/>
      <c r="G5" s="314"/>
      <c r="H5" s="314"/>
      <c r="I5" s="254"/>
      <c r="J5" s="314"/>
      <c r="K5" s="314"/>
    </row>
    <row r="6" spans="1:11" s="315" customFormat="1" ht="14.7" customHeight="1">
      <c r="A6" s="478" t="s">
        <v>980</v>
      </c>
      <c r="B6" s="478"/>
      <c r="C6" s="478"/>
      <c r="D6" s="478"/>
      <c r="E6" s="478"/>
      <c r="F6" s="478"/>
      <c r="G6" s="233"/>
      <c r="H6" s="233"/>
      <c r="I6" s="233"/>
      <c r="J6" s="479"/>
      <c r="K6" s="479"/>
    </row>
    <row r="7" spans="1:11" s="315" customFormat="1" ht="26.4">
      <c r="A7" s="316">
        <v>1</v>
      </c>
      <c r="B7" s="317" t="s">
        <v>981</v>
      </c>
      <c r="C7" s="318" t="s">
        <v>982</v>
      </c>
      <c r="D7" s="319" t="s">
        <v>425</v>
      </c>
      <c r="E7" s="320">
        <v>5</v>
      </c>
      <c r="F7" s="320">
        <v>5</v>
      </c>
      <c r="G7" s="320">
        <v>4</v>
      </c>
      <c r="H7" s="320">
        <v>4</v>
      </c>
      <c r="I7" s="321">
        <f aca="true" t="shared" si="0" ref="I7:I24">SUM(E7:H7)</f>
        <v>18</v>
      </c>
      <c r="J7" s="155"/>
      <c r="K7" s="322">
        <f aca="true" t="shared" si="1" ref="K7:K24">J7*I7</f>
        <v>0</v>
      </c>
    </row>
    <row r="8" spans="1:11" s="315" customFormat="1" ht="39.6">
      <c r="A8" s="316"/>
      <c r="B8" s="317"/>
      <c r="C8" s="252" t="s">
        <v>983</v>
      </c>
      <c r="D8" s="323" t="s">
        <v>425</v>
      </c>
      <c r="E8" s="324">
        <v>5</v>
      </c>
      <c r="F8" s="324">
        <v>5</v>
      </c>
      <c r="G8" s="324">
        <v>4</v>
      </c>
      <c r="H8" s="324">
        <v>4</v>
      </c>
      <c r="I8" s="321">
        <f t="shared" si="0"/>
        <v>18</v>
      </c>
      <c r="J8" s="155"/>
      <c r="K8" s="253">
        <f t="shared" si="1"/>
        <v>0</v>
      </c>
    </row>
    <row r="9" spans="1:11" s="315" customFormat="1" ht="66">
      <c r="A9" s="325"/>
      <c r="B9" s="325"/>
      <c r="C9" s="252" t="s">
        <v>984</v>
      </c>
      <c r="D9" s="323" t="s">
        <v>425</v>
      </c>
      <c r="E9" s="324">
        <v>5</v>
      </c>
      <c r="F9" s="324">
        <v>5</v>
      </c>
      <c r="G9" s="324">
        <v>4</v>
      </c>
      <c r="H9" s="324">
        <v>4</v>
      </c>
      <c r="I9" s="321">
        <f t="shared" si="0"/>
        <v>18</v>
      </c>
      <c r="J9" s="155"/>
      <c r="K9" s="253">
        <f t="shared" si="1"/>
        <v>0</v>
      </c>
    </row>
    <row r="10" spans="1:11" s="315" customFormat="1" ht="39.6">
      <c r="A10" s="326">
        <f ca="1">MAX(INDIRECT(ADDRESS(ROW($A$7),1)&amp;":"&amp;ADDRESS(ROW()-1,COLUMN())))+1</f>
        <v>2</v>
      </c>
      <c r="B10" s="327" t="s">
        <v>985</v>
      </c>
      <c r="C10" s="252" t="s">
        <v>986</v>
      </c>
      <c r="D10" s="323" t="s">
        <v>425</v>
      </c>
      <c r="E10" s="324">
        <v>5</v>
      </c>
      <c r="F10" s="324">
        <v>5</v>
      </c>
      <c r="G10" s="324">
        <v>5</v>
      </c>
      <c r="H10" s="324">
        <v>5</v>
      </c>
      <c r="I10" s="321">
        <f t="shared" si="0"/>
        <v>20</v>
      </c>
      <c r="J10" s="155"/>
      <c r="K10" s="253">
        <f t="shared" si="1"/>
        <v>0</v>
      </c>
    </row>
    <row r="11" spans="1:11" s="315" customFormat="1" ht="39.6">
      <c r="A11" s="328"/>
      <c r="B11" s="317"/>
      <c r="C11" s="252" t="s">
        <v>987</v>
      </c>
      <c r="D11" s="323" t="s">
        <v>425</v>
      </c>
      <c r="E11" s="324">
        <v>5</v>
      </c>
      <c r="F11" s="324">
        <v>5</v>
      </c>
      <c r="G11" s="324">
        <v>5</v>
      </c>
      <c r="H11" s="324">
        <v>5</v>
      </c>
      <c r="I11" s="321">
        <f t="shared" si="0"/>
        <v>20</v>
      </c>
      <c r="J11" s="155"/>
      <c r="K11" s="253">
        <f t="shared" si="1"/>
        <v>0</v>
      </c>
    </row>
    <row r="12" spans="1:11" s="315" customFormat="1" ht="12">
      <c r="A12" s="328"/>
      <c r="B12" s="317"/>
      <c r="C12" s="252" t="s">
        <v>988</v>
      </c>
      <c r="D12" s="323" t="s">
        <v>425</v>
      </c>
      <c r="E12" s="324">
        <v>5</v>
      </c>
      <c r="F12" s="324">
        <v>5</v>
      </c>
      <c r="G12" s="324">
        <v>5</v>
      </c>
      <c r="H12" s="324">
        <v>5</v>
      </c>
      <c r="I12" s="321">
        <f t="shared" si="0"/>
        <v>20</v>
      </c>
      <c r="J12" s="155"/>
      <c r="K12" s="253">
        <f t="shared" si="1"/>
        <v>0</v>
      </c>
    </row>
    <row r="13" spans="1:11" s="315" customFormat="1" ht="26.4">
      <c r="A13" s="326">
        <f ca="1">MAX(INDIRECT(ADDRESS(ROW($A$7),1)&amp;":"&amp;ADDRESS(ROW()-1,COLUMN())))+1</f>
        <v>3</v>
      </c>
      <c r="B13" s="327" t="s">
        <v>989</v>
      </c>
      <c r="C13" s="252" t="s">
        <v>990</v>
      </c>
      <c r="D13" s="323" t="s">
        <v>425</v>
      </c>
      <c r="E13" s="324">
        <v>1</v>
      </c>
      <c r="F13" s="324">
        <v>1</v>
      </c>
      <c r="G13" s="324">
        <v>1</v>
      </c>
      <c r="H13" s="324">
        <v>1</v>
      </c>
      <c r="I13" s="321">
        <f t="shared" si="0"/>
        <v>4</v>
      </c>
      <c r="J13" s="155"/>
      <c r="K13" s="253">
        <f t="shared" si="1"/>
        <v>0</v>
      </c>
    </row>
    <row r="14" spans="1:11" s="315" customFormat="1" ht="26.4">
      <c r="A14" s="328"/>
      <c r="B14" s="317"/>
      <c r="C14" s="252" t="s">
        <v>991</v>
      </c>
      <c r="D14" s="323" t="s">
        <v>425</v>
      </c>
      <c r="E14" s="324">
        <v>1</v>
      </c>
      <c r="F14" s="324">
        <v>1</v>
      </c>
      <c r="G14" s="324">
        <v>1</v>
      </c>
      <c r="H14" s="324">
        <v>1</v>
      </c>
      <c r="I14" s="321">
        <f t="shared" si="0"/>
        <v>4</v>
      </c>
      <c r="J14" s="155"/>
      <c r="K14" s="253">
        <f t="shared" si="1"/>
        <v>0</v>
      </c>
    </row>
    <row r="15" spans="1:11" s="315" customFormat="1" ht="12">
      <c r="A15" s="328"/>
      <c r="B15" s="317"/>
      <c r="C15" s="252" t="s">
        <v>988</v>
      </c>
      <c r="D15" s="323" t="s">
        <v>425</v>
      </c>
      <c r="E15" s="324">
        <v>1</v>
      </c>
      <c r="F15" s="324">
        <v>1</v>
      </c>
      <c r="G15" s="324">
        <v>1</v>
      </c>
      <c r="H15" s="324">
        <v>1</v>
      </c>
      <c r="I15" s="321">
        <f t="shared" si="0"/>
        <v>4</v>
      </c>
      <c r="J15" s="155"/>
      <c r="K15" s="253">
        <f t="shared" si="1"/>
        <v>0</v>
      </c>
    </row>
    <row r="16" spans="1:11" s="315" customFormat="1" ht="26.4">
      <c r="A16" s="326">
        <f ca="1">MAX(INDIRECT(ADDRESS(ROW($A$7),1)&amp;":"&amp;ADDRESS(ROW()-1,COLUMN())))+1</f>
        <v>4</v>
      </c>
      <c r="B16" s="327" t="s">
        <v>992</v>
      </c>
      <c r="C16" s="252" t="s">
        <v>993</v>
      </c>
      <c r="D16" s="323" t="s">
        <v>425</v>
      </c>
      <c r="E16" s="324">
        <v>1</v>
      </c>
      <c r="F16" s="324">
        <v>0</v>
      </c>
      <c r="G16" s="324">
        <v>1</v>
      </c>
      <c r="H16" s="324">
        <v>0</v>
      </c>
      <c r="I16" s="321">
        <f t="shared" si="0"/>
        <v>2</v>
      </c>
      <c r="J16" s="155"/>
      <c r="K16" s="253">
        <f t="shared" si="1"/>
        <v>0</v>
      </c>
    </row>
    <row r="17" spans="1:11" s="315" customFormat="1" ht="26.4">
      <c r="A17" s="328"/>
      <c r="B17" s="317"/>
      <c r="C17" s="252" t="s">
        <v>994</v>
      </c>
      <c r="D17" s="323" t="s">
        <v>425</v>
      </c>
      <c r="E17" s="324">
        <v>1</v>
      </c>
      <c r="F17" s="324">
        <v>0</v>
      </c>
      <c r="G17" s="324">
        <v>1</v>
      </c>
      <c r="H17" s="324">
        <v>0</v>
      </c>
      <c r="I17" s="321">
        <f t="shared" si="0"/>
        <v>2</v>
      </c>
      <c r="J17" s="155"/>
      <c r="K17" s="253">
        <f t="shared" si="1"/>
        <v>0</v>
      </c>
    </row>
    <row r="18" spans="1:11" s="315" customFormat="1" ht="12">
      <c r="A18" s="328"/>
      <c r="B18" s="317"/>
      <c r="C18" s="252" t="s">
        <v>988</v>
      </c>
      <c r="D18" s="323" t="s">
        <v>425</v>
      </c>
      <c r="E18" s="324">
        <v>1</v>
      </c>
      <c r="F18" s="324">
        <v>0</v>
      </c>
      <c r="G18" s="324">
        <v>1</v>
      </c>
      <c r="H18" s="324">
        <v>0</v>
      </c>
      <c r="I18" s="321">
        <f t="shared" si="0"/>
        <v>2</v>
      </c>
      <c r="J18" s="155"/>
      <c r="K18" s="253">
        <f t="shared" si="1"/>
        <v>0</v>
      </c>
    </row>
    <row r="19" spans="1:11" s="329" customFormat="1" ht="39.6">
      <c r="A19" s="326">
        <f ca="1">MAX(INDIRECT(ADDRESS(ROW($A$7),1)&amp;":"&amp;ADDRESS(ROW()-1,COLUMN())))+1</f>
        <v>5</v>
      </c>
      <c r="B19" s="327" t="s">
        <v>995</v>
      </c>
      <c r="C19" s="252" t="s">
        <v>996</v>
      </c>
      <c r="D19" s="323" t="s">
        <v>425</v>
      </c>
      <c r="E19" s="324">
        <v>1</v>
      </c>
      <c r="F19" s="324">
        <v>1</v>
      </c>
      <c r="G19" s="324">
        <v>1</v>
      </c>
      <c r="H19" s="324">
        <v>1</v>
      </c>
      <c r="I19" s="321">
        <f t="shared" si="0"/>
        <v>4</v>
      </c>
      <c r="J19" s="155"/>
      <c r="K19" s="253">
        <f t="shared" si="1"/>
        <v>0</v>
      </c>
    </row>
    <row r="20" spans="1:11" s="329" customFormat="1" ht="26.4">
      <c r="A20" s="328"/>
      <c r="B20" s="317"/>
      <c r="C20" s="252" t="s">
        <v>997</v>
      </c>
      <c r="D20" s="323" t="s">
        <v>425</v>
      </c>
      <c r="E20" s="324">
        <v>1</v>
      </c>
      <c r="F20" s="324">
        <v>1</v>
      </c>
      <c r="G20" s="324">
        <v>1</v>
      </c>
      <c r="H20" s="324">
        <v>1</v>
      </c>
      <c r="I20" s="321">
        <f t="shared" si="0"/>
        <v>4</v>
      </c>
      <c r="J20" s="155"/>
      <c r="K20" s="253">
        <f t="shared" si="1"/>
        <v>0</v>
      </c>
    </row>
    <row r="21" spans="1:11" s="329" customFormat="1" ht="39.6">
      <c r="A21" s="330"/>
      <c r="B21" s="331"/>
      <c r="C21" s="332" t="s">
        <v>998</v>
      </c>
      <c r="D21" s="333" t="s">
        <v>425</v>
      </c>
      <c r="E21" s="334">
        <v>1</v>
      </c>
      <c r="F21" s="334">
        <v>1</v>
      </c>
      <c r="G21" s="334">
        <v>1</v>
      </c>
      <c r="H21" s="334">
        <v>1</v>
      </c>
      <c r="I21" s="335">
        <f t="shared" si="0"/>
        <v>4</v>
      </c>
      <c r="J21" s="155"/>
      <c r="K21" s="336">
        <f t="shared" si="1"/>
        <v>0</v>
      </c>
    </row>
    <row r="22" spans="1:11" s="315" customFormat="1" ht="26.4">
      <c r="A22" s="326">
        <f ca="1">MAX(INDIRECT(ADDRESS(ROW($A$7),1)&amp;":"&amp;ADDRESS(ROW()-1,COLUMN())))+1</f>
        <v>6</v>
      </c>
      <c r="B22" s="327" t="s">
        <v>999</v>
      </c>
      <c r="C22" s="252" t="s">
        <v>1000</v>
      </c>
      <c r="D22" s="323" t="s">
        <v>425</v>
      </c>
      <c r="E22" s="324">
        <v>0</v>
      </c>
      <c r="F22" s="324">
        <v>0</v>
      </c>
      <c r="G22" s="324">
        <v>1</v>
      </c>
      <c r="H22" s="324">
        <v>1</v>
      </c>
      <c r="I22" s="321">
        <f t="shared" si="0"/>
        <v>2</v>
      </c>
      <c r="J22" s="155"/>
      <c r="K22" s="253">
        <f t="shared" si="1"/>
        <v>0</v>
      </c>
    </row>
    <row r="23" spans="1:11" s="315" customFormat="1" ht="145.2">
      <c r="A23" s="328"/>
      <c r="B23" s="337" t="s">
        <v>1001</v>
      </c>
      <c r="C23" s="252" t="s">
        <v>1002</v>
      </c>
      <c r="D23" s="323" t="s">
        <v>425</v>
      </c>
      <c r="E23" s="324">
        <v>0</v>
      </c>
      <c r="F23" s="324">
        <v>0</v>
      </c>
      <c r="G23" s="324">
        <v>1</v>
      </c>
      <c r="H23" s="324">
        <v>1</v>
      </c>
      <c r="I23" s="321">
        <f t="shared" si="0"/>
        <v>2</v>
      </c>
      <c r="J23" s="155"/>
      <c r="K23" s="253">
        <f t="shared" si="1"/>
        <v>0</v>
      </c>
    </row>
    <row r="24" spans="1:11" s="315" customFormat="1" ht="92.4">
      <c r="A24" s="330"/>
      <c r="B24" s="337" t="s">
        <v>1001</v>
      </c>
      <c r="C24" s="332" t="s">
        <v>1003</v>
      </c>
      <c r="D24" s="333" t="s">
        <v>425</v>
      </c>
      <c r="E24" s="334">
        <v>0</v>
      </c>
      <c r="F24" s="334">
        <v>0</v>
      </c>
      <c r="G24" s="334">
        <v>1</v>
      </c>
      <c r="H24" s="334">
        <v>1</v>
      </c>
      <c r="I24" s="335">
        <f t="shared" si="0"/>
        <v>2</v>
      </c>
      <c r="J24" s="155"/>
      <c r="K24" s="336">
        <f t="shared" si="1"/>
        <v>0</v>
      </c>
    </row>
    <row r="25" spans="1:11" s="329" customFormat="1" ht="14.7" customHeight="1">
      <c r="A25" s="478" t="s">
        <v>1004</v>
      </c>
      <c r="B25" s="478"/>
      <c r="C25" s="478"/>
      <c r="D25" s="478"/>
      <c r="E25" s="478"/>
      <c r="F25" s="478"/>
      <c r="G25" s="233"/>
      <c r="H25" s="233"/>
      <c r="I25" s="233"/>
      <c r="J25" s="480"/>
      <c r="K25" s="480"/>
    </row>
    <row r="26" spans="1:11" s="315" customFormat="1" ht="12">
      <c r="A26" s="326">
        <f aca="true" t="shared" si="2" ref="A26:A28">MAX(INDIRECT(ADDRESS(ROW($A$7),1)&amp;":"&amp;ADDRESS(ROW()-1,COLUMN())))+1</f>
        <v>7</v>
      </c>
      <c r="B26" s="337" t="s">
        <v>1001</v>
      </c>
      <c r="C26" s="252" t="s">
        <v>1005</v>
      </c>
      <c r="D26" s="323" t="s">
        <v>425</v>
      </c>
      <c r="E26" s="324">
        <v>5</v>
      </c>
      <c r="F26" s="324">
        <v>5</v>
      </c>
      <c r="G26" s="324">
        <v>4</v>
      </c>
      <c r="H26" s="324">
        <v>4</v>
      </c>
      <c r="I26" s="321">
        <f aca="true" t="shared" si="3" ref="I26:I28">SUM(E26:H26)</f>
        <v>18</v>
      </c>
      <c r="J26" s="155"/>
      <c r="K26" s="253">
        <f aca="true" t="shared" si="4" ref="K26:K28">J26*I26</f>
        <v>0</v>
      </c>
    </row>
    <row r="27" spans="1:11" s="315" customFormat="1" ht="12">
      <c r="A27" s="326">
        <f ca="1" t="shared" si="2"/>
        <v>8</v>
      </c>
      <c r="B27" s="337" t="s">
        <v>1001</v>
      </c>
      <c r="C27" s="252" t="s">
        <v>1006</v>
      </c>
      <c r="D27" s="323" t="s">
        <v>425</v>
      </c>
      <c r="E27" s="324">
        <v>1</v>
      </c>
      <c r="F27" s="324">
        <v>1</v>
      </c>
      <c r="G27" s="324">
        <v>1</v>
      </c>
      <c r="H27" s="324">
        <v>1</v>
      </c>
      <c r="I27" s="321">
        <f t="shared" si="3"/>
        <v>4</v>
      </c>
      <c r="J27" s="155"/>
      <c r="K27" s="253">
        <f t="shared" si="4"/>
        <v>0</v>
      </c>
    </row>
    <row r="28" spans="1:11" s="315" customFormat="1" ht="39.6">
      <c r="A28" s="326">
        <f ca="1" t="shared" si="2"/>
        <v>9</v>
      </c>
      <c r="B28" s="337" t="s">
        <v>1001</v>
      </c>
      <c r="C28" s="252" t="s">
        <v>1007</v>
      </c>
      <c r="D28" s="323" t="s">
        <v>425</v>
      </c>
      <c r="E28" s="324">
        <v>7</v>
      </c>
      <c r="F28" s="324">
        <v>6</v>
      </c>
      <c r="G28" s="324">
        <v>7</v>
      </c>
      <c r="H28" s="324">
        <v>6</v>
      </c>
      <c r="I28" s="321">
        <f t="shared" si="3"/>
        <v>26</v>
      </c>
      <c r="J28" s="155"/>
      <c r="K28" s="253">
        <f t="shared" si="4"/>
        <v>0</v>
      </c>
    </row>
    <row r="29" spans="1:11" s="315" customFormat="1" ht="12">
      <c r="A29" s="338"/>
      <c r="B29" s="339"/>
      <c r="C29" s="340"/>
      <c r="D29" s="341"/>
      <c r="E29" s="341"/>
      <c r="F29" s="329"/>
      <c r="G29" s="341"/>
      <c r="H29" s="341"/>
      <c r="I29" s="342"/>
      <c r="J29" s="343"/>
      <c r="K29" s="343"/>
    </row>
    <row r="30" spans="1:11" s="315" customFormat="1" ht="14.7" customHeight="1">
      <c r="A30" s="478" t="s">
        <v>1008</v>
      </c>
      <c r="B30" s="478"/>
      <c r="C30" s="478"/>
      <c r="D30" s="478"/>
      <c r="E30" s="478"/>
      <c r="F30" s="478"/>
      <c r="G30" s="233"/>
      <c r="H30" s="233"/>
      <c r="I30" s="233"/>
      <c r="J30" s="480"/>
      <c r="K30" s="480"/>
    </row>
    <row r="31" spans="1:11" s="315" customFormat="1" ht="26.4">
      <c r="A31" s="326">
        <f aca="true" t="shared" si="5" ref="A31:A42">MAX(INDIRECT(ADDRESS(ROW($A$7),1)&amp;":"&amp;ADDRESS(ROW()-1,COLUMN())))+1</f>
        <v>10</v>
      </c>
      <c r="B31" s="337" t="s">
        <v>1001</v>
      </c>
      <c r="C31" s="252" t="s">
        <v>1009</v>
      </c>
      <c r="D31" s="323" t="s">
        <v>938</v>
      </c>
      <c r="E31" s="344">
        <v>4.87</v>
      </c>
      <c r="F31" s="344">
        <v>7.34</v>
      </c>
      <c r="G31" s="344">
        <v>4.87</v>
      </c>
      <c r="H31" s="344">
        <v>7.34</v>
      </c>
      <c r="I31" s="345">
        <f aca="true" t="shared" si="6" ref="I31:I42">SUM(E31:H31)</f>
        <v>24.42</v>
      </c>
      <c r="J31" s="155"/>
      <c r="K31" s="253">
        <f aca="true" t="shared" si="7" ref="K31:K42">J31*I31</f>
        <v>0</v>
      </c>
    </row>
    <row r="32" spans="1:11" s="315" customFormat="1" ht="26.4">
      <c r="A32" s="326">
        <f ca="1" t="shared" si="5"/>
        <v>11</v>
      </c>
      <c r="B32" s="337" t="s">
        <v>1001</v>
      </c>
      <c r="C32" s="252" t="s">
        <v>1010</v>
      </c>
      <c r="D32" s="323" t="s">
        <v>938</v>
      </c>
      <c r="E32" s="344">
        <v>3.94</v>
      </c>
      <c r="F32" s="344">
        <v>5.04</v>
      </c>
      <c r="G32" s="344">
        <v>4.16</v>
      </c>
      <c r="H32" s="344">
        <v>7.21</v>
      </c>
      <c r="I32" s="345">
        <f t="shared" si="6"/>
        <v>20.35</v>
      </c>
      <c r="J32" s="155"/>
      <c r="K32" s="253">
        <f t="shared" si="7"/>
        <v>0</v>
      </c>
    </row>
    <row r="33" spans="1:11" s="315" customFormat="1" ht="26.4">
      <c r="A33" s="346">
        <f ca="1" t="shared" si="5"/>
        <v>12</v>
      </c>
      <c r="B33" s="337" t="s">
        <v>1001</v>
      </c>
      <c r="C33" s="347" t="s">
        <v>1011</v>
      </c>
      <c r="D33" s="348" t="s">
        <v>938</v>
      </c>
      <c r="E33" s="349">
        <v>5.88</v>
      </c>
      <c r="F33" s="349">
        <v>4.8</v>
      </c>
      <c r="G33" s="349">
        <v>6.21</v>
      </c>
      <c r="H33" s="349">
        <v>4.8</v>
      </c>
      <c r="I33" s="350">
        <f t="shared" si="6"/>
        <v>21.69</v>
      </c>
      <c r="J33" s="155"/>
      <c r="K33" s="351">
        <f t="shared" si="7"/>
        <v>0</v>
      </c>
    </row>
    <row r="34" spans="1:11" s="315" customFormat="1" ht="26.4">
      <c r="A34" s="326">
        <f ca="1" t="shared" si="5"/>
        <v>13</v>
      </c>
      <c r="B34" s="337" t="s">
        <v>1001</v>
      </c>
      <c r="C34" s="252" t="s">
        <v>1012</v>
      </c>
      <c r="D34" s="323" t="s">
        <v>938</v>
      </c>
      <c r="E34" s="344">
        <v>8.72</v>
      </c>
      <c r="F34" s="344">
        <v>9.2</v>
      </c>
      <c r="G34" s="344">
        <v>7</v>
      </c>
      <c r="H34" s="344">
        <v>10.16</v>
      </c>
      <c r="I34" s="345">
        <f t="shared" si="6"/>
        <v>35.08</v>
      </c>
      <c r="J34" s="155"/>
      <c r="K34" s="253">
        <f t="shared" si="7"/>
        <v>0</v>
      </c>
    </row>
    <row r="35" spans="1:11" s="315" customFormat="1" ht="26.4">
      <c r="A35" s="326">
        <f ca="1" t="shared" si="5"/>
        <v>14</v>
      </c>
      <c r="B35" s="337" t="s">
        <v>1001</v>
      </c>
      <c r="C35" s="252" t="s">
        <v>1013</v>
      </c>
      <c r="D35" s="323" t="s">
        <v>938</v>
      </c>
      <c r="E35" s="344">
        <v>7.56</v>
      </c>
      <c r="F35" s="344">
        <v>4.8</v>
      </c>
      <c r="G35" s="344">
        <v>7.06</v>
      </c>
      <c r="H35" s="344">
        <v>4.8</v>
      </c>
      <c r="I35" s="345">
        <f t="shared" si="6"/>
        <v>24.22</v>
      </c>
      <c r="J35" s="155"/>
      <c r="K35" s="253">
        <f t="shared" si="7"/>
        <v>0</v>
      </c>
    </row>
    <row r="36" spans="1:11" s="315" customFormat="1" ht="12">
      <c r="A36" s="326">
        <f ca="1" t="shared" si="5"/>
        <v>15</v>
      </c>
      <c r="B36" s="352" t="s">
        <v>1014</v>
      </c>
      <c r="C36" s="252" t="s">
        <v>1015</v>
      </c>
      <c r="D36" s="323" t="s">
        <v>425</v>
      </c>
      <c r="E36" s="324">
        <v>1</v>
      </c>
      <c r="F36" s="324">
        <v>0</v>
      </c>
      <c r="G36" s="324">
        <v>1</v>
      </c>
      <c r="H36" s="324">
        <v>1</v>
      </c>
      <c r="I36" s="353">
        <f t="shared" si="6"/>
        <v>3</v>
      </c>
      <c r="J36" s="155"/>
      <c r="K36" s="253">
        <f t="shared" si="7"/>
        <v>0</v>
      </c>
    </row>
    <row r="37" spans="1:11" s="315" customFormat="1" ht="12">
      <c r="A37" s="326">
        <f ca="1" t="shared" si="5"/>
        <v>16</v>
      </c>
      <c r="B37" s="352" t="s">
        <v>1016</v>
      </c>
      <c r="C37" s="252" t="s">
        <v>1017</v>
      </c>
      <c r="D37" s="323" t="s">
        <v>425</v>
      </c>
      <c r="E37" s="324">
        <v>1</v>
      </c>
      <c r="F37" s="324">
        <v>1</v>
      </c>
      <c r="G37" s="324">
        <v>0</v>
      </c>
      <c r="H37" s="324">
        <v>1</v>
      </c>
      <c r="I37" s="353">
        <f t="shared" si="6"/>
        <v>3</v>
      </c>
      <c r="J37" s="155"/>
      <c r="K37" s="253">
        <f t="shared" si="7"/>
        <v>0</v>
      </c>
    </row>
    <row r="38" spans="1:11" s="315" customFormat="1" ht="12">
      <c r="A38" s="326">
        <f ca="1" t="shared" si="5"/>
        <v>17</v>
      </c>
      <c r="B38" s="352" t="s">
        <v>1018</v>
      </c>
      <c r="C38" s="252" t="s">
        <v>1019</v>
      </c>
      <c r="D38" s="323" t="s">
        <v>425</v>
      </c>
      <c r="E38" s="324">
        <v>1</v>
      </c>
      <c r="F38" s="324">
        <v>1</v>
      </c>
      <c r="G38" s="324">
        <v>1</v>
      </c>
      <c r="H38" s="324">
        <v>1</v>
      </c>
      <c r="I38" s="353">
        <f t="shared" si="6"/>
        <v>4</v>
      </c>
      <c r="J38" s="155"/>
      <c r="K38" s="253">
        <f t="shared" si="7"/>
        <v>0</v>
      </c>
    </row>
    <row r="39" spans="1:11" ht="52.8">
      <c r="A39" s="326">
        <f ca="1" t="shared" si="5"/>
        <v>18</v>
      </c>
      <c r="B39" s="352" t="s">
        <v>1020</v>
      </c>
      <c r="C39" s="252" t="s">
        <v>1021</v>
      </c>
      <c r="D39" s="323" t="s">
        <v>425</v>
      </c>
      <c r="E39" s="324">
        <v>0</v>
      </c>
      <c r="F39" s="324">
        <v>0</v>
      </c>
      <c r="G39" s="324">
        <v>1</v>
      </c>
      <c r="H39" s="324">
        <v>0</v>
      </c>
      <c r="I39" s="353">
        <f t="shared" si="6"/>
        <v>1</v>
      </c>
      <c r="J39" s="155"/>
      <c r="K39" s="253">
        <f t="shared" si="7"/>
        <v>0</v>
      </c>
    </row>
    <row r="40" spans="1:11" s="315" customFormat="1" ht="39.6">
      <c r="A40" s="326">
        <f ca="1" t="shared" si="5"/>
        <v>19</v>
      </c>
      <c r="B40" s="337" t="s">
        <v>1001</v>
      </c>
      <c r="C40" s="252" t="s">
        <v>1022</v>
      </c>
      <c r="D40" s="323" t="s">
        <v>425</v>
      </c>
      <c r="E40" s="324">
        <v>3</v>
      </c>
      <c r="F40" s="324">
        <v>2</v>
      </c>
      <c r="G40" s="324">
        <v>2</v>
      </c>
      <c r="H40" s="324">
        <v>2</v>
      </c>
      <c r="I40" s="353">
        <f t="shared" si="6"/>
        <v>9</v>
      </c>
      <c r="J40" s="155"/>
      <c r="K40" s="253">
        <f t="shared" si="7"/>
        <v>0</v>
      </c>
    </row>
    <row r="41" spans="1:11" s="315" customFormat="1" ht="39.6">
      <c r="A41" s="326">
        <f ca="1" t="shared" si="5"/>
        <v>20</v>
      </c>
      <c r="B41" s="337" t="s">
        <v>1001</v>
      </c>
      <c r="C41" s="252" t="s">
        <v>1023</v>
      </c>
      <c r="D41" s="323" t="s">
        <v>425</v>
      </c>
      <c r="E41" s="324">
        <v>0</v>
      </c>
      <c r="F41" s="324">
        <v>0</v>
      </c>
      <c r="G41" s="324">
        <v>1</v>
      </c>
      <c r="H41" s="324">
        <v>0</v>
      </c>
      <c r="I41" s="353">
        <f t="shared" si="6"/>
        <v>1</v>
      </c>
      <c r="J41" s="155"/>
      <c r="K41" s="253">
        <f t="shared" si="7"/>
        <v>0</v>
      </c>
    </row>
    <row r="42" spans="1:11" s="315" customFormat="1" ht="39.6">
      <c r="A42" s="326">
        <f ca="1" t="shared" si="5"/>
        <v>21</v>
      </c>
      <c r="B42" s="337" t="s">
        <v>1001</v>
      </c>
      <c r="C42" s="252" t="s">
        <v>1024</v>
      </c>
      <c r="D42" s="323" t="s">
        <v>425</v>
      </c>
      <c r="E42" s="324">
        <v>1</v>
      </c>
      <c r="F42" s="324">
        <v>1</v>
      </c>
      <c r="G42" s="324">
        <v>1</v>
      </c>
      <c r="H42" s="324">
        <v>1</v>
      </c>
      <c r="I42" s="353">
        <f t="shared" si="6"/>
        <v>4</v>
      </c>
      <c r="J42" s="155"/>
      <c r="K42" s="253">
        <f t="shared" si="7"/>
        <v>0</v>
      </c>
    </row>
    <row r="43" spans="1:11" s="315" customFormat="1" ht="12">
      <c r="A43" s="326"/>
      <c r="B43" s="354"/>
      <c r="C43" s="355"/>
      <c r="D43" s="356"/>
      <c r="E43" s="357"/>
      <c r="F43" s="357"/>
      <c r="G43" s="357"/>
      <c r="H43" s="357"/>
      <c r="I43" s="358"/>
      <c r="J43" s="359"/>
      <c r="K43" s="359"/>
    </row>
    <row r="44" spans="1:11" s="315" customFormat="1" ht="12">
      <c r="A44" s="481" t="s">
        <v>1025</v>
      </c>
      <c r="B44" s="481"/>
      <c r="C44" s="481"/>
      <c r="D44" s="481"/>
      <c r="E44" s="481"/>
      <c r="F44" s="481"/>
      <c r="G44" s="360"/>
      <c r="H44" s="360"/>
      <c r="I44" s="361"/>
      <c r="J44" s="241"/>
      <c r="K44" s="241"/>
    </row>
    <row r="45" spans="1:11" ht="26.4">
      <c r="A45" s="326">
        <f aca="true" t="shared" si="8" ref="A45:A57">MAX(INDIRECT(ADDRESS(ROW($A$7),1)&amp;":"&amp;ADDRESS(ROW()-1,COLUMN())))+1</f>
        <v>22</v>
      </c>
      <c r="B45" s="337" t="s">
        <v>1001</v>
      </c>
      <c r="C45" s="252" t="s">
        <v>1026</v>
      </c>
      <c r="D45" s="323" t="s">
        <v>938</v>
      </c>
      <c r="E45" s="344">
        <v>8.07</v>
      </c>
      <c r="F45" s="344">
        <v>22.91</v>
      </c>
      <c r="G45" s="344">
        <v>7.99</v>
      </c>
      <c r="H45" s="344">
        <v>22.91</v>
      </c>
      <c r="I45" s="345">
        <f aca="true" t="shared" si="9" ref="I45:I57">SUM(E45:H45)</f>
        <v>61.879999999999995</v>
      </c>
      <c r="J45" s="155"/>
      <c r="K45" s="253">
        <f aca="true" t="shared" si="10" ref="K45:K57">J45*I45</f>
        <v>0</v>
      </c>
    </row>
    <row r="46" spans="1:11" ht="26.4">
      <c r="A46" s="326">
        <f ca="1" t="shared" si="8"/>
        <v>23</v>
      </c>
      <c r="B46" s="337" t="s">
        <v>1001</v>
      </c>
      <c r="C46" s="252" t="s">
        <v>1027</v>
      </c>
      <c r="D46" s="323" t="s">
        <v>938</v>
      </c>
      <c r="E46" s="344">
        <v>39.66</v>
      </c>
      <c r="F46" s="344">
        <v>21.09</v>
      </c>
      <c r="G46" s="344">
        <v>39.66</v>
      </c>
      <c r="H46" s="344">
        <v>15.079999999999998</v>
      </c>
      <c r="I46" s="345">
        <f t="shared" si="9"/>
        <v>115.49</v>
      </c>
      <c r="J46" s="155"/>
      <c r="K46" s="253">
        <f t="shared" si="10"/>
        <v>0</v>
      </c>
    </row>
    <row r="47" spans="1:11" ht="26.4">
      <c r="A47" s="346">
        <f ca="1" t="shared" si="8"/>
        <v>24</v>
      </c>
      <c r="B47" s="337" t="s">
        <v>1001</v>
      </c>
      <c r="C47" s="252" t="s">
        <v>1028</v>
      </c>
      <c r="D47" s="323" t="s">
        <v>938</v>
      </c>
      <c r="E47" s="344">
        <v>0.8400000000000001</v>
      </c>
      <c r="F47" s="344">
        <v>1.4700000000000002</v>
      </c>
      <c r="G47" s="344">
        <v>0.85</v>
      </c>
      <c r="H47" s="344">
        <v>0.27</v>
      </c>
      <c r="I47" s="345">
        <f t="shared" si="9"/>
        <v>3.4300000000000006</v>
      </c>
      <c r="J47" s="155"/>
      <c r="K47" s="253">
        <f t="shared" si="10"/>
        <v>0</v>
      </c>
    </row>
    <row r="48" spans="1:11" ht="26.4">
      <c r="A48" s="346">
        <f ca="1" t="shared" si="8"/>
        <v>25</v>
      </c>
      <c r="B48" s="337" t="s">
        <v>1001</v>
      </c>
      <c r="C48" s="252" t="s">
        <v>1029</v>
      </c>
      <c r="D48" s="323" t="s">
        <v>938</v>
      </c>
      <c r="E48" s="344">
        <v>9.6</v>
      </c>
      <c r="F48" s="344">
        <v>9.6</v>
      </c>
      <c r="G48" s="344">
        <v>9.6</v>
      </c>
      <c r="H48" s="344">
        <v>9.6</v>
      </c>
      <c r="I48" s="345">
        <f t="shared" si="9"/>
        <v>38.4</v>
      </c>
      <c r="J48" s="155"/>
      <c r="K48" s="253">
        <f t="shared" si="10"/>
        <v>0</v>
      </c>
    </row>
    <row r="49" spans="1:11" ht="26.4">
      <c r="A49" s="326">
        <f ca="1" t="shared" si="8"/>
        <v>26</v>
      </c>
      <c r="B49" s="337" t="s">
        <v>1001</v>
      </c>
      <c r="C49" s="252" t="s">
        <v>1030</v>
      </c>
      <c r="D49" s="323" t="s">
        <v>938</v>
      </c>
      <c r="E49" s="344">
        <v>3.27</v>
      </c>
      <c r="F49" s="344">
        <v>11.16</v>
      </c>
      <c r="G49" s="344">
        <v>3.2</v>
      </c>
      <c r="H49" s="344">
        <v>11.16</v>
      </c>
      <c r="I49" s="345">
        <f t="shared" si="9"/>
        <v>28.79</v>
      </c>
      <c r="J49" s="155"/>
      <c r="K49" s="253">
        <f t="shared" si="10"/>
        <v>0</v>
      </c>
    </row>
    <row r="50" spans="1:11" ht="26.4">
      <c r="A50" s="362">
        <f ca="1" t="shared" si="8"/>
        <v>27</v>
      </c>
      <c r="B50" s="337" t="s">
        <v>1001</v>
      </c>
      <c r="C50" s="332" t="s">
        <v>1031</v>
      </c>
      <c r="D50" s="333" t="s">
        <v>938</v>
      </c>
      <c r="E50" s="363">
        <v>15.33</v>
      </c>
      <c r="F50" s="363">
        <v>7.69</v>
      </c>
      <c r="G50" s="363">
        <v>15.33</v>
      </c>
      <c r="H50" s="363">
        <v>4.06</v>
      </c>
      <c r="I50" s="364">
        <f t="shared" si="9"/>
        <v>42.410000000000004</v>
      </c>
      <c r="J50" s="155"/>
      <c r="K50" s="336">
        <f t="shared" si="10"/>
        <v>0</v>
      </c>
    </row>
    <row r="51" spans="1:11" ht="26.4">
      <c r="A51" s="346">
        <f ca="1" t="shared" si="8"/>
        <v>28</v>
      </c>
      <c r="B51" s="337" t="s">
        <v>1001</v>
      </c>
      <c r="C51" s="347" t="s">
        <v>1032</v>
      </c>
      <c r="D51" s="348" t="s">
        <v>938</v>
      </c>
      <c r="E51" s="349">
        <v>0.64</v>
      </c>
      <c r="F51" s="349">
        <v>0.87</v>
      </c>
      <c r="G51" s="349">
        <v>0.64</v>
      </c>
      <c r="H51" s="349">
        <v>0.27</v>
      </c>
      <c r="I51" s="345">
        <f t="shared" si="9"/>
        <v>2.42</v>
      </c>
      <c r="J51" s="155"/>
      <c r="K51" s="351">
        <f t="shared" si="10"/>
        <v>0</v>
      </c>
    </row>
    <row r="52" spans="1:11" ht="26.4">
      <c r="A52" s="362">
        <f ca="1" t="shared" si="8"/>
        <v>29</v>
      </c>
      <c r="B52" s="337" t="s">
        <v>1001</v>
      </c>
      <c r="C52" s="332" t="s">
        <v>1033</v>
      </c>
      <c r="D52" s="333" t="s">
        <v>938</v>
      </c>
      <c r="E52" s="363">
        <v>4.8</v>
      </c>
      <c r="F52" s="363">
        <v>4.8</v>
      </c>
      <c r="G52" s="363">
        <v>4.8</v>
      </c>
      <c r="H52" s="363">
        <v>4.8</v>
      </c>
      <c r="I52" s="345">
        <f t="shared" si="9"/>
        <v>19.2</v>
      </c>
      <c r="J52" s="155"/>
      <c r="K52" s="336">
        <f t="shared" si="10"/>
        <v>0</v>
      </c>
    </row>
    <row r="53" spans="1:11" ht="26.4">
      <c r="A53" s="326">
        <f ca="1" t="shared" si="8"/>
        <v>30</v>
      </c>
      <c r="B53" s="337" t="s">
        <v>1001</v>
      </c>
      <c r="C53" s="252" t="s">
        <v>1034</v>
      </c>
      <c r="D53" s="323" t="s">
        <v>938</v>
      </c>
      <c r="E53" s="344">
        <v>4.8</v>
      </c>
      <c r="F53" s="344">
        <v>11.75</v>
      </c>
      <c r="G53" s="344">
        <v>4.79</v>
      </c>
      <c r="H53" s="344">
        <v>11.75</v>
      </c>
      <c r="I53" s="345">
        <f t="shared" si="9"/>
        <v>33.09</v>
      </c>
      <c r="J53" s="155"/>
      <c r="K53" s="253">
        <f t="shared" si="10"/>
        <v>0</v>
      </c>
    </row>
    <row r="54" spans="1:11" ht="26.4">
      <c r="A54" s="326">
        <f ca="1" t="shared" si="8"/>
        <v>31</v>
      </c>
      <c r="B54" s="337" t="s">
        <v>1001</v>
      </c>
      <c r="C54" s="252" t="s">
        <v>1035</v>
      </c>
      <c r="D54" s="323" t="s">
        <v>938</v>
      </c>
      <c r="E54" s="344">
        <v>24.33</v>
      </c>
      <c r="F54" s="344">
        <v>13.4</v>
      </c>
      <c r="G54" s="344">
        <v>24.33</v>
      </c>
      <c r="H54" s="344">
        <v>11.02</v>
      </c>
      <c r="I54" s="345">
        <f t="shared" si="9"/>
        <v>73.08</v>
      </c>
      <c r="J54" s="155"/>
      <c r="K54" s="253">
        <f t="shared" si="10"/>
        <v>0</v>
      </c>
    </row>
    <row r="55" spans="1:11" ht="26.4">
      <c r="A55" s="326">
        <f ca="1" t="shared" si="8"/>
        <v>32</v>
      </c>
      <c r="B55" s="337" t="s">
        <v>1001</v>
      </c>
      <c r="C55" s="252" t="s">
        <v>1036</v>
      </c>
      <c r="D55" s="323" t="s">
        <v>938</v>
      </c>
      <c r="E55" s="344">
        <v>0.2</v>
      </c>
      <c r="F55" s="344">
        <v>0.6000000000000001</v>
      </c>
      <c r="G55" s="344">
        <v>0.21</v>
      </c>
      <c r="H55" s="344">
        <v>0</v>
      </c>
      <c r="I55" s="345">
        <f t="shared" si="9"/>
        <v>1.01</v>
      </c>
      <c r="J55" s="155"/>
      <c r="K55" s="253">
        <f t="shared" si="10"/>
        <v>0</v>
      </c>
    </row>
    <row r="56" spans="1:11" ht="26.4">
      <c r="A56" s="326">
        <f ca="1" t="shared" si="8"/>
        <v>33</v>
      </c>
      <c r="B56" s="337" t="s">
        <v>1001</v>
      </c>
      <c r="C56" s="252" t="s">
        <v>1037</v>
      </c>
      <c r="D56" s="323" t="s">
        <v>938</v>
      </c>
      <c r="E56" s="344">
        <v>4.8</v>
      </c>
      <c r="F56" s="344">
        <v>4.8</v>
      </c>
      <c r="G56" s="344">
        <v>4.8</v>
      </c>
      <c r="H56" s="344">
        <v>4.8</v>
      </c>
      <c r="I56" s="345">
        <f t="shared" si="9"/>
        <v>19.2</v>
      </c>
      <c r="J56" s="155"/>
      <c r="K56" s="253">
        <f t="shared" si="10"/>
        <v>0</v>
      </c>
    </row>
    <row r="57" spans="1:11" s="315" customFormat="1" ht="52.8">
      <c r="A57" s="326">
        <f ca="1" t="shared" si="8"/>
        <v>34</v>
      </c>
      <c r="B57" s="352" t="s">
        <v>1038</v>
      </c>
      <c r="C57" s="252" t="s">
        <v>1039</v>
      </c>
      <c r="D57" s="323" t="s">
        <v>425</v>
      </c>
      <c r="E57" s="324">
        <v>1</v>
      </c>
      <c r="F57" s="324">
        <v>1</v>
      </c>
      <c r="G57" s="324">
        <v>1</v>
      </c>
      <c r="H57" s="324">
        <v>1</v>
      </c>
      <c r="I57" s="353">
        <f t="shared" si="9"/>
        <v>4</v>
      </c>
      <c r="J57" s="155"/>
      <c r="K57" s="253">
        <f t="shared" si="10"/>
        <v>0</v>
      </c>
    </row>
    <row r="58" spans="1:11" ht="12">
      <c r="A58" s="338"/>
      <c r="B58" s="339"/>
      <c r="C58" s="340"/>
      <c r="D58" s="341"/>
      <c r="E58" s="341"/>
      <c r="F58" s="329"/>
      <c r="G58" s="341"/>
      <c r="H58" s="341"/>
      <c r="I58" s="342"/>
      <c r="J58" s="343"/>
      <c r="K58" s="343"/>
    </row>
    <row r="59" spans="1:11" ht="14.7" customHeight="1">
      <c r="A59" s="478" t="s">
        <v>1040</v>
      </c>
      <c r="B59" s="478"/>
      <c r="C59" s="478"/>
      <c r="D59" s="478"/>
      <c r="E59" s="478"/>
      <c r="F59" s="478"/>
      <c r="G59" s="233"/>
      <c r="H59" s="233"/>
      <c r="I59" s="233"/>
      <c r="J59" s="480"/>
      <c r="K59" s="480"/>
    </row>
    <row r="60" spans="1:11" ht="52.8">
      <c r="A60" s="326">
        <f aca="true" t="shared" si="11" ref="A60:A66">MAX(INDIRECT(ADDRESS(ROW($A$7),1)&amp;":"&amp;ADDRESS(ROW()-1,COLUMN())))+1</f>
        <v>35</v>
      </c>
      <c r="B60" s="337" t="s">
        <v>1001</v>
      </c>
      <c r="C60" s="252" t="s">
        <v>1041</v>
      </c>
      <c r="D60" s="323" t="s">
        <v>518</v>
      </c>
      <c r="E60" s="324">
        <v>1</v>
      </c>
      <c r="F60" s="324">
        <v>1</v>
      </c>
      <c r="G60" s="324">
        <v>1</v>
      </c>
      <c r="H60" s="324">
        <v>1</v>
      </c>
      <c r="I60" s="353">
        <f aca="true" t="shared" si="12" ref="I60:I66">SUM(E60:H60)</f>
        <v>4</v>
      </c>
      <c r="J60" s="155"/>
      <c r="K60" s="253">
        <f aca="true" t="shared" si="13" ref="K60:K66">J60*I60</f>
        <v>0</v>
      </c>
    </row>
    <row r="61" spans="1:11" s="315" customFormat="1" ht="26.4">
      <c r="A61" s="326">
        <f ca="1" t="shared" si="11"/>
        <v>36</v>
      </c>
      <c r="B61" s="337" t="s">
        <v>1001</v>
      </c>
      <c r="C61" s="245" t="s">
        <v>1042</v>
      </c>
      <c r="D61" s="323" t="s">
        <v>518</v>
      </c>
      <c r="E61" s="324">
        <v>1</v>
      </c>
      <c r="F61" s="324">
        <v>1</v>
      </c>
      <c r="G61" s="324">
        <v>1</v>
      </c>
      <c r="H61" s="324">
        <v>1</v>
      </c>
      <c r="I61" s="353">
        <f t="shared" si="12"/>
        <v>4</v>
      </c>
      <c r="J61" s="155"/>
      <c r="K61" s="253">
        <f t="shared" si="13"/>
        <v>0</v>
      </c>
    </row>
    <row r="62" spans="1:11" s="315" customFormat="1" ht="66">
      <c r="A62" s="326">
        <f ca="1" t="shared" si="11"/>
        <v>37</v>
      </c>
      <c r="B62" s="337" t="s">
        <v>1001</v>
      </c>
      <c r="C62" s="252" t="s">
        <v>1043</v>
      </c>
      <c r="D62" s="323" t="s">
        <v>518</v>
      </c>
      <c r="E62" s="324">
        <v>1</v>
      </c>
      <c r="F62" s="324">
        <v>2</v>
      </c>
      <c r="G62" s="324">
        <v>0</v>
      </c>
      <c r="H62" s="324">
        <v>0</v>
      </c>
      <c r="I62" s="353">
        <f t="shared" si="12"/>
        <v>3</v>
      </c>
      <c r="J62" s="155"/>
      <c r="K62" s="359">
        <f t="shared" si="13"/>
        <v>0</v>
      </c>
    </row>
    <row r="63" spans="1:11" ht="26.4">
      <c r="A63" s="346">
        <f ca="1" t="shared" si="11"/>
        <v>38</v>
      </c>
      <c r="B63" s="337" t="s">
        <v>1001</v>
      </c>
      <c r="C63" s="365" t="s">
        <v>1044</v>
      </c>
      <c r="D63" s="323" t="s">
        <v>518</v>
      </c>
      <c r="E63" s="324">
        <v>1</v>
      </c>
      <c r="F63" s="324">
        <v>1</v>
      </c>
      <c r="G63" s="324">
        <v>1</v>
      </c>
      <c r="H63" s="324">
        <v>1</v>
      </c>
      <c r="I63" s="353">
        <f t="shared" si="12"/>
        <v>4</v>
      </c>
      <c r="J63" s="155"/>
      <c r="K63" s="351">
        <f t="shared" si="13"/>
        <v>0</v>
      </c>
    </row>
    <row r="64" spans="1:11" ht="39.6">
      <c r="A64" s="326">
        <f ca="1" t="shared" si="11"/>
        <v>39</v>
      </c>
      <c r="B64" s="337" t="s">
        <v>1001</v>
      </c>
      <c r="C64" s="252" t="s">
        <v>1045</v>
      </c>
      <c r="D64" s="323" t="s">
        <v>518</v>
      </c>
      <c r="E64" s="324">
        <v>1</v>
      </c>
      <c r="F64" s="324">
        <v>1</v>
      </c>
      <c r="G64" s="324">
        <v>1</v>
      </c>
      <c r="H64" s="324">
        <v>1</v>
      </c>
      <c r="I64" s="353">
        <f t="shared" si="12"/>
        <v>4</v>
      </c>
      <c r="J64" s="155"/>
      <c r="K64" s="359">
        <f t="shared" si="13"/>
        <v>0</v>
      </c>
    </row>
    <row r="65" spans="1:11" ht="26.4">
      <c r="A65" s="326">
        <f ca="1" t="shared" si="11"/>
        <v>40</v>
      </c>
      <c r="B65" s="337" t="s">
        <v>1001</v>
      </c>
      <c r="C65" s="252" t="s">
        <v>1046</v>
      </c>
      <c r="D65" s="323" t="s">
        <v>518</v>
      </c>
      <c r="E65" s="324">
        <v>1</v>
      </c>
      <c r="F65" s="324">
        <v>1</v>
      </c>
      <c r="G65" s="324">
        <v>1</v>
      </c>
      <c r="H65" s="324">
        <v>1</v>
      </c>
      <c r="I65" s="353">
        <f t="shared" si="12"/>
        <v>4</v>
      </c>
      <c r="J65" s="155"/>
      <c r="K65" s="359">
        <f t="shared" si="13"/>
        <v>0</v>
      </c>
    </row>
    <row r="66" spans="1:11" ht="52.8">
      <c r="A66" s="346">
        <f ca="1" t="shared" si="11"/>
        <v>41</v>
      </c>
      <c r="B66" s="337" t="s">
        <v>1001</v>
      </c>
      <c r="C66" s="252" t="s">
        <v>1047</v>
      </c>
      <c r="D66" s="323" t="s">
        <v>518</v>
      </c>
      <c r="E66" s="324">
        <v>1</v>
      </c>
      <c r="F66" s="324">
        <v>1</v>
      </c>
      <c r="G66" s="324">
        <v>1</v>
      </c>
      <c r="H66" s="324">
        <v>1</v>
      </c>
      <c r="I66" s="353">
        <f t="shared" si="12"/>
        <v>4</v>
      </c>
      <c r="J66" s="155"/>
      <c r="K66" s="253">
        <f t="shared" si="13"/>
        <v>0</v>
      </c>
    </row>
    <row r="67" spans="1:11" ht="12">
      <c r="A67" s="220"/>
      <c r="B67" s="220"/>
      <c r="C67" s="220"/>
      <c r="D67" s="220"/>
      <c r="E67" s="220"/>
      <c r="G67" s="220"/>
      <c r="H67" s="220"/>
      <c r="I67" s="220"/>
      <c r="J67" s="220"/>
      <c r="K67" s="366">
        <f>SUM(K7:K66)</f>
        <v>0</v>
      </c>
    </row>
    <row r="68" spans="1:11" ht="12">
      <c r="A68" s="222" t="s">
        <v>35</v>
      </c>
      <c r="B68" s="222"/>
      <c r="C68" s="258"/>
      <c r="D68" s="259"/>
      <c r="E68" s="259"/>
      <c r="G68" s="259"/>
      <c r="H68" s="259"/>
      <c r="I68" s="258"/>
      <c r="J68" s="259"/>
      <c r="K68" s="259"/>
    </row>
    <row r="69" spans="1:11" ht="12">
      <c r="A69" s="222" t="s">
        <v>962</v>
      </c>
      <c r="B69" s="222"/>
      <c r="C69" s="258"/>
      <c r="D69" s="259"/>
      <c r="E69" s="259"/>
      <c r="G69" s="259"/>
      <c r="H69" s="259"/>
      <c r="I69" s="258"/>
      <c r="J69" s="259"/>
      <c r="K69" s="259"/>
    </row>
    <row r="70" spans="1:11" ht="71.25" customHeight="1">
      <c r="A70" s="465" t="s">
        <v>1048</v>
      </c>
      <c r="B70" s="465"/>
      <c r="C70" s="465"/>
      <c r="D70" s="465"/>
      <c r="E70" s="465"/>
      <c r="F70" s="465"/>
      <c r="G70" s="465"/>
      <c r="H70" s="465"/>
      <c r="I70" s="465"/>
      <c r="J70" s="465"/>
      <c r="K70" s="465"/>
    </row>
    <row r="71" spans="1:11" ht="83.4" customHeight="1">
      <c r="A71" s="465" t="s">
        <v>1049</v>
      </c>
      <c r="B71" s="465"/>
      <c r="C71" s="465"/>
      <c r="D71" s="465"/>
      <c r="E71" s="465"/>
      <c r="F71" s="465"/>
      <c r="G71" s="465"/>
      <c r="H71" s="465"/>
      <c r="I71" s="465"/>
      <c r="J71" s="465"/>
      <c r="K71" s="465"/>
    </row>
    <row r="72" spans="1:11" ht="26.25" customHeight="1">
      <c r="A72" s="466" t="s">
        <v>965</v>
      </c>
      <c r="B72" s="466"/>
      <c r="C72" s="466"/>
      <c r="D72" s="466"/>
      <c r="E72" s="466"/>
      <c r="F72" s="466"/>
      <c r="G72" s="466"/>
      <c r="H72" s="466"/>
      <c r="I72" s="466"/>
      <c r="J72" s="466"/>
      <c r="K72" s="466"/>
    </row>
  </sheetData>
  <sheetProtection selectLockedCells="1" selectUnlockedCells="1"/>
  <mergeCells count="14">
    <mergeCell ref="A71:K71"/>
    <mergeCell ref="A72:K72"/>
    <mergeCell ref="A30:F30"/>
    <mergeCell ref="J30:K30"/>
    <mergeCell ref="A44:F44"/>
    <mergeCell ref="A59:F59"/>
    <mergeCell ref="J59:K59"/>
    <mergeCell ref="A70:K70"/>
    <mergeCell ref="A1:K1"/>
    <mergeCell ref="E3:H3"/>
    <mergeCell ref="A6:F6"/>
    <mergeCell ref="J6:K6"/>
    <mergeCell ref="A25:F25"/>
    <mergeCell ref="J25:K25"/>
  </mergeCells>
  <printOptions horizontalCentered="1"/>
  <pageMargins left="0.4722222222222222" right="0.4722222222222222" top="0.5902777777777778" bottom="0.8854166666666667" header="0.5118055555555555" footer="0.5902777777777778"/>
  <pageSetup firstPageNumber="1" useFirstPageNumber="1" horizontalDpi="300" verticalDpi="300" orientation="landscape" paperSize="9" scale="96" r:id="rId1"/>
  <headerFooter alignWithMargins="0">
    <oddFooter>&amp;C&amp;P/&amp;N</oddFooter>
  </headerFooter>
  <rowBreaks count="3" manualBreakCount="3">
    <brk id="33" max="16383" man="1"/>
    <brk id="63" max="16383" man="1"/>
    <brk id="7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O45"/>
  <sheetViews>
    <sheetView showGridLines="0" view="pageBreakPreview" zoomScaleSheetLayoutView="100" workbookViewId="0" topLeftCell="A1">
      <pane ySplit="4" topLeftCell="A5" activePane="bottomLeft" state="frozen"/>
      <selection pane="topLeft" activeCell="A5" sqref="A5"/>
      <selection pane="bottomLeft" activeCell="C5" sqref="C5"/>
    </sheetView>
  </sheetViews>
  <sheetFormatPr defaultColWidth="9.421875" defaultRowHeight="12"/>
  <cols>
    <col min="1" max="1" width="8.421875" style="299" customWidth="1"/>
    <col min="2" max="2" width="20.00390625" style="299" customWidth="1"/>
    <col min="3" max="3" width="92.00390625" style="287" customWidth="1"/>
    <col min="4" max="4" width="7.8515625" style="287" customWidth="1"/>
    <col min="5" max="5" width="4.8515625" style="289" customWidth="1"/>
    <col min="6" max="6" width="8.8515625" style="289" customWidth="1"/>
    <col min="7" max="7" width="15.28125" style="289" customWidth="1"/>
    <col min="8" max="251" width="9.421875" style="261" customWidth="1"/>
    <col min="252" max="256" width="9.421875" style="296" customWidth="1"/>
    <col min="257" max="257" width="8.421875" style="296" customWidth="1"/>
    <col min="258" max="258" width="20.00390625" style="296" customWidth="1"/>
    <col min="259" max="259" width="92.00390625" style="296" customWidth="1"/>
    <col min="260" max="260" width="7.8515625" style="296" customWidth="1"/>
    <col min="261" max="261" width="4.8515625" style="296" customWidth="1"/>
    <col min="262" max="262" width="8.8515625" style="296" customWidth="1"/>
    <col min="263" max="263" width="15.28125" style="296" customWidth="1"/>
    <col min="264" max="512" width="9.421875" style="296" customWidth="1"/>
    <col min="513" max="513" width="8.421875" style="296" customWidth="1"/>
    <col min="514" max="514" width="20.00390625" style="296" customWidth="1"/>
    <col min="515" max="515" width="92.00390625" style="296" customWidth="1"/>
    <col min="516" max="516" width="7.8515625" style="296" customWidth="1"/>
    <col min="517" max="517" width="4.8515625" style="296" customWidth="1"/>
    <col min="518" max="518" width="8.8515625" style="296" customWidth="1"/>
    <col min="519" max="519" width="15.28125" style="296" customWidth="1"/>
    <col min="520" max="768" width="9.421875" style="296" customWidth="1"/>
    <col min="769" max="769" width="8.421875" style="296" customWidth="1"/>
    <col min="770" max="770" width="20.00390625" style="296" customWidth="1"/>
    <col min="771" max="771" width="92.00390625" style="296" customWidth="1"/>
    <col min="772" max="772" width="7.8515625" style="296" customWidth="1"/>
    <col min="773" max="773" width="4.8515625" style="296" customWidth="1"/>
    <col min="774" max="774" width="8.8515625" style="296" customWidth="1"/>
    <col min="775" max="775" width="15.28125" style="296" customWidth="1"/>
    <col min="776" max="1024" width="9.421875" style="296" customWidth="1"/>
    <col min="1025" max="1025" width="8.421875" style="296" customWidth="1"/>
    <col min="1026" max="1026" width="20.00390625" style="296" customWidth="1"/>
    <col min="1027" max="1027" width="92.00390625" style="296" customWidth="1"/>
    <col min="1028" max="1028" width="7.8515625" style="296" customWidth="1"/>
    <col min="1029" max="1029" width="4.8515625" style="296" customWidth="1"/>
    <col min="1030" max="1030" width="8.8515625" style="296" customWidth="1"/>
    <col min="1031" max="1031" width="15.28125" style="296" customWidth="1"/>
    <col min="1032" max="1280" width="9.421875" style="296" customWidth="1"/>
    <col min="1281" max="1281" width="8.421875" style="296" customWidth="1"/>
    <col min="1282" max="1282" width="20.00390625" style="296" customWidth="1"/>
    <col min="1283" max="1283" width="92.00390625" style="296" customWidth="1"/>
    <col min="1284" max="1284" width="7.8515625" style="296" customWidth="1"/>
    <col min="1285" max="1285" width="4.8515625" style="296" customWidth="1"/>
    <col min="1286" max="1286" width="8.8515625" style="296" customWidth="1"/>
    <col min="1287" max="1287" width="15.28125" style="296" customWidth="1"/>
    <col min="1288" max="1536" width="9.421875" style="296" customWidth="1"/>
    <col min="1537" max="1537" width="8.421875" style="296" customWidth="1"/>
    <col min="1538" max="1538" width="20.00390625" style="296" customWidth="1"/>
    <col min="1539" max="1539" width="92.00390625" style="296" customWidth="1"/>
    <col min="1540" max="1540" width="7.8515625" style="296" customWidth="1"/>
    <col min="1541" max="1541" width="4.8515625" style="296" customWidth="1"/>
    <col min="1542" max="1542" width="8.8515625" style="296" customWidth="1"/>
    <col min="1543" max="1543" width="15.28125" style="296" customWidth="1"/>
    <col min="1544" max="1792" width="9.421875" style="296" customWidth="1"/>
    <col min="1793" max="1793" width="8.421875" style="296" customWidth="1"/>
    <col min="1794" max="1794" width="20.00390625" style="296" customWidth="1"/>
    <col min="1795" max="1795" width="92.00390625" style="296" customWidth="1"/>
    <col min="1796" max="1796" width="7.8515625" style="296" customWidth="1"/>
    <col min="1797" max="1797" width="4.8515625" style="296" customWidth="1"/>
    <col min="1798" max="1798" width="8.8515625" style="296" customWidth="1"/>
    <col min="1799" max="1799" width="15.28125" style="296" customWidth="1"/>
    <col min="1800" max="2048" width="9.421875" style="296" customWidth="1"/>
    <col min="2049" max="2049" width="8.421875" style="296" customWidth="1"/>
    <col min="2050" max="2050" width="20.00390625" style="296" customWidth="1"/>
    <col min="2051" max="2051" width="92.00390625" style="296" customWidth="1"/>
    <col min="2052" max="2052" width="7.8515625" style="296" customWidth="1"/>
    <col min="2053" max="2053" width="4.8515625" style="296" customWidth="1"/>
    <col min="2054" max="2054" width="8.8515625" style="296" customWidth="1"/>
    <col min="2055" max="2055" width="15.28125" style="296" customWidth="1"/>
    <col min="2056" max="2304" width="9.421875" style="296" customWidth="1"/>
    <col min="2305" max="2305" width="8.421875" style="296" customWidth="1"/>
    <col min="2306" max="2306" width="20.00390625" style="296" customWidth="1"/>
    <col min="2307" max="2307" width="92.00390625" style="296" customWidth="1"/>
    <col min="2308" max="2308" width="7.8515625" style="296" customWidth="1"/>
    <col min="2309" max="2309" width="4.8515625" style="296" customWidth="1"/>
    <col min="2310" max="2310" width="8.8515625" style="296" customWidth="1"/>
    <col min="2311" max="2311" width="15.28125" style="296" customWidth="1"/>
    <col min="2312" max="2560" width="9.421875" style="296" customWidth="1"/>
    <col min="2561" max="2561" width="8.421875" style="296" customWidth="1"/>
    <col min="2562" max="2562" width="20.00390625" style="296" customWidth="1"/>
    <col min="2563" max="2563" width="92.00390625" style="296" customWidth="1"/>
    <col min="2564" max="2564" width="7.8515625" style="296" customWidth="1"/>
    <col min="2565" max="2565" width="4.8515625" style="296" customWidth="1"/>
    <col min="2566" max="2566" width="8.8515625" style="296" customWidth="1"/>
    <col min="2567" max="2567" width="15.28125" style="296" customWidth="1"/>
    <col min="2568" max="2816" width="9.421875" style="296" customWidth="1"/>
    <col min="2817" max="2817" width="8.421875" style="296" customWidth="1"/>
    <col min="2818" max="2818" width="20.00390625" style="296" customWidth="1"/>
    <col min="2819" max="2819" width="92.00390625" style="296" customWidth="1"/>
    <col min="2820" max="2820" width="7.8515625" style="296" customWidth="1"/>
    <col min="2821" max="2821" width="4.8515625" style="296" customWidth="1"/>
    <col min="2822" max="2822" width="8.8515625" style="296" customWidth="1"/>
    <col min="2823" max="2823" width="15.28125" style="296" customWidth="1"/>
    <col min="2824" max="3072" width="9.421875" style="296" customWidth="1"/>
    <col min="3073" max="3073" width="8.421875" style="296" customWidth="1"/>
    <col min="3074" max="3074" width="20.00390625" style="296" customWidth="1"/>
    <col min="3075" max="3075" width="92.00390625" style="296" customWidth="1"/>
    <col min="3076" max="3076" width="7.8515625" style="296" customWidth="1"/>
    <col min="3077" max="3077" width="4.8515625" style="296" customWidth="1"/>
    <col min="3078" max="3078" width="8.8515625" style="296" customWidth="1"/>
    <col min="3079" max="3079" width="15.28125" style="296" customWidth="1"/>
    <col min="3080" max="3328" width="9.421875" style="296" customWidth="1"/>
    <col min="3329" max="3329" width="8.421875" style="296" customWidth="1"/>
    <col min="3330" max="3330" width="20.00390625" style="296" customWidth="1"/>
    <col min="3331" max="3331" width="92.00390625" style="296" customWidth="1"/>
    <col min="3332" max="3332" width="7.8515625" style="296" customWidth="1"/>
    <col min="3333" max="3333" width="4.8515625" style="296" customWidth="1"/>
    <col min="3334" max="3334" width="8.8515625" style="296" customWidth="1"/>
    <col min="3335" max="3335" width="15.28125" style="296" customWidth="1"/>
    <col min="3336" max="3584" width="9.421875" style="296" customWidth="1"/>
    <col min="3585" max="3585" width="8.421875" style="296" customWidth="1"/>
    <col min="3586" max="3586" width="20.00390625" style="296" customWidth="1"/>
    <col min="3587" max="3587" width="92.00390625" style="296" customWidth="1"/>
    <col min="3588" max="3588" width="7.8515625" style="296" customWidth="1"/>
    <col min="3589" max="3589" width="4.8515625" style="296" customWidth="1"/>
    <col min="3590" max="3590" width="8.8515625" style="296" customWidth="1"/>
    <col min="3591" max="3591" width="15.28125" style="296" customWidth="1"/>
    <col min="3592" max="3840" width="9.421875" style="296" customWidth="1"/>
    <col min="3841" max="3841" width="8.421875" style="296" customWidth="1"/>
    <col min="3842" max="3842" width="20.00390625" style="296" customWidth="1"/>
    <col min="3843" max="3843" width="92.00390625" style="296" customWidth="1"/>
    <col min="3844" max="3844" width="7.8515625" style="296" customWidth="1"/>
    <col min="3845" max="3845" width="4.8515625" style="296" customWidth="1"/>
    <col min="3846" max="3846" width="8.8515625" style="296" customWidth="1"/>
    <col min="3847" max="3847" width="15.28125" style="296" customWidth="1"/>
    <col min="3848" max="4096" width="9.421875" style="296" customWidth="1"/>
    <col min="4097" max="4097" width="8.421875" style="296" customWidth="1"/>
    <col min="4098" max="4098" width="20.00390625" style="296" customWidth="1"/>
    <col min="4099" max="4099" width="92.00390625" style="296" customWidth="1"/>
    <col min="4100" max="4100" width="7.8515625" style="296" customWidth="1"/>
    <col min="4101" max="4101" width="4.8515625" style="296" customWidth="1"/>
    <col min="4102" max="4102" width="8.8515625" style="296" customWidth="1"/>
    <col min="4103" max="4103" width="15.28125" style="296" customWidth="1"/>
    <col min="4104" max="4352" width="9.421875" style="296" customWidth="1"/>
    <col min="4353" max="4353" width="8.421875" style="296" customWidth="1"/>
    <col min="4354" max="4354" width="20.00390625" style="296" customWidth="1"/>
    <col min="4355" max="4355" width="92.00390625" style="296" customWidth="1"/>
    <col min="4356" max="4356" width="7.8515625" style="296" customWidth="1"/>
    <col min="4357" max="4357" width="4.8515625" style="296" customWidth="1"/>
    <col min="4358" max="4358" width="8.8515625" style="296" customWidth="1"/>
    <col min="4359" max="4359" width="15.28125" style="296" customWidth="1"/>
    <col min="4360" max="4608" width="9.421875" style="296" customWidth="1"/>
    <col min="4609" max="4609" width="8.421875" style="296" customWidth="1"/>
    <col min="4610" max="4610" width="20.00390625" style="296" customWidth="1"/>
    <col min="4611" max="4611" width="92.00390625" style="296" customWidth="1"/>
    <col min="4612" max="4612" width="7.8515625" style="296" customWidth="1"/>
    <col min="4613" max="4613" width="4.8515625" style="296" customWidth="1"/>
    <col min="4614" max="4614" width="8.8515625" style="296" customWidth="1"/>
    <col min="4615" max="4615" width="15.28125" style="296" customWidth="1"/>
    <col min="4616" max="4864" width="9.421875" style="296" customWidth="1"/>
    <col min="4865" max="4865" width="8.421875" style="296" customWidth="1"/>
    <col min="4866" max="4866" width="20.00390625" style="296" customWidth="1"/>
    <col min="4867" max="4867" width="92.00390625" style="296" customWidth="1"/>
    <col min="4868" max="4868" width="7.8515625" style="296" customWidth="1"/>
    <col min="4869" max="4869" width="4.8515625" style="296" customWidth="1"/>
    <col min="4870" max="4870" width="8.8515625" style="296" customWidth="1"/>
    <col min="4871" max="4871" width="15.28125" style="296" customWidth="1"/>
    <col min="4872" max="5120" width="9.421875" style="296" customWidth="1"/>
    <col min="5121" max="5121" width="8.421875" style="296" customWidth="1"/>
    <col min="5122" max="5122" width="20.00390625" style="296" customWidth="1"/>
    <col min="5123" max="5123" width="92.00390625" style="296" customWidth="1"/>
    <col min="5124" max="5124" width="7.8515625" style="296" customWidth="1"/>
    <col min="5125" max="5125" width="4.8515625" style="296" customWidth="1"/>
    <col min="5126" max="5126" width="8.8515625" style="296" customWidth="1"/>
    <col min="5127" max="5127" width="15.28125" style="296" customWidth="1"/>
    <col min="5128" max="5376" width="9.421875" style="296" customWidth="1"/>
    <col min="5377" max="5377" width="8.421875" style="296" customWidth="1"/>
    <col min="5378" max="5378" width="20.00390625" style="296" customWidth="1"/>
    <col min="5379" max="5379" width="92.00390625" style="296" customWidth="1"/>
    <col min="5380" max="5380" width="7.8515625" style="296" customWidth="1"/>
    <col min="5381" max="5381" width="4.8515625" style="296" customWidth="1"/>
    <col min="5382" max="5382" width="8.8515625" style="296" customWidth="1"/>
    <col min="5383" max="5383" width="15.28125" style="296" customWidth="1"/>
    <col min="5384" max="5632" width="9.421875" style="296" customWidth="1"/>
    <col min="5633" max="5633" width="8.421875" style="296" customWidth="1"/>
    <col min="5634" max="5634" width="20.00390625" style="296" customWidth="1"/>
    <col min="5635" max="5635" width="92.00390625" style="296" customWidth="1"/>
    <col min="5636" max="5636" width="7.8515625" style="296" customWidth="1"/>
    <col min="5637" max="5637" width="4.8515625" style="296" customWidth="1"/>
    <col min="5638" max="5638" width="8.8515625" style="296" customWidth="1"/>
    <col min="5639" max="5639" width="15.28125" style="296" customWidth="1"/>
    <col min="5640" max="5888" width="9.421875" style="296" customWidth="1"/>
    <col min="5889" max="5889" width="8.421875" style="296" customWidth="1"/>
    <col min="5890" max="5890" width="20.00390625" style="296" customWidth="1"/>
    <col min="5891" max="5891" width="92.00390625" style="296" customWidth="1"/>
    <col min="5892" max="5892" width="7.8515625" style="296" customWidth="1"/>
    <col min="5893" max="5893" width="4.8515625" style="296" customWidth="1"/>
    <col min="5894" max="5894" width="8.8515625" style="296" customWidth="1"/>
    <col min="5895" max="5895" width="15.28125" style="296" customWidth="1"/>
    <col min="5896" max="6144" width="9.421875" style="296" customWidth="1"/>
    <col min="6145" max="6145" width="8.421875" style="296" customWidth="1"/>
    <col min="6146" max="6146" width="20.00390625" style="296" customWidth="1"/>
    <col min="6147" max="6147" width="92.00390625" style="296" customWidth="1"/>
    <col min="6148" max="6148" width="7.8515625" style="296" customWidth="1"/>
    <col min="6149" max="6149" width="4.8515625" style="296" customWidth="1"/>
    <col min="6150" max="6150" width="8.8515625" style="296" customWidth="1"/>
    <col min="6151" max="6151" width="15.28125" style="296" customWidth="1"/>
    <col min="6152" max="6400" width="9.421875" style="296" customWidth="1"/>
    <col min="6401" max="6401" width="8.421875" style="296" customWidth="1"/>
    <col min="6402" max="6402" width="20.00390625" style="296" customWidth="1"/>
    <col min="6403" max="6403" width="92.00390625" style="296" customWidth="1"/>
    <col min="6404" max="6404" width="7.8515625" style="296" customWidth="1"/>
    <col min="6405" max="6405" width="4.8515625" style="296" customWidth="1"/>
    <col min="6406" max="6406" width="8.8515625" style="296" customWidth="1"/>
    <col min="6407" max="6407" width="15.28125" style="296" customWidth="1"/>
    <col min="6408" max="6656" width="9.421875" style="296" customWidth="1"/>
    <col min="6657" max="6657" width="8.421875" style="296" customWidth="1"/>
    <col min="6658" max="6658" width="20.00390625" style="296" customWidth="1"/>
    <col min="6659" max="6659" width="92.00390625" style="296" customWidth="1"/>
    <col min="6660" max="6660" width="7.8515625" style="296" customWidth="1"/>
    <col min="6661" max="6661" width="4.8515625" style="296" customWidth="1"/>
    <col min="6662" max="6662" width="8.8515625" style="296" customWidth="1"/>
    <col min="6663" max="6663" width="15.28125" style="296" customWidth="1"/>
    <col min="6664" max="6912" width="9.421875" style="296" customWidth="1"/>
    <col min="6913" max="6913" width="8.421875" style="296" customWidth="1"/>
    <col min="6914" max="6914" width="20.00390625" style="296" customWidth="1"/>
    <col min="6915" max="6915" width="92.00390625" style="296" customWidth="1"/>
    <col min="6916" max="6916" width="7.8515625" style="296" customWidth="1"/>
    <col min="6917" max="6917" width="4.8515625" style="296" customWidth="1"/>
    <col min="6918" max="6918" width="8.8515625" style="296" customWidth="1"/>
    <col min="6919" max="6919" width="15.28125" style="296" customWidth="1"/>
    <col min="6920" max="7168" width="9.421875" style="296" customWidth="1"/>
    <col min="7169" max="7169" width="8.421875" style="296" customWidth="1"/>
    <col min="7170" max="7170" width="20.00390625" style="296" customWidth="1"/>
    <col min="7171" max="7171" width="92.00390625" style="296" customWidth="1"/>
    <col min="7172" max="7172" width="7.8515625" style="296" customWidth="1"/>
    <col min="7173" max="7173" width="4.8515625" style="296" customWidth="1"/>
    <col min="7174" max="7174" width="8.8515625" style="296" customWidth="1"/>
    <col min="7175" max="7175" width="15.28125" style="296" customWidth="1"/>
    <col min="7176" max="7424" width="9.421875" style="296" customWidth="1"/>
    <col min="7425" max="7425" width="8.421875" style="296" customWidth="1"/>
    <col min="7426" max="7426" width="20.00390625" style="296" customWidth="1"/>
    <col min="7427" max="7427" width="92.00390625" style="296" customWidth="1"/>
    <col min="7428" max="7428" width="7.8515625" style="296" customWidth="1"/>
    <col min="7429" max="7429" width="4.8515625" style="296" customWidth="1"/>
    <col min="7430" max="7430" width="8.8515625" style="296" customWidth="1"/>
    <col min="7431" max="7431" width="15.28125" style="296" customWidth="1"/>
    <col min="7432" max="7680" width="9.421875" style="296" customWidth="1"/>
    <col min="7681" max="7681" width="8.421875" style="296" customWidth="1"/>
    <col min="7682" max="7682" width="20.00390625" style="296" customWidth="1"/>
    <col min="7683" max="7683" width="92.00390625" style="296" customWidth="1"/>
    <col min="7684" max="7684" width="7.8515625" style="296" customWidth="1"/>
    <col min="7685" max="7685" width="4.8515625" style="296" customWidth="1"/>
    <col min="7686" max="7686" width="8.8515625" style="296" customWidth="1"/>
    <col min="7687" max="7687" width="15.28125" style="296" customWidth="1"/>
    <col min="7688" max="7936" width="9.421875" style="296" customWidth="1"/>
    <col min="7937" max="7937" width="8.421875" style="296" customWidth="1"/>
    <col min="7938" max="7938" width="20.00390625" style="296" customWidth="1"/>
    <col min="7939" max="7939" width="92.00390625" style="296" customWidth="1"/>
    <col min="7940" max="7940" width="7.8515625" style="296" customWidth="1"/>
    <col min="7941" max="7941" width="4.8515625" style="296" customWidth="1"/>
    <col min="7942" max="7942" width="8.8515625" style="296" customWidth="1"/>
    <col min="7943" max="7943" width="15.28125" style="296" customWidth="1"/>
    <col min="7944" max="8192" width="9.421875" style="296" customWidth="1"/>
    <col min="8193" max="8193" width="8.421875" style="296" customWidth="1"/>
    <col min="8194" max="8194" width="20.00390625" style="296" customWidth="1"/>
    <col min="8195" max="8195" width="92.00390625" style="296" customWidth="1"/>
    <col min="8196" max="8196" width="7.8515625" style="296" customWidth="1"/>
    <col min="8197" max="8197" width="4.8515625" style="296" customWidth="1"/>
    <col min="8198" max="8198" width="8.8515625" style="296" customWidth="1"/>
    <col min="8199" max="8199" width="15.28125" style="296" customWidth="1"/>
    <col min="8200" max="8448" width="9.421875" style="296" customWidth="1"/>
    <col min="8449" max="8449" width="8.421875" style="296" customWidth="1"/>
    <col min="8450" max="8450" width="20.00390625" style="296" customWidth="1"/>
    <col min="8451" max="8451" width="92.00390625" style="296" customWidth="1"/>
    <col min="8452" max="8452" width="7.8515625" style="296" customWidth="1"/>
    <col min="8453" max="8453" width="4.8515625" style="296" customWidth="1"/>
    <col min="8454" max="8454" width="8.8515625" style="296" customWidth="1"/>
    <col min="8455" max="8455" width="15.28125" style="296" customWidth="1"/>
    <col min="8456" max="8704" width="9.421875" style="296" customWidth="1"/>
    <col min="8705" max="8705" width="8.421875" style="296" customWidth="1"/>
    <col min="8706" max="8706" width="20.00390625" style="296" customWidth="1"/>
    <col min="8707" max="8707" width="92.00390625" style="296" customWidth="1"/>
    <col min="8708" max="8708" width="7.8515625" style="296" customWidth="1"/>
    <col min="8709" max="8709" width="4.8515625" style="296" customWidth="1"/>
    <col min="8710" max="8710" width="8.8515625" style="296" customWidth="1"/>
    <col min="8711" max="8711" width="15.28125" style="296" customWidth="1"/>
    <col min="8712" max="8960" width="9.421875" style="296" customWidth="1"/>
    <col min="8961" max="8961" width="8.421875" style="296" customWidth="1"/>
    <col min="8962" max="8962" width="20.00390625" style="296" customWidth="1"/>
    <col min="8963" max="8963" width="92.00390625" style="296" customWidth="1"/>
    <col min="8964" max="8964" width="7.8515625" style="296" customWidth="1"/>
    <col min="8965" max="8965" width="4.8515625" style="296" customWidth="1"/>
    <col min="8966" max="8966" width="8.8515625" style="296" customWidth="1"/>
    <col min="8967" max="8967" width="15.28125" style="296" customWidth="1"/>
    <col min="8968" max="9216" width="9.421875" style="296" customWidth="1"/>
    <col min="9217" max="9217" width="8.421875" style="296" customWidth="1"/>
    <col min="9218" max="9218" width="20.00390625" style="296" customWidth="1"/>
    <col min="9219" max="9219" width="92.00390625" style="296" customWidth="1"/>
    <col min="9220" max="9220" width="7.8515625" style="296" customWidth="1"/>
    <col min="9221" max="9221" width="4.8515625" style="296" customWidth="1"/>
    <col min="9222" max="9222" width="8.8515625" style="296" customWidth="1"/>
    <col min="9223" max="9223" width="15.28125" style="296" customWidth="1"/>
    <col min="9224" max="9472" width="9.421875" style="296" customWidth="1"/>
    <col min="9473" max="9473" width="8.421875" style="296" customWidth="1"/>
    <col min="9474" max="9474" width="20.00390625" style="296" customWidth="1"/>
    <col min="9475" max="9475" width="92.00390625" style="296" customWidth="1"/>
    <col min="9476" max="9476" width="7.8515625" style="296" customWidth="1"/>
    <col min="9477" max="9477" width="4.8515625" style="296" customWidth="1"/>
    <col min="9478" max="9478" width="8.8515625" style="296" customWidth="1"/>
    <col min="9479" max="9479" width="15.28125" style="296" customWidth="1"/>
    <col min="9480" max="9728" width="9.421875" style="296" customWidth="1"/>
    <col min="9729" max="9729" width="8.421875" style="296" customWidth="1"/>
    <col min="9730" max="9730" width="20.00390625" style="296" customWidth="1"/>
    <col min="9731" max="9731" width="92.00390625" style="296" customWidth="1"/>
    <col min="9732" max="9732" width="7.8515625" style="296" customWidth="1"/>
    <col min="9733" max="9733" width="4.8515625" style="296" customWidth="1"/>
    <col min="9734" max="9734" width="8.8515625" style="296" customWidth="1"/>
    <col min="9735" max="9735" width="15.28125" style="296" customWidth="1"/>
    <col min="9736" max="9984" width="9.421875" style="296" customWidth="1"/>
    <col min="9985" max="9985" width="8.421875" style="296" customWidth="1"/>
    <col min="9986" max="9986" width="20.00390625" style="296" customWidth="1"/>
    <col min="9987" max="9987" width="92.00390625" style="296" customWidth="1"/>
    <col min="9988" max="9988" width="7.8515625" style="296" customWidth="1"/>
    <col min="9989" max="9989" width="4.8515625" style="296" customWidth="1"/>
    <col min="9990" max="9990" width="8.8515625" style="296" customWidth="1"/>
    <col min="9991" max="9991" width="15.28125" style="296" customWidth="1"/>
    <col min="9992" max="10240" width="9.421875" style="296" customWidth="1"/>
    <col min="10241" max="10241" width="8.421875" style="296" customWidth="1"/>
    <col min="10242" max="10242" width="20.00390625" style="296" customWidth="1"/>
    <col min="10243" max="10243" width="92.00390625" style="296" customWidth="1"/>
    <col min="10244" max="10244" width="7.8515625" style="296" customWidth="1"/>
    <col min="10245" max="10245" width="4.8515625" style="296" customWidth="1"/>
    <col min="10246" max="10246" width="8.8515625" style="296" customWidth="1"/>
    <col min="10247" max="10247" width="15.28125" style="296" customWidth="1"/>
    <col min="10248" max="10496" width="9.421875" style="296" customWidth="1"/>
    <col min="10497" max="10497" width="8.421875" style="296" customWidth="1"/>
    <col min="10498" max="10498" width="20.00390625" style="296" customWidth="1"/>
    <col min="10499" max="10499" width="92.00390625" style="296" customWidth="1"/>
    <col min="10500" max="10500" width="7.8515625" style="296" customWidth="1"/>
    <col min="10501" max="10501" width="4.8515625" style="296" customWidth="1"/>
    <col min="10502" max="10502" width="8.8515625" style="296" customWidth="1"/>
    <col min="10503" max="10503" width="15.28125" style="296" customWidth="1"/>
    <col min="10504" max="10752" width="9.421875" style="296" customWidth="1"/>
    <col min="10753" max="10753" width="8.421875" style="296" customWidth="1"/>
    <col min="10754" max="10754" width="20.00390625" style="296" customWidth="1"/>
    <col min="10755" max="10755" width="92.00390625" style="296" customWidth="1"/>
    <col min="10756" max="10756" width="7.8515625" style="296" customWidth="1"/>
    <col min="10757" max="10757" width="4.8515625" style="296" customWidth="1"/>
    <col min="10758" max="10758" width="8.8515625" style="296" customWidth="1"/>
    <col min="10759" max="10759" width="15.28125" style="296" customWidth="1"/>
    <col min="10760" max="11008" width="9.421875" style="296" customWidth="1"/>
    <col min="11009" max="11009" width="8.421875" style="296" customWidth="1"/>
    <col min="11010" max="11010" width="20.00390625" style="296" customWidth="1"/>
    <col min="11011" max="11011" width="92.00390625" style="296" customWidth="1"/>
    <col min="11012" max="11012" width="7.8515625" style="296" customWidth="1"/>
    <col min="11013" max="11013" width="4.8515625" style="296" customWidth="1"/>
    <col min="11014" max="11014" width="8.8515625" style="296" customWidth="1"/>
    <col min="11015" max="11015" width="15.28125" style="296" customWidth="1"/>
    <col min="11016" max="11264" width="9.421875" style="296" customWidth="1"/>
    <col min="11265" max="11265" width="8.421875" style="296" customWidth="1"/>
    <col min="11266" max="11266" width="20.00390625" style="296" customWidth="1"/>
    <col min="11267" max="11267" width="92.00390625" style="296" customWidth="1"/>
    <col min="11268" max="11268" width="7.8515625" style="296" customWidth="1"/>
    <col min="11269" max="11269" width="4.8515625" style="296" customWidth="1"/>
    <col min="11270" max="11270" width="8.8515625" style="296" customWidth="1"/>
    <col min="11271" max="11271" width="15.28125" style="296" customWidth="1"/>
    <col min="11272" max="11520" width="9.421875" style="296" customWidth="1"/>
    <col min="11521" max="11521" width="8.421875" style="296" customWidth="1"/>
    <col min="11522" max="11522" width="20.00390625" style="296" customWidth="1"/>
    <col min="11523" max="11523" width="92.00390625" style="296" customWidth="1"/>
    <col min="11524" max="11524" width="7.8515625" style="296" customWidth="1"/>
    <col min="11525" max="11525" width="4.8515625" style="296" customWidth="1"/>
    <col min="11526" max="11526" width="8.8515625" style="296" customWidth="1"/>
    <col min="11527" max="11527" width="15.28125" style="296" customWidth="1"/>
    <col min="11528" max="11776" width="9.421875" style="296" customWidth="1"/>
    <col min="11777" max="11777" width="8.421875" style="296" customWidth="1"/>
    <col min="11778" max="11778" width="20.00390625" style="296" customWidth="1"/>
    <col min="11779" max="11779" width="92.00390625" style="296" customWidth="1"/>
    <col min="11780" max="11780" width="7.8515625" style="296" customWidth="1"/>
    <col min="11781" max="11781" width="4.8515625" style="296" customWidth="1"/>
    <col min="11782" max="11782" width="8.8515625" style="296" customWidth="1"/>
    <col min="11783" max="11783" width="15.28125" style="296" customWidth="1"/>
    <col min="11784" max="12032" width="9.421875" style="296" customWidth="1"/>
    <col min="12033" max="12033" width="8.421875" style="296" customWidth="1"/>
    <col min="12034" max="12034" width="20.00390625" style="296" customWidth="1"/>
    <col min="12035" max="12035" width="92.00390625" style="296" customWidth="1"/>
    <col min="12036" max="12036" width="7.8515625" style="296" customWidth="1"/>
    <col min="12037" max="12037" width="4.8515625" style="296" customWidth="1"/>
    <col min="12038" max="12038" width="8.8515625" style="296" customWidth="1"/>
    <col min="12039" max="12039" width="15.28125" style="296" customWidth="1"/>
    <col min="12040" max="12288" width="9.421875" style="296" customWidth="1"/>
    <col min="12289" max="12289" width="8.421875" style="296" customWidth="1"/>
    <col min="12290" max="12290" width="20.00390625" style="296" customWidth="1"/>
    <col min="12291" max="12291" width="92.00390625" style="296" customWidth="1"/>
    <col min="12292" max="12292" width="7.8515625" style="296" customWidth="1"/>
    <col min="12293" max="12293" width="4.8515625" style="296" customWidth="1"/>
    <col min="12294" max="12294" width="8.8515625" style="296" customWidth="1"/>
    <col min="12295" max="12295" width="15.28125" style="296" customWidth="1"/>
    <col min="12296" max="12544" width="9.421875" style="296" customWidth="1"/>
    <col min="12545" max="12545" width="8.421875" style="296" customWidth="1"/>
    <col min="12546" max="12546" width="20.00390625" style="296" customWidth="1"/>
    <col min="12547" max="12547" width="92.00390625" style="296" customWidth="1"/>
    <col min="12548" max="12548" width="7.8515625" style="296" customWidth="1"/>
    <col min="12549" max="12549" width="4.8515625" style="296" customWidth="1"/>
    <col min="12550" max="12550" width="8.8515625" style="296" customWidth="1"/>
    <col min="12551" max="12551" width="15.28125" style="296" customWidth="1"/>
    <col min="12552" max="12800" width="9.421875" style="296" customWidth="1"/>
    <col min="12801" max="12801" width="8.421875" style="296" customWidth="1"/>
    <col min="12802" max="12802" width="20.00390625" style="296" customWidth="1"/>
    <col min="12803" max="12803" width="92.00390625" style="296" customWidth="1"/>
    <col min="12804" max="12804" width="7.8515625" style="296" customWidth="1"/>
    <col min="12805" max="12805" width="4.8515625" style="296" customWidth="1"/>
    <col min="12806" max="12806" width="8.8515625" style="296" customWidth="1"/>
    <col min="12807" max="12807" width="15.28125" style="296" customWidth="1"/>
    <col min="12808" max="13056" width="9.421875" style="296" customWidth="1"/>
    <col min="13057" max="13057" width="8.421875" style="296" customWidth="1"/>
    <col min="13058" max="13058" width="20.00390625" style="296" customWidth="1"/>
    <col min="13059" max="13059" width="92.00390625" style="296" customWidth="1"/>
    <col min="13060" max="13060" width="7.8515625" style="296" customWidth="1"/>
    <col min="13061" max="13061" width="4.8515625" style="296" customWidth="1"/>
    <col min="13062" max="13062" width="8.8515625" style="296" customWidth="1"/>
    <col min="13063" max="13063" width="15.28125" style="296" customWidth="1"/>
    <col min="13064" max="13312" width="9.421875" style="296" customWidth="1"/>
    <col min="13313" max="13313" width="8.421875" style="296" customWidth="1"/>
    <col min="13314" max="13314" width="20.00390625" style="296" customWidth="1"/>
    <col min="13315" max="13315" width="92.00390625" style="296" customWidth="1"/>
    <col min="13316" max="13316" width="7.8515625" style="296" customWidth="1"/>
    <col min="13317" max="13317" width="4.8515625" style="296" customWidth="1"/>
    <col min="13318" max="13318" width="8.8515625" style="296" customWidth="1"/>
    <col min="13319" max="13319" width="15.28125" style="296" customWidth="1"/>
    <col min="13320" max="13568" width="9.421875" style="296" customWidth="1"/>
    <col min="13569" max="13569" width="8.421875" style="296" customWidth="1"/>
    <col min="13570" max="13570" width="20.00390625" style="296" customWidth="1"/>
    <col min="13571" max="13571" width="92.00390625" style="296" customWidth="1"/>
    <col min="13572" max="13572" width="7.8515625" style="296" customWidth="1"/>
    <col min="13573" max="13573" width="4.8515625" style="296" customWidth="1"/>
    <col min="13574" max="13574" width="8.8515625" style="296" customWidth="1"/>
    <col min="13575" max="13575" width="15.28125" style="296" customWidth="1"/>
    <col min="13576" max="13824" width="9.421875" style="296" customWidth="1"/>
    <col min="13825" max="13825" width="8.421875" style="296" customWidth="1"/>
    <col min="13826" max="13826" width="20.00390625" style="296" customWidth="1"/>
    <col min="13827" max="13827" width="92.00390625" style="296" customWidth="1"/>
    <col min="13828" max="13828" width="7.8515625" style="296" customWidth="1"/>
    <col min="13829" max="13829" width="4.8515625" style="296" customWidth="1"/>
    <col min="13830" max="13830" width="8.8515625" style="296" customWidth="1"/>
    <col min="13831" max="13831" width="15.28125" style="296" customWidth="1"/>
    <col min="13832" max="14080" width="9.421875" style="296" customWidth="1"/>
    <col min="14081" max="14081" width="8.421875" style="296" customWidth="1"/>
    <col min="14082" max="14082" width="20.00390625" style="296" customWidth="1"/>
    <col min="14083" max="14083" width="92.00390625" style="296" customWidth="1"/>
    <col min="14084" max="14084" width="7.8515625" style="296" customWidth="1"/>
    <col min="14085" max="14085" width="4.8515625" style="296" customWidth="1"/>
    <col min="14086" max="14086" width="8.8515625" style="296" customWidth="1"/>
    <col min="14087" max="14087" width="15.28125" style="296" customWidth="1"/>
    <col min="14088" max="14336" width="9.421875" style="296" customWidth="1"/>
    <col min="14337" max="14337" width="8.421875" style="296" customWidth="1"/>
    <col min="14338" max="14338" width="20.00390625" style="296" customWidth="1"/>
    <col min="14339" max="14339" width="92.00390625" style="296" customWidth="1"/>
    <col min="14340" max="14340" width="7.8515625" style="296" customWidth="1"/>
    <col min="14341" max="14341" width="4.8515625" style="296" customWidth="1"/>
    <col min="14342" max="14342" width="8.8515625" style="296" customWidth="1"/>
    <col min="14343" max="14343" width="15.28125" style="296" customWidth="1"/>
    <col min="14344" max="14592" width="9.421875" style="296" customWidth="1"/>
    <col min="14593" max="14593" width="8.421875" style="296" customWidth="1"/>
    <col min="14594" max="14594" width="20.00390625" style="296" customWidth="1"/>
    <col min="14595" max="14595" width="92.00390625" style="296" customWidth="1"/>
    <col min="14596" max="14596" width="7.8515625" style="296" customWidth="1"/>
    <col min="14597" max="14597" width="4.8515625" style="296" customWidth="1"/>
    <col min="14598" max="14598" width="8.8515625" style="296" customWidth="1"/>
    <col min="14599" max="14599" width="15.28125" style="296" customWidth="1"/>
    <col min="14600" max="14848" width="9.421875" style="296" customWidth="1"/>
    <col min="14849" max="14849" width="8.421875" style="296" customWidth="1"/>
    <col min="14850" max="14850" width="20.00390625" style="296" customWidth="1"/>
    <col min="14851" max="14851" width="92.00390625" style="296" customWidth="1"/>
    <col min="14852" max="14852" width="7.8515625" style="296" customWidth="1"/>
    <col min="14853" max="14853" width="4.8515625" style="296" customWidth="1"/>
    <col min="14854" max="14854" width="8.8515625" style="296" customWidth="1"/>
    <col min="14855" max="14855" width="15.28125" style="296" customWidth="1"/>
    <col min="14856" max="15104" width="9.421875" style="296" customWidth="1"/>
    <col min="15105" max="15105" width="8.421875" style="296" customWidth="1"/>
    <col min="15106" max="15106" width="20.00390625" style="296" customWidth="1"/>
    <col min="15107" max="15107" width="92.00390625" style="296" customWidth="1"/>
    <col min="15108" max="15108" width="7.8515625" style="296" customWidth="1"/>
    <col min="15109" max="15109" width="4.8515625" style="296" customWidth="1"/>
    <col min="15110" max="15110" width="8.8515625" style="296" customWidth="1"/>
    <col min="15111" max="15111" width="15.28125" style="296" customWidth="1"/>
    <col min="15112" max="15360" width="9.421875" style="296" customWidth="1"/>
    <col min="15361" max="15361" width="8.421875" style="296" customWidth="1"/>
    <col min="15362" max="15362" width="20.00390625" style="296" customWidth="1"/>
    <col min="15363" max="15363" width="92.00390625" style="296" customWidth="1"/>
    <col min="15364" max="15364" width="7.8515625" style="296" customWidth="1"/>
    <col min="15365" max="15365" width="4.8515625" style="296" customWidth="1"/>
    <col min="15366" max="15366" width="8.8515625" style="296" customWidth="1"/>
    <col min="15367" max="15367" width="15.28125" style="296" customWidth="1"/>
    <col min="15368" max="15616" width="9.421875" style="296" customWidth="1"/>
    <col min="15617" max="15617" width="8.421875" style="296" customWidth="1"/>
    <col min="15618" max="15618" width="20.00390625" style="296" customWidth="1"/>
    <col min="15619" max="15619" width="92.00390625" style="296" customWidth="1"/>
    <col min="15620" max="15620" width="7.8515625" style="296" customWidth="1"/>
    <col min="15621" max="15621" width="4.8515625" style="296" customWidth="1"/>
    <col min="15622" max="15622" width="8.8515625" style="296" customWidth="1"/>
    <col min="15623" max="15623" width="15.28125" style="296" customWidth="1"/>
    <col min="15624" max="15872" width="9.421875" style="296" customWidth="1"/>
    <col min="15873" max="15873" width="8.421875" style="296" customWidth="1"/>
    <col min="15874" max="15874" width="20.00390625" style="296" customWidth="1"/>
    <col min="15875" max="15875" width="92.00390625" style="296" customWidth="1"/>
    <col min="15876" max="15876" width="7.8515625" style="296" customWidth="1"/>
    <col min="15877" max="15877" width="4.8515625" style="296" customWidth="1"/>
    <col min="15878" max="15878" width="8.8515625" style="296" customWidth="1"/>
    <col min="15879" max="15879" width="15.28125" style="296" customWidth="1"/>
    <col min="15880" max="16128" width="9.421875" style="296" customWidth="1"/>
    <col min="16129" max="16129" width="8.421875" style="296" customWidth="1"/>
    <col min="16130" max="16130" width="20.00390625" style="296" customWidth="1"/>
    <col min="16131" max="16131" width="92.00390625" style="296" customWidth="1"/>
    <col min="16132" max="16132" width="7.8515625" style="296" customWidth="1"/>
    <col min="16133" max="16133" width="4.8515625" style="296" customWidth="1"/>
    <col min="16134" max="16134" width="8.8515625" style="296" customWidth="1"/>
    <col min="16135" max="16135" width="15.28125" style="296" customWidth="1"/>
    <col min="16136" max="16384" width="9.421875" style="296" customWidth="1"/>
  </cols>
  <sheetData>
    <row r="1" spans="1:7" ht="15.6">
      <c r="A1" s="472" t="s">
        <v>921</v>
      </c>
      <c r="B1" s="472"/>
      <c r="C1" s="472"/>
      <c r="D1" s="472"/>
      <c r="E1" s="472"/>
      <c r="F1" s="472"/>
      <c r="G1" s="472"/>
    </row>
    <row r="2" spans="1:7" s="266" customFormat="1" ht="14.4">
      <c r="A2" s="262" t="s">
        <v>1089</v>
      </c>
      <c r="B2" s="263"/>
      <c r="C2" s="264"/>
      <c r="D2" s="263"/>
      <c r="E2" s="263"/>
      <c r="F2" s="263"/>
      <c r="G2" s="265" t="s">
        <v>1050</v>
      </c>
    </row>
    <row r="3" spans="1:7" s="266" customFormat="1" ht="12">
      <c r="A3" s="473"/>
      <c r="B3" s="473"/>
      <c r="C3" s="473"/>
      <c r="D3" s="473"/>
      <c r="E3" s="473"/>
      <c r="F3" s="473"/>
      <c r="G3" s="265" t="s">
        <v>1091</v>
      </c>
    </row>
    <row r="4" spans="1:7" s="266" customFormat="1" ht="26.4">
      <c r="A4" s="267" t="s">
        <v>924</v>
      </c>
      <c r="B4" s="267" t="s">
        <v>1051</v>
      </c>
      <c r="C4" s="268" t="s">
        <v>925</v>
      </c>
      <c r="D4" s="269" t="s">
        <v>968</v>
      </c>
      <c r="E4" s="270" t="s">
        <v>926</v>
      </c>
      <c r="F4" s="271" t="s">
        <v>932</v>
      </c>
      <c r="G4" s="271" t="s">
        <v>933</v>
      </c>
    </row>
    <row r="5" spans="1:7" s="266" customFormat="1" ht="12">
      <c r="A5" s="272"/>
      <c r="B5" s="272"/>
      <c r="C5" s="273"/>
      <c r="D5" s="273"/>
      <c r="E5" s="274"/>
      <c r="F5" s="274"/>
      <c r="G5" s="274"/>
    </row>
    <row r="6" spans="1:7" s="275" customFormat="1" ht="15" customHeight="1" thickBot="1">
      <c r="A6" s="474" t="s">
        <v>1052</v>
      </c>
      <c r="B6" s="474"/>
      <c r="C6" s="474"/>
      <c r="D6" s="486"/>
      <c r="E6" s="486"/>
      <c r="F6" s="487"/>
      <c r="G6" s="487"/>
    </row>
    <row r="7" spans="1:9" ht="39.6">
      <c r="A7" s="482">
        <v>1</v>
      </c>
      <c r="B7" s="484" t="s">
        <v>1053</v>
      </c>
      <c r="C7" s="370" t="s">
        <v>1054</v>
      </c>
      <c r="D7" s="371">
        <v>4</v>
      </c>
      <c r="E7" s="372" t="s">
        <v>425</v>
      </c>
      <c r="F7" s="155"/>
      <c r="G7" s="373">
        <f>F7*D7</f>
        <v>0</v>
      </c>
      <c r="I7" s="282"/>
    </row>
    <row r="8" spans="1:9" ht="26.4">
      <c r="A8" s="483"/>
      <c r="B8" s="485"/>
      <c r="C8" s="374" t="s">
        <v>1055</v>
      </c>
      <c r="D8" s="375">
        <v>4</v>
      </c>
      <c r="E8" s="376" t="s">
        <v>518</v>
      </c>
      <c r="F8" s="155"/>
      <c r="G8" s="377">
        <f>F8*D8</f>
        <v>0</v>
      </c>
      <c r="I8" s="282"/>
    </row>
    <row r="9" spans="1:9" ht="12">
      <c r="A9" s="285"/>
      <c r="B9" s="378"/>
      <c r="C9" s="379"/>
      <c r="D9" s="380"/>
      <c r="E9" s="381"/>
      <c r="F9" s="382"/>
      <c r="G9" s="382"/>
      <c r="I9" s="282"/>
    </row>
    <row r="10" spans="1:7" ht="15" customHeight="1" thickBot="1">
      <c r="A10" s="474" t="s">
        <v>1056</v>
      </c>
      <c r="B10" s="474" t="str">
        <f>$B$4</f>
        <v>Umístění</v>
      </c>
      <c r="C10" s="474" t="e">
        <f>#REF!</f>
        <v>#REF!</v>
      </c>
      <c r="D10" s="383"/>
      <c r="E10" s="383"/>
      <c r="F10" s="384"/>
      <c r="G10" s="384"/>
    </row>
    <row r="11" spans="1:7" ht="14.4">
      <c r="A11" s="285">
        <f aca="true" t="shared" si="0" ref="A11:A17">MAX(INDIRECT(ADDRESS(ROW($A$7),1)&amp;":"&amp;ADDRESS(ROW()-1,COLUMN())))+1</f>
        <v>2</v>
      </c>
      <c r="B11" s="484" t="s">
        <v>1057</v>
      </c>
      <c r="C11" s="385" t="s">
        <v>1058</v>
      </c>
      <c r="D11" s="385">
        <v>50</v>
      </c>
      <c r="E11" s="386" t="s">
        <v>155</v>
      </c>
      <c r="F11" s="155"/>
      <c r="G11" s="387">
        <f aca="true" t="shared" si="1" ref="G11:G17">D11*F11</f>
        <v>0</v>
      </c>
    </row>
    <row r="12" spans="1:7" ht="14.4">
      <c r="A12" s="285">
        <f ca="1" t="shared" si="0"/>
        <v>3</v>
      </c>
      <c r="B12" s="488"/>
      <c r="C12" s="385" t="s">
        <v>1059</v>
      </c>
      <c r="D12" s="385">
        <v>50</v>
      </c>
      <c r="E12" s="386" t="s">
        <v>155</v>
      </c>
      <c r="F12" s="155"/>
      <c r="G12" s="387">
        <f t="shared" si="1"/>
        <v>0</v>
      </c>
    </row>
    <row r="13" spans="1:7" ht="14.4">
      <c r="A13" s="285">
        <f ca="1" t="shared" si="0"/>
        <v>4</v>
      </c>
      <c r="B13" s="488"/>
      <c r="C13" s="385" t="s">
        <v>1060</v>
      </c>
      <c r="D13" s="385">
        <v>90</v>
      </c>
      <c r="E13" s="386" t="s">
        <v>155</v>
      </c>
      <c r="F13" s="155"/>
      <c r="G13" s="387">
        <f t="shared" si="1"/>
        <v>0</v>
      </c>
    </row>
    <row r="14" spans="1:7" ht="14.4">
      <c r="A14" s="285">
        <f ca="1" t="shared" si="0"/>
        <v>5</v>
      </c>
      <c r="B14" s="488"/>
      <c r="C14" s="385" t="s">
        <v>1061</v>
      </c>
      <c r="D14" s="385">
        <v>90</v>
      </c>
      <c r="E14" s="386" t="s">
        <v>155</v>
      </c>
      <c r="F14" s="155"/>
      <c r="G14" s="387">
        <f t="shared" si="1"/>
        <v>0</v>
      </c>
    </row>
    <row r="15" spans="1:7" ht="14.4">
      <c r="A15" s="285">
        <f ca="1" t="shared" si="0"/>
        <v>6</v>
      </c>
      <c r="B15" s="488"/>
      <c r="C15" s="385" t="s">
        <v>1062</v>
      </c>
      <c r="D15" s="385">
        <v>6</v>
      </c>
      <c r="E15" s="386" t="s">
        <v>155</v>
      </c>
      <c r="F15" s="155"/>
      <c r="G15" s="387">
        <f t="shared" si="1"/>
        <v>0</v>
      </c>
    </row>
    <row r="16" spans="1:7" ht="26.4">
      <c r="A16" s="285">
        <f ca="1" t="shared" si="0"/>
        <v>7</v>
      </c>
      <c r="B16" s="488"/>
      <c r="C16" s="388" t="s">
        <v>1063</v>
      </c>
      <c r="D16" s="388">
        <v>12</v>
      </c>
      <c r="E16" s="389" t="s">
        <v>155</v>
      </c>
      <c r="F16" s="155"/>
      <c r="G16" s="390">
        <f t="shared" si="1"/>
        <v>0</v>
      </c>
    </row>
    <row r="17" spans="1:7" ht="14.4">
      <c r="A17" s="391">
        <f ca="1" t="shared" si="0"/>
        <v>8</v>
      </c>
      <c r="B17" s="489"/>
      <c r="C17" s="392" t="s">
        <v>1064</v>
      </c>
      <c r="D17" s="392">
        <v>1</v>
      </c>
      <c r="E17" s="393" t="s">
        <v>518</v>
      </c>
      <c r="F17" s="155"/>
      <c r="G17" s="377">
        <f t="shared" si="1"/>
        <v>0</v>
      </c>
    </row>
    <row r="18" spans="1:7" ht="14.4">
      <c r="A18" s="394"/>
      <c r="B18" s="395"/>
      <c r="C18" s="396"/>
      <c r="D18" s="396"/>
      <c r="E18" s="397"/>
      <c r="F18" s="398"/>
      <c r="G18" s="398"/>
    </row>
    <row r="19" spans="1:7" ht="13.8" thickBot="1">
      <c r="A19" s="474" t="s">
        <v>1065</v>
      </c>
      <c r="B19" s="474" t="str">
        <f>$B$4</f>
        <v>Umístění</v>
      </c>
      <c r="C19" s="474" t="e">
        <f>#REF!</f>
        <v>#REF!</v>
      </c>
      <c r="D19" s="383"/>
      <c r="E19" s="383"/>
      <c r="F19" s="384"/>
      <c r="G19" s="384"/>
    </row>
    <row r="20" spans="1:7" ht="26.4">
      <c r="A20" s="285">
        <f aca="true" t="shared" si="2" ref="A20:A28">MAX(INDIRECT(ADDRESS(ROW($A$7),1)&amp;":"&amp;ADDRESS(ROW()-1,COLUMN())))+1</f>
        <v>9</v>
      </c>
      <c r="B20" s="399" t="s">
        <v>1066</v>
      </c>
      <c r="C20" s="400" t="s">
        <v>1067</v>
      </c>
      <c r="D20" s="385">
        <v>2</v>
      </c>
      <c r="E20" s="401" t="s">
        <v>425</v>
      </c>
      <c r="F20" s="155"/>
      <c r="G20" s="387">
        <f aca="true" t="shared" si="3" ref="G20:G28">D20*F20</f>
        <v>0</v>
      </c>
    </row>
    <row r="21" spans="1:7" ht="26.4">
      <c r="A21" s="285">
        <f ca="1" t="shared" si="2"/>
        <v>10</v>
      </c>
      <c r="B21" s="286" t="s">
        <v>1068</v>
      </c>
      <c r="C21" s="400" t="s">
        <v>1069</v>
      </c>
      <c r="D21" s="385">
        <v>2</v>
      </c>
      <c r="E21" s="401" t="s">
        <v>425</v>
      </c>
      <c r="F21" s="155"/>
      <c r="G21" s="387">
        <f t="shared" si="3"/>
        <v>0</v>
      </c>
    </row>
    <row r="22" spans="1:7" ht="26.4">
      <c r="A22" s="285">
        <f ca="1" t="shared" si="2"/>
        <v>11</v>
      </c>
      <c r="B22" s="286" t="s">
        <v>1057</v>
      </c>
      <c r="C22" s="400" t="s">
        <v>1070</v>
      </c>
      <c r="D22" s="385">
        <v>4</v>
      </c>
      <c r="E22" s="401" t="s">
        <v>425</v>
      </c>
      <c r="F22" s="155"/>
      <c r="G22" s="387">
        <f t="shared" si="3"/>
        <v>0</v>
      </c>
    </row>
    <row r="23" spans="1:7" ht="14.4">
      <c r="A23" s="285">
        <f ca="1" t="shared" si="2"/>
        <v>12</v>
      </c>
      <c r="B23" s="399" t="s">
        <v>1071</v>
      </c>
      <c r="C23" s="400" t="s">
        <v>1072</v>
      </c>
      <c r="D23" s="385">
        <v>4</v>
      </c>
      <c r="E23" s="401" t="s">
        <v>425</v>
      </c>
      <c r="F23" s="155"/>
      <c r="G23" s="387">
        <f t="shared" si="3"/>
        <v>0</v>
      </c>
    </row>
    <row r="24" spans="1:7" ht="14.4">
      <c r="A24" s="285">
        <f ca="1" t="shared" si="2"/>
        <v>13</v>
      </c>
      <c r="B24" s="286" t="s">
        <v>1068</v>
      </c>
      <c r="C24" s="400" t="s">
        <v>1073</v>
      </c>
      <c r="D24" s="385">
        <v>2</v>
      </c>
      <c r="E24" s="401" t="s">
        <v>425</v>
      </c>
      <c r="F24" s="155"/>
      <c r="G24" s="387">
        <f t="shared" si="3"/>
        <v>0</v>
      </c>
    </row>
    <row r="25" spans="1:7" ht="26.4">
      <c r="A25" s="285">
        <f ca="1" t="shared" si="2"/>
        <v>14</v>
      </c>
      <c r="B25" s="286" t="s">
        <v>1068</v>
      </c>
      <c r="C25" s="400" t="s">
        <v>1074</v>
      </c>
      <c r="D25" s="385">
        <v>2</v>
      </c>
      <c r="E25" s="401" t="s">
        <v>425</v>
      </c>
      <c r="F25" s="155"/>
      <c r="G25" s="387">
        <f t="shared" si="3"/>
        <v>0</v>
      </c>
    </row>
    <row r="26" spans="1:7" ht="25.5" customHeight="1">
      <c r="A26" s="285">
        <f ca="1" t="shared" si="2"/>
        <v>15</v>
      </c>
      <c r="B26" s="490" t="s">
        <v>1057</v>
      </c>
      <c r="C26" s="400" t="s">
        <v>1075</v>
      </c>
      <c r="D26" s="385">
        <v>4</v>
      </c>
      <c r="E26" s="401" t="s">
        <v>425</v>
      </c>
      <c r="F26" s="155"/>
      <c r="G26" s="387">
        <f t="shared" si="3"/>
        <v>0</v>
      </c>
    </row>
    <row r="27" spans="1:7" ht="14.4">
      <c r="A27" s="285">
        <f ca="1" t="shared" si="2"/>
        <v>16</v>
      </c>
      <c r="B27" s="490"/>
      <c r="C27" s="400" t="s">
        <v>1076</v>
      </c>
      <c r="D27" s="385">
        <v>6</v>
      </c>
      <c r="E27" s="401" t="s">
        <v>425</v>
      </c>
      <c r="F27" s="155"/>
      <c r="G27" s="387">
        <f t="shared" si="3"/>
        <v>0</v>
      </c>
    </row>
    <row r="28" spans="1:7" ht="14.4">
      <c r="A28" s="285">
        <f ca="1" t="shared" si="2"/>
        <v>17</v>
      </c>
      <c r="B28" s="485"/>
      <c r="C28" s="400" t="s">
        <v>1064</v>
      </c>
      <c r="D28" s="385">
        <v>1</v>
      </c>
      <c r="E28" s="401" t="s">
        <v>518</v>
      </c>
      <c r="F28" s="155"/>
      <c r="G28" s="387">
        <f t="shared" si="3"/>
        <v>0</v>
      </c>
    </row>
    <row r="29" spans="1:7" ht="14.4">
      <c r="A29" s="402"/>
      <c r="B29" s="284"/>
      <c r="C29" s="403"/>
      <c r="D29" s="403"/>
      <c r="E29" s="404"/>
      <c r="F29" s="405"/>
      <c r="G29" s="405"/>
    </row>
    <row r="30" spans="1:7" ht="13.8" thickBot="1">
      <c r="A30" s="474" t="s">
        <v>1077</v>
      </c>
      <c r="B30" s="474" t="str">
        <f>$B$4</f>
        <v>Umístění</v>
      </c>
      <c r="C30" s="474" t="e">
        <f>#REF!</f>
        <v>#REF!</v>
      </c>
      <c r="D30" s="383"/>
      <c r="E30" s="383"/>
      <c r="F30" s="384"/>
      <c r="G30" s="384"/>
    </row>
    <row r="31" spans="1:7" ht="52.8">
      <c r="A31" s="406">
        <f ca="1">MAX(INDIRECT(ADDRESS(ROW($A$7),1)&amp;":"&amp;ADDRESS(ROW()-1,COLUMN())))+1</f>
        <v>18</v>
      </c>
      <c r="B31" s="484" t="s">
        <v>1057</v>
      </c>
      <c r="C31" s="370" t="s">
        <v>1078</v>
      </c>
      <c r="D31" s="370">
        <v>8</v>
      </c>
      <c r="E31" s="407" t="s">
        <v>425</v>
      </c>
      <c r="F31" s="155"/>
      <c r="G31" s="373">
        <f>D31*F31</f>
        <v>0</v>
      </c>
    </row>
    <row r="32" spans="1:7" ht="52.8">
      <c r="A32" s="391">
        <f ca="1">MAX(INDIRECT(ADDRESS(ROW($A$7),1)&amp;":"&amp;ADDRESS(ROW()-1,COLUMN())))+1</f>
        <v>19</v>
      </c>
      <c r="B32" s="485"/>
      <c r="C32" s="374" t="s">
        <v>1079</v>
      </c>
      <c r="D32" s="374">
        <v>8</v>
      </c>
      <c r="E32" s="408" t="s">
        <v>425</v>
      </c>
      <c r="F32" s="155"/>
      <c r="G32" s="377">
        <f>D32*F32</f>
        <v>0</v>
      </c>
    </row>
    <row r="33" spans="1:7" ht="14.4">
      <c r="A33" s="402"/>
      <c r="B33" s="284"/>
      <c r="C33" s="403"/>
      <c r="D33" s="403"/>
      <c r="E33" s="404"/>
      <c r="F33" s="405"/>
      <c r="G33" s="405"/>
    </row>
    <row r="34" spans="1:7" ht="15" customHeight="1" thickBot="1">
      <c r="A34" s="474" t="s">
        <v>1080</v>
      </c>
      <c r="B34" s="474" t="str">
        <f>$B$4</f>
        <v>Umístění</v>
      </c>
      <c r="C34" s="474" t="e">
        <f>#REF!</f>
        <v>#REF!</v>
      </c>
      <c r="D34" s="383"/>
      <c r="E34" s="383"/>
      <c r="F34" s="384"/>
      <c r="G34" s="384"/>
    </row>
    <row r="35" spans="1:249" ht="12">
      <c r="A35" s="406">
        <f ca="1">MAX(INDIRECT(ADDRESS(ROW($A$7),1)&amp;":"&amp;ADDRESS(ROW()-1,COLUMN())))+1</f>
        <v>20</v>
      </c>
      <c r="B35" s="484" t="s">
        <v>1057</v>
      </c>
      <c r="C35" s="409" t="s">
        <v>1081</v>
      </c>
      <c r="D35" s="371">
        <v>1</v>
      </c>
      <c r="E35" s="372" t="s">
        <v>518</v>
      </c>
      <c r="F35" s="155"/>
      <c r="G35" s="373">
        <f>F35*D35</f>
        <v>0</v>
      </c>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c r="AL35" s="296"/>
      <c r="AM35" s="296"/>
      <c r="AN35" s="296"/>
      <c r="AO35" s="296"/>
      <c r="AP35" s="296"/>
      <c r="AQ35" s="296"/>
      <c r="AR35" s="296"/>
      <c r="AS35" s="296"/>
      <c r="AT35" s="296"/>
      <c r="AU35" s="296"/>
      <c r="AV35" s="296"/>
      <c r="AW35" s="296"/>
      <c r="AX35" s="296"/>
      <c r="AY35" s="296"/>
      <c r="AZ35" s="296"/>
      <c r="BA35" s="296"/>
      <c r="BB35" s="296"/>
      <c r="BC35" s="296"/>
      <c r="BD35" s="296"/>
      <c r="BE35" s="296"/>
      <c r="BF35" s="296"/>
      <c r="BG35" s="296"/>
      <c r="BH35" s="296"/>
      <c r="BI35" s="296"/>
      <c r="BJ35" s="296"/>
      <c r="BK35" s="296"/>
      <c r="BL35" s="296"/>
      <c r="BM35" s="296"/>
      <c r="BN35" s="296"/>
      <c r="BO35" s="296"/>
      <c r="BP35" s="296"/>
      <c r="BQ35" s="296"/>
      <c r="BR35" s="296"/>
      <c r="BS35" s="296"/>
      <c r="BT35" s="296"/>
      <c r="BU35" s="296"/>
      <c r="BV35" s="296"/>
      <c r="BW35" s="296"/>
      <c r="BX35" s="296"/>
      <c r="BY35" s="296"/>
      <c r="BZ35" s="296"/>
      <c r="CA35" s="296"/>
      <c r="CB35" s="296"/>
      <c r="CC35" s="296"/>
      <c r="CD35" s="296"/>
      <c r="CE35" s="296"/>
      <c r="CF35" s="296"/>
      <c r="CG35" s="296"/>
      <c r="CH35" s="296"/>
      <c r="CI35" s="296"/>
      <c r="CJ35" s="296"/>
      <c r="CK35" s="296"/>
      <c r="CL35" s="296"/>
      <c r="CM35" s="296"/>
      <c r="CN35" s="296"/>
      <c r="CO35" s="296"/>
      <c r="CP35" s="296"/>
      <c r="CQ35" s="296"/>
      <c r="CR35" s="296"/>
      <c r="CS35" s="296"/>
      <c r="CT35" s="296"/>
      <c r="CU35" s="296"/>
      <c r="CV35" s="296"/>
      <c r="CW35" s="296"/>
      <c r="CX35" s="296"/>
      <c r="CY35" s="296"/>
      <c r="CZ35" s="296"/>
      <c r="DA35" s="296"/>
      <c r="DB35" s="296"/>
      <c r="DC35" s="296"/>
      <c r="DD35" s="296"/>
      <c r="DE35" s="296"/>
      <c r="DF35" s="296"/>
      <c r="DG35" s="296"/>
      <c r="DH35" s="296"/>
      <c r="DI35" s="296"/>
      <c r="DJ35" s="296"/>
      <c r="DK35" s="296"/>
      <c r="DL35" s="296"/>
      <c r="DM35" s="296"/>
      <c r="DN35" s="296"/>
      <c r="DO35" s="296"/>
      <c r="DP35" s="296"/>
      <c r="DQ35" s="296"/>
      <c r="DR35" s="296"/>
      <c r="DS35" s="296"/>
      <c r="DT35" s="296"/>
      <c r="DU35" s="296"/>
      <c r="DV35" s="296"/>
      <c r="DW35" s="296"/>
      <c r="DX35" s="296"/>
      <c r="DY35" s="296"/>
      <c r="DZ35" s="296"/>
      <c r="EA35" s="296"/>
      <c r="EB35" s="296"/>
      <c r="EC35" s="296"/>
      <c r="ED35" s="296"/>
      <c r="EE35" s="296"/>
      <c r="EF35" s="296"/>
      <c r="EG35" s="296"/>
      <c r="EH35" s="296"/>
      <c r="EI35" s="296"/>
      <c r="EJ35" s="296"/>
      <c r="EK35" s="296"/>
      <c r="EL35" s="296"/>
      <c r="EM35" s="296"/>
      <c r="EN35" s="296"/>
      <c r="EO35" s="296"/>
      <c r="EP35" s="296"/>
      <c r="EQ35" s="296"/>
      <c r="ER35" s="296"/>
      <c r="ES35" s="296"/>
      <c r="ET35" s="296"/>
      <c r="EU35" s="296"/>
      <c r="EV35" s="296"/>
      <c r="EW35" s="296"/>
      <c r="EX35" s="296"/>
      <c r="EY35" s="296"/>
      <c r="EZ35" s="296"/>
      <c r="FA35" s="296"/>
      <c r="FB35" s="296"/>
      <c r="FC35" s="296"/>
      <c r="FD35" s="296"/>
      <c r="FE35" s="296"/>
      <c r="FF35" s="296"/>
      <c r="FG35" s="296"/>
      <c r="FH35" s="296"/>
      <c r="FI35" s="296"/>
      <c r="FJ35" s="296"/>
      <c r="FK35" s="296"/>
      <c r="FL35" s="296"/>
      <c r="FM35" s="296"/>
      <c r="FN35" s="296"/>
      <c r="FO35" s="296"/>
      <c r="FP35" s="296"/>
      <c r="FQ35" s="296"/>
      <c r="FR35" s="296"/>
      <c r="FS35" s="296"/>
      <c r="FT35" s="296"/>
      <c r="FU35" s="296"/>
      <c r="FV35" s="296"/>
      <c r="FW35" s="296"/>
      <c r="FX35" s="296"/>
      <c r="FY35" s="296"/>
      <c r="FZ35" s="296"/>
      <c r="GA35" s="296"/>
      <c r="GB35" s="296"/>
      <c r="GC35" s="296"/>
      <c r="GD35" s="296"/>
      <c r="GE35" s="296"/>
      <c r="GF35" s="296"/>
      <c r="GG35" s="296"/>
      <c r="GH35" s="296"/>
      <c r="GI35" s="296"/>
      <c r="GJ35" s="296"/>
      <c r="GK35" s="296"/>
      <c r="GL35" s="296"/>
      <c r="GM35" s="296"/>
      <c r="GN35" s="296"/>
      <c r="GO35" s="296"/>
      <c r="GP35" s="296"/>
      <c r="GQ35" s="296"/>
      <c r="GR35" s="296"/>
      <c r="GS35" s="296"/>
      <c r="GT35" s="296"/>
      <c r="GU35" s="296"/>
      <c r="GV35" s="296"/>
      <c r="GW35" s="296"/>
      <c r="GX35" s="296"/>
      <c r="GY35" s="296"/>
      <c r="GZ35" s="296"/>
      <c r="HA35" s="296"/>
      <c r="HB35" s="296"/>
      <c r="HC35" s="296"/>
      <c r="HD35" s="296"/>
      <c r="HE35" s="296"/>
      <c r="HF35" s="296"/>
      <c r="HG35" s="296"/>
      <c r="HH35" s="296"/>
      <c r="HI35" s="296"/>
      <c r="HJ35" s="296"/>
      <c r="HK35" s="296"/>
      <c r="HL35" s="296"/>
      <c r="HM35" s="296"/>
      <c r="HN35" s="296"/>
      <c r="HO35" s="296"/>
      <c r="HP35" s="296"/>
      <c r="HQ35" s="296"/>
      <c r="HR35" s="296"/>
      <c r="HS35" s="296"/>
      <c r="HT35" s="296"/>
      <c r="HU35" s="296"/>
      <c r="HV35" s="296"/>
      <c r="HW35" s="296"/>
      <c r="HX35" s="296"/>
      <c r="HY35" s="296"/>
      <c r="HZ35" s="296"/>
      <c r="IA35" s="296"/>
      <c r="IB35" s="296"/>
      <c r="IC35" s="296"/>
      <c r="ID35" s="296"/>
      <c r="IE35" s="296"/>
      <c r="IF35" s="296"/>
      <c r="IG35" s="296"/>
      <c r="IH35" s="296"/>
      <c r="II35" s="296"/>
      <c r="IJ35" s="296"/>
      <c r="IK35" s="296"/>
      <c r="IL35" s="296"/>
      <c r="IM35" s="296"/>
      <c r="IN35" s="296"/>
      <c r="IO35" s="296"/>
    </row>
    <row r="36" spans="1:249" ht="26.4">
      <c r="A36" s="285">
        <f ca="1">MAX(INDIRECT(ADDRESS(ROW($A$7),1)&amp;":"&amp;ADDRESS(ROW()-1,COLUMN())))+1</f>
        <v>21</v>
      </c>
      <c r="B36" s="488"/>
      <c r="C36" s="410" t="s">
        <v>1082</v>
      </c>
      <c r="D36" s="411">
        <v>1</v>
      </c>
      <c r="E36" s="412" t="s">
        <v>518</v>
      </c>
      <c r="F36" s="155"/>
      <c r="G36" s="387">
        <f>F36*D36</f>
        <v>0</v>
      </c>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c r="BF36" s="296"/>
      <c r="BG36" s="296"/>
      <c r="BH36" s="296"/>
      <c r="BI36" s="296"/>
      <c r="BJ36" s="296"/>
      <c r="BK36" s="296"/>
      <c r="BL36" s="296"/>
      <c r="BM36" s="296"/>
      <c r="BN36" s="296"/>
      <c r="BO36" s="296"/>
      <c r="BP36" s="296"/>
      <c r="BQ36" s="296"/>
      <c r="BR36" s="296"/>
      <c r="BS36" s="296"/>
      <c r="BT36" s="296"/>
      <c r="BU36" s="296"/>
      <c r="BV36" s="296"/>
      <c r="BW36" s="296"/>
      <c r="BX36" s="296"/>
      <c r="BY36" s="296"/>
      <c r="BZ36" s="296"/>
      <c r="CA36" s="296"/>
      <c r="CB36" s="296"/>
      <c r="CC36" s="296"/>
      <c r="CD36" s="296"/>
      <c r="CE36" s="296"/>
      <c r="CF36" s="296"/>
      <c r="CG36" s="296"/>
      <c r="CH36" s="296"/>
      <c r="CI36" s="296"/>
      <c r="CJ36" s="296"/>
      <c r="CK36" s="296"/>
      <c r="CL36" s="296"/>
      <c r="CM36" s="296"/>
      <c r="CN36" s="296"/>
      <c r="CO36" s="296"/>
      <c r="CP36" s="296"/>
      <c r="CQ36" s="296"/>
      <c r="CR36" s="296"/>
      <c r="CS36" s="296"/>
      <c r="CT36" s="296"/>
      <c r="CU36" s="296"/>
      <c r="CV36" s="296"/>
      <c r="CW36" s="296"/>
      <c r="CX36" s="296"/>
      <c r="CY36" s="296"/>
      <c r="CZ36" s="296"/>
      <c r="DA36" s="296"/>
      <c r="DB36" s="296"/>
      <c r="DC36" s="296"/>
      <c r="DD36" s="296"/>
      <c r="DE36" s="296"/>
      <c r="DF36" s="296"/>
      <c r="DG36" s="296"/>
      <c r="DH36" s="296"/>
      <c r="DI36" s="296"/>
      <c r="DJ36" s="296"/>
      <c r="DK36" s="296"/>
      <c r="DL36" s="296"/>
      <c r="DM36" s="296"/>
      <c r="DN36" s="296"/>
      <c r="DO36" s="296"/>
      <c r="DP36" s="296"/>
      <c r="DQ36" s="296"/>
      <c r="DR36" s="296"/>
      <c r="DS36" s="296"/>
      <c r="DT36" s="296"/>
      <c r="DU36" s="296"/>
      <c r="DV36" s="296"/>
      <c r="DW36" s="296"/>
      <c r="DX36" s="296"/>
      <c r="DY36" s="296"/>
      <c r="DZ36" s="296"/>
      <c r="EA36" s="296"/>
      <c r="EB36" s="296"/>
      <c r="EC36" s="296"/>
      <c r="ED36" s="296"/>
      <c r="EE36" s="296"/>
      <c r="EF36" s="296"/>
      <c r="EG36" s="296"/>
      <c r="EH36" s="296"/>
      <c r="EI36" s="296"/>
      <c r="EJ36" s="296"/>
      <c r="EK36" s="296"/>
      <c r="EL36" s="296"/>
      <c r="EM36" s="296"/>
      <c r="EN36" s="296"/>
      <c r="EO36" s="296"/>
      <c r="EP36" s="296"/>
      <c r="EQ36" s="296"/>
      <c r="ER36" s="296"/>
      <c r="ES36" s="296"/>
      <c r="ET36" s="296"/>
      <c r="EU36" s="296"/>
      <c r="EV36" s="296"/>
      <c r="EW36" s="296"/>
      <c r="EX36" s="296"/>
      <c r="EY36" s="296"/>
      <c r="EZ36" s="296"/>
      <c r="FA36" s="296"/>
      <c r="FB36" s="296"/>
      <c r="FC36" s="296"/>
      <c r="FD36" s="296"/>
      <c r="FE36" s="296"/>
      <c r="FF36" s="296"/>
      <c r="FG36" s="296"/>
      <c r="FH36" s="296"/>
      <c r="FI36" s="296"/>
      <c r="FJ36" s="296"/>
      <c r="FK36" s="296"/>
      <c r="FL36" s="296"/>
      <c r="FM36" s="296"/>
      <c r="FN36" s="296"/>
      <c r="FO36" s="296"/>
      <c r="FP36" s="296"/>
      <c r="FQ36" s="296"/>
      <c r="FR36" s="296"/>
      <c r="FS36" s="296"/>
      <c r="FT36" s="296"/>
      <c r="FU36" s="296"/>
      <c r="FV36" s="296"/>
      <c r="FW36" s="296"/>
      <c r="FX36" s="296"/>
      <c r="FY36" s="296"/>
      <c r="FZ36" s="296"/>
      <c r="GA36" s="296"/>
      <c r="GB36" s="296"/>
      <c r="GC36" s="296"/>
      <c r="GD36" s="296"/>
      <c r="GE36" s="296"/>
      <c r="GF36" s="296"/>
      <c r="GG36" s="296"/>
      <c r="GH36" s="296"/>
      <c r="GI36" s="296"/>
      <c r="GJ36" s="296"/>
      <c r="GK36" s="296"/>
      <c r="GL36" s="296"/>
      <c r="GM36" s="296"/>
      <c r="GN36" s="296"/>
      <c r="GO36" s="296"/>
      <c r="GP36" s="296"/>
      <c r="GQ36" s="296"/>
      <c r="GR36" s="296"/>
      <c r="GS36" s="296"/>
      <c r="GT36" s="296"/>
      <c r="GU36" s="296"/>
      <c r="GV36" s="296"/>
      <c r="GW36" s="296"/>
      <c r="GX36" s="296"/>
      <c r="GY36" s="296"/>
      <c r="GZ36" s="296"/>
      <c r="HA36" s="296"/>
      <c r="HB36" s="296"/>
      <c r="HC36" s="296"/>
      <c r="HD36" s="296"/>
      <c r="HE36" s="296"/>
      <c r="HF36" s="296"/>
      <c r="HG36" s="296"/>
      <c r="HH36" s="296"/>
      <c r="HI36" s="296"/>
      <c r="HJ36" s="296"/>
      <c r="HK36" s="296"/>
      <c r="HL36" s="296"/>
      <c r="HM36" s="296"/>
      <c r="HN36" s="296"/>
      <c r="HO36" s="296"/>
      <c r="HP36" s="296"/>
      <c r="HQ36" s="296"/>
      <c r="HR36" s="296"/>
      <c r="HS36" s="296"/>
      <c r="HT36" s="296"/>
      <c r="HU36" s="296"/>
      <c r="HV36" s="296"/>
      <c r="HW36" s="296"/>
      <c r="HX36" s="296"/>
      <c r="HY36" s="296"/>
      <c r="HZ36" s="296"/>
      <c r="IA36" s="296"/>
      <c r="IB36" s="296"/>
      <c r="IC36" s="296"/>
      <c r="ID36" s="296"/>
      <c r="IE36" s="296"/>
      <c r="IF36" s="296"/>
      <c r="IG36" s="296"/>
      <c r="IH36" s="296"/>
      <c r="II36" s="296"/>
      <c r="IJ36" s="296"/>
      <c r="IK36" s="296"/>
      <c r="IL36" s="296"/>
      <c r="IM36" s="296"/>
      <c r="IN36" s="296"/>
      <c r="IO36" s="296"/>
    </row>
    <row r="37" spans="1:7" ht="12">
      <c r="A37" s="285">
        <f ca="1">MAX(INDIRECT(ADDRESS(ROW($A$7),1)&amp;":"&amp;ADDRESS(ROW()-1,COLUMN())))+1</f>
        <v>22</v>
      </c>
      <c r="B37" s="488"/>
      <c r="C37" s="410" t="s">
        <v>1083</v>
      </c>
      <c r="D37" s="411">
        <v>1</v>
      </c>
      <c r="E37" s="412" t="s">
        <v>518</v>
      </c>
      <c r="F37" s="155"/>
      <c r="G37" s="387">
        <f>F37*D37</f>
        <v>0</v>
      </c>
    </row>
    <row r="38" spans="1:7" ht="12">
      <c r="A38" s="285">
        <f ca="1">MAX(INDIRECT(ADDRESS(ROW($A$7),1)&amp;":"&amp;ADDRESS(ROW()-1,COLUMN())))+1</f>
        <v>23</v>
      </c>
      <c r="B38" s="488"/>
      <c r="C38" s="410" t="s">
        <v>1084</v>
      </c>
      <c r="D38" s="411">
        <v>1</v>
      </c>
      <c r="E38" s="412" t="s">
        <v>518</v>
      </c>
      <c r="F38" s="155"/>
      <c r="G38" s="387">
        <f>F38*D38</f>
        <v>0</v>
      </c>
    </row>
    <row r="39" spans="1:7" ht="12">
      <c r="A39" s="391">
        <f ca="1">MAX(INDIRECT(ADDRESS(ROW($A$7),1)&amp;":"&amp;ADDRESS(ROW()-1,COLUMN())))+1</f>
        <v>24</v>
      </c>
      <c r="B39" s="489"/>
      <c r="C39" s="413" t="s">
        <v>1085</v>
      </c>
      <c r="D39" s="375">
        <v>1</v>
      </c>
      <c r="E39" s="376" t="s">
        <v>518</v>
      </c>
      <c r="F39" s="155"/>
      <c r="G39" s="377">
        <f>F39*D39</f>
        <v>0</v>
      </c>
    </row>
    <row r="40" spans="1:7" ht="12">
      <c r="A40" s="285"/>
      <c r="B40" s="399"/>
      <c r="C40" s="414"/>
      <c r="D40" s="380"/>
      <c r="E40" s="381"/>
      <c r="F40" s="382"/>
      <c r="G40" s="415">
        <f>SUM(G7:G39)</f>
        <v>0</v>
      </c>
    </row>
    <row r="41" spans="1:7" ht="12">
      <c r="A41" s="298"/>
      <c r="B41" s="416"/>
      <c r="C41" s="273"/>
      <c r="D41" s="288"/>
      <c r="F41" s="290"/>
      <c r="G41" s="290"/>
    </row>
    <row r="42" ht="12">
      <c r="A42" s="303" t="s">
        <v>35</v>
      </c>
    </row>
    <row r="43" spans="1:8" s="305" customFormat="1" ht="12">
      <c r="A43" s="303" t="s">
        <v>962</v>
      </c>
      <c r="B43" s="303"/>
      <c r="C43" s="287"/>
      <c r="D43" s="287"/>
      <c r="E43" s="287"/>
      <c r="F43" s="289"/>
      <c r="G43" s="289"/>
      <c r="H43" s="304"/>
    </row>
    <row r="44" spans="1:7" ht="83.85" customHeight="1">
      <c r="A44" s="471" t="s">
        <v>963</v>
      </c>
      <c r="B44" s="471"/>
      <c r="C44" s="471"/>
      <c r="D44" s="471"/>
      <c r="E44" s="471"/>
      <c r="F44" s="471"/>
      <c r="G44" s="471"/>
    </row>
    <row r="45" spans="1:7" ht="91.5" customHeight="1">
      <c r="A45" s="471" t="s">
        <v>964</v>
      </c>
      <c r="B45" s="471"/>
      <c r="C45" s="471"/>
      <c r="D45" s="471"/>
      <c r="E45" s="471"/>
      <c r="F45" s="471"/>
      <c r="G45" s="471"/>
    </row>
  </sheetData>
  <sheetProtection selectLockedCells="1" selectUnlockedCells="1"/>
  <mergeCells count="17">
    <mergeCell ref="A34:C34"/>
    <mergeCell ref="B35:B39"/>
    <mergeCell ref="A44:G44"/>
    <mergeCell ref="A45:G45"/>
    <mergeCell ref="A10:C10"/>
    <mergeCell ref="B11:B17"/>
    <mergeCell ref="A19:C19"/>
    <mergeCell ref="B26:B28"/>
    <mergeCell ref="A30:C30"/>
    <mergeCell ref="B31:B32"/>
    <mergeCell ref="A7:A8"/>
    <mergeCell ref="B7:B8"/>
    <mergeCell ref="A1:G1"/>
    <mergeCell ref="A3:F3"/>
    <mergeCell ref="A6:C6"/>
    <mergeCell ref="D6:E6"/>
    <mergeCell ref="F6:G6"/>
  </mergeCells>
  <printOptions horizontalCentered="1"/>
  <pageMargins left="0.5902777777777778" right="0.39375" top="0.6694444444444444" bottom="0.7875" header="0.5118055555555555" footer="0.5118055555555555"/>
  <pageSetup horizontalDpi="300" verticalDpi="300" orientation="landscape" paperSize="9" r:id="rId1"/>
  <headerFooter alignWithMargins="0">
    <oddFooter>&amp;C&amp;P/&amp;N</oddFooter>
  </headerFooter>
  <rowBreaks count="1" manualBreakCount="1">
    <brk id="3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0"/>
  <sheetViews>
    <sheetView showGridLines="0" workbookViewId="0" topLeftCell="A143"/>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447" t="s">
        <v>5</v>
      </c>
      <c r="M2" s="448"/>
      <c r="N2" s="448"/>
      <c r="O2" s="448"/>
      <c r="P2" s="448"/>
      <c r="Q2" s="448"/>
      <c r="R2" s="448"/>
      <c r="S2" s="448"/>
      <c r="T2" s="448"/>
      <c r="U2" s="448"/>
      <c r="V2" s="448"/>
      <c r="AT2" s="17" t="s">
        <v>112</v>
      </c>
    </row>
    <row r="3" spans="2:46" s="1" customFormat="1" ht="6.9" customHeight="1">
      <c r="B3" s="18"/>
      <c r="C3" s="19"/>
      <c r="D3" s="19"/>
      <c r="E3" s="19"/>
      <c r="F3" s="19"/>
      <c r="G3" s="19"/>
      <c r="H3" s="19"/>
      <c r="I3" s="19"/>
      <c r="J3" s="19"/>
      <c r="K3" s="19"/>
      <c r="L3" s="20"/>
      <c r="AT3" s="17" t="s">
        <v>86</v>
      </c>
    </row>
    <row r="4" spans="2:46" s="1" customFormat="1" ht="24.9" customHeight="1">
      <c r="B4" s="20"/>
      <c r="D4" s="21" t="s">
        <v>113</v>
      </c>
      <c r="L4" s="20"/>
      <c r="M4" s="98" t="s">
        <v>10</v>
      </c>
      <c r="AT4" s="17" t="s">
        <v>3</v>
      </c>
    </row>
    <row r="5" spans="2:12" s="1" customFormat="1" ht="6.9" customHeight="1">
      <c r="B5" s="20"/>
      <c r="L5" s="20"/>
    </row>
    <row r="6" spans="2:12" s="1" customFormat="1" ht="12" customHeight="1">
      <c r="B6" s="20"/>
      <c r="D6" s="27" t="s">
        <v>16</v>
      </c>
      <c r="L6" s="20"/>
    </row>
    <row r="7" spans="2:12" s="1" customFormat="1" ht="27.6" customHeight="1">
      <c r="B7" s="20"/>
      <c r="E7" s="462" t="str">
        <f>'Rekapitulace stavby'!K6</f>
        <v>ZŠ a MŠ Praha 5 – Smíchov, Kořenského 10, objekt Nám. 14. října 2994 - Oprava sociálních zařízení a výměna ZTI</v>
      </c>
      <c r="F7" s="463"/>
      <c r="G7" s="463"/>
      <c r="H7" s="463"/>
      <c r="L7" s="20"/>
    </row>
    <row r="8" spans="1:31" s="2" customFormat="1" ht="12" customHeight="1">
      <c r="A8" s="32"/>
      <c r="B8" s="33"/>
      <c r="C8" s="32"/>
      <c r="D8" s="27" t="s">
        <v>114</v>
      </c>
      <c r="E8" s="32"/>
      <c r="F8" s="32"/>
      <c r="G8" s="32"/>
      <c r="H8" s="32"/>
      <c r="I8" s="32"/>
      <c r="J8" s="32"/>
      <c r="K8" s="32"/>
      <c r="L8" s="42"/>
      <c r="S8" s="32"/>
      <c r="T8" s="32"/>
      <c r="U8" s="32"/>
      <c r="V8" s="32"/>
      <c r="W8" s="32"/>
      <c r="X8" s="32"/>
      <c r="Y8" s="32"/>
      <c r="Z8" s="32"/>
      <c r="AA8" s="32"/>
      <c r="AB8" s="32"/>
      <c r="AC8" s="32"/>
      <c r="AD8" s="32"/>
      <c r="AE8" s="32"/>
    </row>
    <row r="9" spans="1:31" s="2" customFormat="1" ht="16.5" customHeight="1">
      <c r="A9" s="32"/>
      <c r="B9" s="33"/>
      <c r="C9" s="32"/>
      <c r="D9" s="32"/>
      <c r="E9" s="441" t="s">
        <v>871</v>
      </c>
      <c r="F9" s="461"/>
      <c r="G9" s="461"/>
      <c r="H9" s="461"/>
      <c r="I9" s="32"/>
      <c r="J9" s="32"/>
      <c r="K9" s="32"/>
      <c r="L9" s="42"/>
      <c r="S9" s="32"/>
      <c r="T9" s="32"/>
      <c r="U9" s="32"/>
      <c r="V9" s="32"/>
      <c r="W9" s="32"/>
      <c r="X9" s="32"/>
      <c r="Y9" s="32"/>
      <c r="Z9" s="32"/>
      <c r="AA9" s="32"/>
      <c r="AB9" s="32"/>
      <c r="AC9" s="32"/>
      <c r="AD9" s="32"/>
      <c r="AE9" s="32"/>
    </row>
    <row r="10" spans="1:31" s="2" customFormat="1" ht="12">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c r="A11" s="32"/>
      <c r="B11" s="33"/>
      <c r="C11" s="32"/>
      <c r="D11" s="27" t="s">
        <v>17</v>
      </c>
      <c r="E11" s="32"/>
      <c r="F11" s="25" t="s">
        <v>1</v>
      </c>
      <c r="G11" s="32"/>
      <c r="H11" s="32"/>
      <c r="I11" s="27" t="s">
        <v>18</v>
      </c>
      <c r="J11" s="25" t="s">
        <v>1</v>
      </c>
      <c r="K11" s="32"/>
      <c r="L11" s="42"/>
      <c r="S11" s="32"/>
      <c r="T11" s="32"/>
      <c r="U11" s="32"/>
      <c r="V11" s="32"/>
      <c r="W11" s="32"/>
      <c r="X11" s="32"/>
      <c r="Y11" s="32"/>
      <c r="Z11" s="32"/>
      <c r="AA11" s="32"/>
      <c r="AB11" s="32"/>
      <c r="AC11" s="32"/>
      <c r="AD11" s="32"/>
      <c r="AE11" s="32"/>
    </row>
    <row r="12" spans="1:31" s="2" customFormat="1" ht="12" customHeight="1">
      <c r="A12" s="32"/>
      <c r="B12" s="33"/>
      <c r="C12" s="32"/>
      <c r="D12" s="27" t="s">
        <v>19</v>
      </c>
      <c r="E12" s="32"/>
      <c r="F12" s="25" t="s">
        <v>20</v>
      </c>
      <c r="G12" s="32"/>
      <c r="H12" s="32"/>
      <c r="I12" s="27" t="s">
        <v>21</v>
      </c>
      <c r="J12" s="55">
        <f>'Rekapitulace stavby'!AN8</f>
        <v>0</v>
      </c>
      <c r="K12" s="32"/>
      <c r="L12" s="42"/>
      <c r="S12" s="32"/>
      <c r="T12" s="32"/>
      <c r="U12" s="32"/>
      <c r="V12" s="32"/>
      <c r="W12" s="32"/>
      <c r="X12" s="32"/>
      <c r="Y12" s="32"/>
      <c r="Z12" s="32"/>
      <c r="AA12" s="32"/>
      <c r="AB12" s="32"/>
      <c r="AC12" s="32"/>
      <c r="AD12" s="32"/>
      <c r="AE12" s="32"/>
    </row>
    <row r="13" spans="1:31" s="2" customFormat="1" ht="10.95" customHeight="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c r="A14" s="32"/>
      <c r="B14" s="33"/>
      <c r="C14" s="32"/>
      <c r="D14" s="27" t="s">
        <v>22</v>
      </c>
      <c r="E14" s="32"/>
      <c r="F14" s="32"/>
      <c r="G14" s="32"/>
      <c r="H14" s="32"/>
      <c r="I14" s="27" t="s">
        <v>23</v>
      </c>
      <c r="J14" s="25" t="s">
        <v>24</v>
      </c>
      <c r="K14" s="32"/>
      <c r="L14" s="42"/>
      <c r="S14" s="32"/>
      <c r="T14" s="32"/>
      <c r="U14" s="32"/>
      <c r="V14" s="32"/>
      <c r="W14" s="32"/>
      <c r="X14" s="32"/>
      <c r="Y14" s="32"/>
      <c r="Z14" s="32"/>
      <c r="AA14" s="32"/>
      <c r="AB14" s="32"/>
      <c r="AC14" s="32"/>
      <c r="AD14" s="32"/>
      <c r="AE14" s="32"/>
    </row>
    <row r="15" spans="1:31" s="2" customFormat="1" ht="18" customHeight="1">
      <c r="A15" s="32"/>
      <c r="B15" s="33"/>
      <c r="C15" s="32"/>
      <c r="D15" s="32"/>
      <c r="E15" s="25" t="s">
        <v>25</v>
      </c>
      <c r="F15" s="32"/>
      <c r="G15" s="32"/>
      <c r="H15" s="32"/>
      <c r="I15" s="27" t="s">
        <v>26</v>
      </c>
      <c r="J15" s="25" t="s">
        <v>27</v>
      </c>
      <c r="K15" s="32"/>
      <c r="L15" s="42"/>
      <c r="S15" s="32"/>
      <c r="T15" s="32"/>
      <c r="U15" s="32"/>
      <c r="V15" s="32"/>
      <c r="W15" s="32"/>
      <c r="X15" s="32"/>
      <c r="Y15" s="32"/>
      <c r="Z15" s="32"/>
      <c r="AA15" s="32"/>
      <c r="AB15" s="32"/>
      <c r="AC15" s="32"/>
      <c r="AD15" s="32"/>
      <c r="AE15" s="32"/>
    </row>
    <row r="16" spans="1:31" s="2" customFormat="1" ht="6.9" customHeight="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c r="A17" s="32"/>
      <c r="B17" s="33"/>
      <c r="C17" s="32"/>
      <c r="D17" s="27" t="s">
        <v>28</v>
      </c>
      <c r="E17" s="32"/>
      <c r="F17" s="32"/>
      <c r="G17" s="32"/>
      <c r="H17" s="32"/>
      <c r="I17" s="27" t="s">
        <v>23</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c r="A18" s="32"/>
      <c r="B18" s="33"/>
      <c r="C18" s="32"/>
      <c r="D18" s="32"/>
      <c r="E18" s="464" t="str">
        <f>'Rekapitulace stavby'!E14</f>
        <v>Vyplň údaj</v>
      </c>
      <c r="F18" s="456"/>
      <c r="G18" s="456"/>
      <c r="H18" s="456"/>
      <c r="I18" s="27" t="s">
        <v>26</v>
      </c>
      <c r="J18" s="28" t="str">
        <f>'Rekapitulace stavby'!AN14</f>
        <v>Vyplň údaj</v>
      </c>
      <c r="K18" s="32"/>
      <c r="L18" s="42"/>
      <c r="S18" s="32"/>
      <c r="T18" s="32"/>
      <c r="U18" s="32"/>
      <c r="V18" s="32"/>
      <c r="W18" s="32"/>
      <c r="X18" s="32"/>
      <c r="Y18" s="32"/>
      <c r="Z18" s="32"/>
      <c r="AA18" s="32"/>
      <c r="AB18" s="32"/>
      <c r="AC18" s="32"/>
      <c r="AD18" s="32"/>
      <c r="AE18" s="32"/>
    </row>
    <row r="19" spans="1:31" s="2" customFormat="1" ht="6.9" customHeight="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c r="A20" s="32"/>
      <c r="B20" s="33"/>
      <c r="C20" s="32"/>
      <c r="D20" s="27" t="s">
        <v>30</v>
      </c>
      <c r="E20" s="32"/>
      <c r="F20" s="32"/>
      <c r="G20" s="32"/>
      <c r="H20" s="32"/>
      <c r="I20" s="27" t="s">
        <v>23</v>
      </c>
      <c r="J20" s="25" t="s">
        <v>1</v>
      </c>
      <c r="K20" s="32"/>
      <c r="L20" s="42"/>
      <c r="S20" s="32"/>
      <c r="T20" s="32"/>
      <c r="U20" s="32"/>
      <c r="V20" s="32"/>
      <c r="W20" s="32"/>
      <c r="X20" s="32"/>
      <c r="Y20" s="32"/>
      <c r="Z20" s="32"/>
      <c r="AA20" s="32"/>
      <c r="AB20" s="32"/>
      <c r="AC20" s="32"/>
      <c r="AD20" s="32"/>
      <c r="AE20" s="32"/>
    </row>
    <row r="21" spans="1:31" s="2" customFormat="1" ht="18" customHeight="1">
      <c r="A21" s="32"/>
      <c r="B21" s="33"/>
      <c r="C21" s="32"/>
      <c r="D21" s="32"/>
      <c r="E21" s="25" t="s">
        <v>31</v>
      </c>
      <c r="F21" s="32"/>
      <c r="G21" s="32"/>
      <c r="H21" s="32"/>
      <c r="I21" s="27" t="s">
        <v>26</v>
      </c>
      <c r="J21" s="25" t="s">
        <v>1</v>
      </c>
      <c r="K21" s="32"/>
      <c r="L21" s="42"/>
      <c r="S21" s="32"/>
      <c r="T21" s="32"/>
      <c r="U21" s="32"/>
      <c r="V21" s="32"/>
      <c r="W21" s="32"/>
      <c r="X21" s="32"/>
      <c r="Y21" s="32"/>
      <c r="Z21" s="32"/>
      <c r="AA21" s="32"/>
      <c r="AB21" s="32"/>
      <c r="AC21" s="32"/>
      <c r="AD21" s="32"/>
      <c r="AE21" s="32"/>
    </row>
    <row r="22" spans="1:31" s="2" customFormat="1" ht="6.9" customHeight="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c r="A23" s="32"/>
      <c r="B23" s="33"/>
      <c r="C23" s="32"/>
      <c r="D23" s="27" t="s">
        <v>33</v>
      </c>
      <c r="E23" s="32"/>
      <c r="F23" s="32"/>
      <c r="G23" s="32"/>
      <c r="H23" s="32"/>
      <c r="I23" s="27" t="s">
        <v>23</v>
      </c>
      <c r="J23" s="25" t="str">
        <f>IF('Rekapitulace stavby'!AN19="","",'Rekapitulace stavby'!AN19)</f>
        <v/>
      </c>
      <c r="K23" s="32"/>
      <c r="L23" s="42"/>
      <c r="S23" s="32"/>
      <c r="T23" s="32"/>
      <c r="U23" s="32"/>
      <c r="V23" s="32"/>
      <c r="W23" s="32"/>
      <c r="X23" s="32"/>
      <c r="Y23" s="32"/>
      <c r="Z23" s="32"/>
      <c r="AA23" s="32"/>
      <c r="AB23" s="32"/>
      <c r="AC23" s="32"/>
      <c r="AD23" s="32"/>
      <c r="AE23" s="32"/>
    </row>
    <row r="24" spans="1:31" s="2" customFormat="1" ht="18" customHeight="1">
      <c r="A24" s="32"/>
      <c r="B24" s="33"/>
      <c r="C24" s="32"/>
      <c r="D24" s="32"/>
      <c r="E24" s="25" t="str">
        <f>IF('Rekapitulace stavby'!E20="","",'Rekapitulace stavby'!E20)</f>
        <v xml:space="preserve"> </v>
      </c>
      <c r="F24" s="32"/>
      <c r="G24" s="32"/>
      <c r="H24" s="32"/>
      <c r="I24" s="27" t="s">
        <v>26</v>
      </c>
      <c r="J24" s="25" t="str">
        <f>IF('Rekapitulace stavby'!AN20="","",'Rekapitulace stavby'!AN20)</f>
        <v/>
      </c>
      <c r="K24" s="32"/>
      <c r="L24" s="42"/>
      <c r="S24" s="32"/>
      <c r="T24" s="32"/>
      <c r="U24" s="32"/>
      <c r="V24" s="32"/>
      <c r="W24" s="32"/>
      <c r="X24" s="32"/>
      <c r="Y24" s="32"/>
      <c r="Z24" s="32"/>
      <c r="AA24" s="32"/>
      <c r="AB24" s="32"/>
      <c r="AC24" s="32"/>
      <c r="AD24" s="32"/>
      <c r="AE24" s="32"/>
    </row>
    <row r="25" spans="1:31" s="2" customFormat="1" ht="6.9" customHeight="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c r="A26" s="32"/>
      <c r="B26" s="33"/>
      <c r="C26" s="32"/>
      <c r="D26" s="27" t="s">
        <v>35</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95.25" customHeight="1">
      <c r="A27" s="99"/>
      <c r="B27" s="100"/>
      <c r="C27" s="99"/>
      <c r="D27" s="99"/>
      <c r="E27" s="460" t="s">
        <v>36</v>
      </c>
      <c r="F27" s="460"/>
      <c r="G27" s="460"/>
      <c r="H27" s="460"/>
      <c r="I27" s="99"/>
      <c r="J27" s="99"/>
      <c r="K27" s="99"/>
      <c r="L27" s="101"/>
      <c r="S27" s="99"/>
      <c r="T27" s="99"/>
      <c r="U27" s="99"/>
      <c r="V27" s="99"/>
      <c r="W27" s="99"/>
      <c r="X27" s="99"/>
      <c r="Y27" s="99"/>
      <c r="Z27" s="99"/>
      <c r="AA27" s="99"/>
      <c r="AB27" s="99"/>
      <c r="AC27" s="99"/>
      <c r="AD27" s="99"/>
      <c r="AE27" s="99"/>
    </row>
    <row r="28" spans="1:31" s="2" customFormat="1" ht="6.9" customHeight="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 customHeight="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c r="A30" s="32"/>
      <c r="B30" s="33"/>
      <c r="C30" s="32"/>
      <c r="D30" s="102" t="s">
        <v>37</v>
      </c>
      <c r="E30" s="32"/>
      <c r="F30" s="32"/>
      <c r="G30" s="32"/>
      <c r="H30" s="32"/>
      <c r="I30" s="32"/>
      <c r="J30" s="71">
        <f>ROUND(J118,2)</f>
        <v>0</v>
      </c>
      <c r="K30" s="32"/>
      <c r="L30" s="42"/>
      <c r="S30" s="32"/>
      <c r="T30" s="32"/>
      <c r="U30" s="32"/>
      <c r="V30" s="32"/>
      <c r="W30" s="32"/>
      <c r="X30" s="32"/>
      <c r="Y30" s="32"/>
      <c r="Z30" s="32"/>
      <c r="AA30" s="32"/>
      <c r="AB30" s="32"/>
      <c r="AC30" s="32"/>
      <c r="AD30" s="32"/>
      <c r="AE30" s="32"/>
    </row>
    <row r="31" spans="1:31" s="2" customFormat="1" ht="6.9"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 customHeight="1">
      <c r="A32" s="32"/>
      <c r="B32" s="33"/>
      <c r="C32" s="32"/>
      <c r="D32" s="32"/>
      <c r="E32" s="32"/>
      <c r="F32" s="36" t="s">
        <v>39</v>
      </c>
      <c r="G32" s="32"/>
      <c r="H32" s="32"/>
      <c r="I32" s="36" t="s">
        <v>38</v>
      </c>
      <c r="J32" s="36" t="s">
        <v>40</v>
      </c>
      <c r="K32" s="32"/>
      <c r="L32" s="42"/>
      <c r="S32" s="32"/>
      <c r="T32" s="32"/>
      <c r="U32" s="32"/>
      <c r="V32" s="32"/>
      <c r="W32" s="32"/>
      <c r="X32" s="32"/>
      <c r="Y32" s="32"/>
      <c r="Z32" s="32"/>
      <c r="AA32" s="32"/>
      <c r="AB32" s="32"/>
      <c r="AC32" s="32"/>
      <c r="AD32" s="32"/>
      <c r="AE32" s="32"/>
    </row>
    <row r="33" spans="1:31" s="2" customFormat="1" ht="14.4" customHeight="1">
      <c r="A33" s="32"/>
      <c r="B33" s="33"/>
      <c r="C33" s="32"/>
      <c r="D33" s="103" t="s">
        <v>41</v>
      </c>
      <c r="E33" s="27" t="s">
        <v>42</v>
      </c>
      <c r="F33" s="104">
        <f>ROUND((ROUND((SUM(BE118:BE123)),2)+SUM(BE125:BE129)),2)</f>
        <v>0</v>
      </c>
      <c r="G33" s="32"/>
      <c r="H33" s="32"/>
      <c r="I33" s="105">
        <v>0.21</v>
      </c>
      <c r="J33" s="104">
        <f>ROUND((ROUND(((SUM(BE118:BE123))*I33),2)+(SUM(BE125:BE129)*I33)),2)</f>
        <v>0</v>
      </c>
      <c r="K33" s="32"/>
      <c r="L33" s="42"/>
      <c r="S33" s="32"/>
      <c r="T33" s="32"/>
      <c r="U33" s="32"/>
      <c r="V33" s="32"/>
      <c r="W33" s="32"/>
      <c r="X33" s="32"/>
      <c r="Y33" s="32"/>
      <c r="Z33" s="32"/>
      <c r="AA33" s="32"/>
      <c r="AB33" s="32"/>
      <c r="AC33" s="32"/>
      <c r="AD33" s="32"/>
      <c r="AE33" s="32"/>
    </row>
    <row r="34" spans="1:31" s="2" customFormat="1" ht="14.4" customHeight="1">
      <c r="A34" s="32"/>
      <c r="B34" s="33"/>
      <c r="C34" s="32"/>
      <c r="D34" s="32"/>
      <c r="E34" s="27" t="s">
        <v>43</v>
      </c>
      <c r="F34" s="104">
        <f>ROUND((ROUND((SUM(BF118:BF123)),2)+SUM(BF125:BF129)),2)</f>
        <v>0</v>
      </c>
      <c r="G34" s="32"/>
      <c r="H34" s="32"/>
      <c r="I34" s="105">
        <v>0.15</v>
      </c>
      <c r="J34" s="104">
        <f>ROUND((ROUND(((SUM(BF118:BF123))*I34),2)+(SUM(BF125:BF129)*I34)),2)</f>
        <v>0</v>
      </c>
      <c r="K34" s="32"/>
      <c r="L34" s="42"/>
      <c r="S34" s="32"/>
      <c r="T34" s="32"/>
      <c r="U34" s="32"/>
      <c r="V34" s="32"/>
      <c r="W34" s="32"/>
      <c r="X34" s="32"/>
      <c r="Y34" s="32"/>
      <c r="Z34" s="32"/>
      <c r="AA34" s="32"/>
      <c r="AB34" s="32"/>
      <c r="AC34" s="32"/>
      <c r="AD34" s="32"/>
      <c r="AE34" s="32"/>
    </row>
    <row r="35" spans="1:31" s="2" customFormat="1" ht="14.4" customHeight="1" hidden="1">
      <c r="A35" s="32"/>
      <c r="B35" s="33"/>
      <c r="C35" s="32"/>
      <c r="D35" s="32"/>
      <c r="E35" s="27" t="s">
        <v>44</v>
      </c>
      <c r="F35" s="104">
        <f>ROUND((ROUND((SUM(BG118:BG123)),2)+SUM(BG125:BG129)),2)</f>
        <v>0</v>
      </c>
      <c r="G35" s="32"/>
      <c r="H35" s="32"/>
      <c r="I35" s="105">
        <v>0.21</v>
      </c>
      <c r="J35" s="104">
        <f>0</f>
        <v>0</v>
      </c>
      <c r="K35" s="32"/>
      <c r="L35" s="42"/>
      <c r="S35" s="32"/>
      <c r="T35" s="32"/>
      <c r="U35" s="32"/>
      <c r="V35" s="32"/>
      <c r="W35" s="32"/>
      <c r="X35" s="32"/>
      <c r="Y35" s="32"/>
      <c r="Z35" s="32"/>
      <c r="AA35" s="32"/>
      <c r="AB35" s="32"/>
      <c r="AC35" s="32"/>
      <c r="AD35" s="32"/>
      <c r="AE35" s="32"/>
    </row>
    <row r="36" spans="1:31" s="2" customFormat="1" ht="14.4" customHeight="1" hidden="1">
      <c r="A36" s="32"/>
      <c r="B36" s="33"/>
      <c r="C36" s="32"/>
      <c r="D36" s="32"/>
      <c r="E36" s="27" t="s">
        <v>45</v>
      </c>
      <c r="F36" s="104">
        <f>ROUND((ROUND((SUM(BH118:BH123)),2)+SUM(BH125:BH129)),2)</f>
        <v>0</v>
      </c>
      <c r="G36" s="32"/>
      <c r="H36" s="32"/>
      <c r="I36" s="105">
        <v>0.15</v>
      </c>
      <c r="J36" s="104">
        <f>0</f>
        <v>0</v>
      </c>
      <c r="K36" s="32"/>
      <c r="L36" s="42"/>
      <c r="S36" s="32"/>
      <c r="T36" s="32"/>
      <c r="U36" s="32"/>
      <c r="V36" s="32"/>
      <c r="W36" s="32"/>
      <c r="X36" s="32"/>
      <c r="Y36" s="32"/>
      <c r="Z36" s="32"/>
      <c r="AA36" s="32"/>
      <c r="AB36" s="32"/>
      <c r="AC36" s="32"/>
      <c r="AD36" s="32"/>
      <c r="AE36" s="32"/>
    </row>
    <row r="37" spans="1:31" s="2" customFormat="1" ht="14.4" customHeight="1" hidden="1">
      <c r="A37" s="32"/>
      <c r="B37" s="33"/>
      <c r="C37" s="32"/>
      <c r="D37" s="32"/>
      <c r="E37" s="27" t="s">
        <v>46</v>
      </c>
      <c r="F37" s="104">
        <f>ROUND((ROUND((SUM(BI118:BI123)),2)+SUM(BI125:BI129)),2)</f>
        <v>0</v>
      </c>
      <c r="G37" s="32"/>
      <c r="H37" s="32"/>
      <c r="I37" s="105">
        <v>0</v>
      </c>
      <c r="J37" s="104">
        <f>0</f>
        <v>0</v>
      </c>
      <c r="K37" s="32"/>
      <c r="L37" s="42"/>
      <c r="S37" s="32"/>
      <c r="T37" s="32"/>
      <c r="U37" s="32"/>
      <c r="V37" s="32"/>
      <c r="W37" s="32"/>
      <c r="X37" s="32"/>
      <c r="Y37" s="32"/>
      <c r="Z37" s="32"/>
      <c r="AA37" s="32"/>
      <c r="AB37" s="32"/>
      <c r="AC37" s="32"/>
      <c r="AD37" s="32"/>
      <c r="AE37" s="32"/>
    </row>
    <row r="38" spans="1:31" s="2" customFormat="1" ht="6.9" customHeight="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c r="A39" s="32"/>
      <c r="B39" s="33"/>
      <c r="C39" s="106"/>
      <c r="D39" s="107" t="s">
        <v>47</v>
      </c>
      <c r="E39" s="60"/>
      <c r="F39" s="60"/>
      <c r="G39" s="108" t="s">
        <v>48</v>
      </c>
      <c r="H39" s="109" t="s">
        <v>49</v>
      </c>
      <c r="I39" s="60"/>
      <c r="J39" s="110">
        <f>SUM(J30:J37)</f>
        <v>0</v>
      </c>
      <c r="K39" s="111"/>
      <c r="L39" s="42"/>
      <c r="S39" s="32"/>
      <c r="T39" s="32"/>
      <c r="U39" s="32"/>
      <c r="V39" s="32"/>
      <c r="W39" s="32"/>
      <c r="X39" s="32"/>
      <c r="Y39" s="32"/>
      <c r="Z39" s="32"/>
      <c r="AA39" s="32"/>
      <c r="AB39" s="32"/>
      <c r="AC39" s="32"/>
      <c r="AD39" s="32"/>
      <c r="AE39" s="32"/>
    </row>
    <row r="40" spans="1:31" s="2" customFormat="1" ht="14.4"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 customHeight="1">
      <c r="B41" s="20"/>
      <c r="L41" s="20"/>
    </row>
    <row r="42" spans="2:12" s="1" customFormat="1" ht="14.4" customHeight="1">
      <c r="B42" s="20"/>
      <c r="L42" s="20"/>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42"/>
      <c r="D50" s="43" t="s">
        <v>50</v>
      </c>
      <c r="E50" s="44"/>
      <c r="F50" s="44"/>
      <c r="G50" s="43" t="s">
        <v>51</v>
      </c>
      <c r="H50" s="44"/>
      <c r="I50" s="44"/>
      <c r="J50" s="44"/>
      <c r="K50" s="44"/>
      <c r="L50" s="4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3.2">
      <c r="A61" s="32"/>
      <c r="B61" s="33"/>
      <c r="C61" s="32"/>
      <c r="D61" s="45" t="s">
        <v>52</v>
      </c>
      <c r="E61" s="35"/>
      <c r="F61" s="112" t="s">
        <v>53</v>
      </c>
      <c r="G61" s="45" t="s">
        <v>52</v>
      </c>
      <c r="H61" s="35"/>
      <c r="I61" s="35"/>
      <c r="J61" s="113" t="s">
        <v>53</v>
      </c>
      <c r="K61" s="35"/>
      <c r="L61" s="42"/>
      <c r="S61" s="32"/>
      <c r="T61" s="32"/>
      <c r="U61" s="32"/>
      <c r="V61" s="32"/>
      <c r="W61" s="32"/>
      <c r="X61" s="32"/>
      <c r="Y61" s="32"/>
      <c r="Z61" s="32"/>
      <c r="AA61" s="32"/>
      <c r="AB61" s="32"/>
      <c r="AC61" s="32"/>
      <c r="AD61" s="32"/>
      <c r="AE61" s="32"/>
    </row>
    <row r="62" spans="2:12" ht="12">
      <c r="B62" s="20"/>
      <c r="L62" s="20"/>
    </row>
    <row r="63" spans="2:12" ht="12">
      <c r="B63" s="20"/>
      <c r="L63" s="20"/>
    </row>
    <row r="64" spans="2:12" ht="12">
      <c r="B64" s="20"/>
      <c r="L64" s="20"/>
    </row>
    <row r="65" spans="1:31" s="2" customFormat="1" ht="13.2">
      <c r="A65" s="32"/>
      <c r="B65" s="33"/>
      <c r="C65" s="32"/>
      <c r="D65" s="43" t="s">
        <v>54</v>
      </c>
      <c r="E65" s="46"/>
      <c r="F65" s="46"/>
      <c r="G65" s="43" t="s">
        <v>55</v>
      </c>
      <c r="H65" s="46"/>
      <c r="I65" s="46"/>
      <c r="J65" s="46"/>
      <c r="K65" s="46"/>
      <c r="L65" s="42"/>
      <c r="S65" s="32"/>
      <c r="T65" s="32"/>
      <c r="U65" s="32"/>
      <c r="V65" s="32"/>
      <c r="W65" s="32"/>
      <c r="X65" s="32"/>
      <c r="Y65" s="32"/>
      <c r="Z65" s="32"/>
      <c r="AA65" s="32"/>
      <c r="AB65" s="32"/>
      <c r="AC65" s="32"/>
      <c r="AD65" s="32"/>
      <c r="AE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3.2">
      <c r="A76" s="32"/>
      <c r="B76" s="33"/>
      <c r="C76" s="32"/>
      <c r="D76" s="45" t="s">
        <v>52</v>
      </c>
      <c r="E76" s="35"/>
      <c r="F76" s="112" t="s">
        <v>53</v>
      </c>
      <c r="G76" s="45" t="s">
        <v>52</v>
      </c>
      <c r="H76" s="35"/>
      <c r="I76" s="35"/>
      <c r="J76" s="113" t="s">
        <v>53</v>
      </c>
      <c r="K76" s="35"/>
      <c r="L76" s="42"/>
      <c r="S76" s="32"/>
      <c r="T76" s="32"/>
      <c r="U76" s="32"/>
      <c r="V76" s="32"/>
      <c r="W76" s="32"/>
      <c r="X76" s="32"/>
      <c r="Y76" s="32"/>
      <c r="Z76" s="32"/>
      <c r="AA76" s="32"/>
      <c r="AB76" s="32"/>
      <c r="AC76" s="32"/>
      <c r="AD76" s="32"/>
      <c r="AE76" s="32"/>
    </row>
    <row r="77" spans="1:31" s="2" customFormat="1" ht="14.4"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 customHeight="1">
      <c r="A82" s="32"/>
      <c r="B82" s="33"/>
      <c r="C82" s="21" t="s">
        <v>118</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22.8" customHeight="1">
      <c r="A85" s="32"/>
      <c r="B85" s="33"/>
      <c r="C85" s="32"/>
      <c r="D85" s="32"/>
      <c r="E85" s="462" t="str">
        <f>E7</f>
        <v>ZŠ a MŠ Praha 5 – Smíchov, Kořenského 10, objekt Nám. 14. října 2994 - Oprava sociálních zařízení a výměna ZTI</v>
      </c>
      <c r="F85" s="463"/>
      <c r="G85" s="463"/>
      <c r="H85" s="463"/>
      <c r="I85" s="32"/>
      <c r="J85" s="32"/>
      <c r="K85" s="32"/>
      <c r="L85" s="42"/>
      <c r="S85" s="32"/>
      <c r="T85" s="32"/>
      <c r="U85" s="32"/>
      <c r="V85" s="32"/>
      <c r="W85" s="32"/>
      <c r="X85" s="32"/>
      <c r="Y85" s="32"/>
      <c r="Z85" s="32"/>
      <c r="AA85" s="32"/>
      <c r="AB85" s="32"/>
      <c r="AC85" s="32"/>
      <c r="AD85" s="32"/>
      <c r="AE85" s="32"/>
    </row>
    <row r="86" spans="1:31" s="2" customFormat="1" ht="12" customHeight="1">
      <c r="A86" s="32"/>
      <c r="B86" s="33"/>
      <c r="C86" s="27" t="s">
        <v>114</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16.5" customHeight="1">
      <c r="A87" s="32"/>
      <c r="B87" s="33"/>
      <c r="C87" s="32"/>
      <c r="D87" s="32"/>
      <c r="E87" s="441" t="str">
        <f>E9</f>
        <v>003 - VRN</v>
      </c>
      <c r="F87" s="461"/>
      <c r="G87" s="461"/>
      <c r="H87" s="461"/>
      <c r="I87" s="32"/>
      <c r="J87" s="32"/>
      <c r="K87" s="32"/>
      <c r="L87" s="42"/>
      <c r="S87" s="32"/>
      <c r="T87" s="32"/>
      <c r="U87" s="32"/>
      <c r="V87" s="32"/>
      <c r="W87" s="32"/>
      <c r="X87" s="32"/>
      <c r="Y87" s="32"/>
      <c r="Z87" s="32"/>
      <c r="AA87" s="32"/>
      <c r="AB87" s="32"/>
      <c r="AC87" s="32"/>
      <c r="AD87" s="32"/>
      <c r="AE87" s="32"/>
    </row>
    <row r="88" spans="1:31" s="2" customFormat="1" ht="6.9" customHeight="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c r="A89" s="32"/>
      <c r="B89" s="33"/>
      <c r="C89" s="27" t="s">
        <v>19</v>
      </c>
      <c r="D89" s="32"/>
      <c r="E89" s="32"/>
      <c r="F89" s="25" t="str">
        <f>F12</f>
        <v>Náměstí 14. října 2994/9, Smíchov</v>
      </c>
      <c r="G89" s="32"/>
      <c r="H89" s="32"/>
      <c r="I89" s="27" t="s">
        <v>21</v>
      </c>
      <c r="J89" s="55">
        <f>IF(J12="","",J12)</f>
        <v>0</v>
      </c>
      <c r="K89" s="32"/>
      <c r="L89" s="42"/>
      <c r="S89" s="32"/>
      <c r="T89" s="32"/>
      <c r="U89" s="32"/>
      <c r="V89" s="32"/>
      <c r="W89" s="32"/>
      <c r="X89" s="32"/>
      <c r="Y89" s="32"/>
      <c r="Z89" s="32"/>
      <c r="AA89" s="32"/>
      <c r="AB89" s="32"/>
      <c r="AC89" s="32"/>
      <c r="AD89" s="32"/>
      <c r="AE89" s="32"/>
    </row>
    <row r="90" spans="1:31" s="2" customFormat="1" ht="6.9"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5.15" customHeight="1">
      <c r="A91" s="32"/>
      <c r="B91" s="33"/>
      <c r="C91" s="27" t="s">
        <v>22</v>
      </c>
      <c r="D91" s="32"/>
      <c r="E91" s="32"/>
      <c r="F91" s="25" t="str">
        <f>E15</f>
        <v>Městská část Praha 5</v>
      </c>
      <c r="G91" s="32"/>
      <c r="H91" s="32"/>
      <c r="I91" s="27" t="s">
        <v>30</v>
      </c>
      <c r="J91" s="30" t="str">
        <f>E21</f>
        <v>Ing. Václav Forman</v>
      </c>
      <c r="K91" s="32"/>
      <c r="L91" s="42"/>
      <c r="S91" s="32"/>
      <c r="T91" s="32"/>
      <c r="U91" s="32"/>
      <c r="V91" s="32"/>
      <c r="W91" s="32"/>
      <c r="X91" s="32"/>
      <c r="Y91" s="32"/>
      <c r="Z91" s="32"/>
      <c r="AA91" s="32"/>
      <c r="AB91" s="32"/>
      <c r="AC91" s="32"/>
      <c r="AD91" s="32"/>
      <c r="AE91" s="32"/>
    </row>
    <row r="92" spans="1:31" s="2" customFormat="1" ht="15.15" customHeight="1">
      <c r="A92" s="32"/>
      <c r="B92" s="33"/>
      <c r="C92" s="27" t="s">
        <v>28</v>
      </c>
      <c r="D92" s="32"/>
      <c r="E92" s="32"/>
      <c r="F92" s="25" t="str">
        <f>IF(E18="","",E18)</f>
        <v>Vyplň údaj</v>
      </c>
      <c r="G92" s="32"/>
      <c r="H92" s="32"/>
      <c r="I92" s="27" t="s">
        <v>33</v>
      </c>
      <c r="J92" s="30" t="str">
        <f>E24</f>
        <v xml:space="preserve"> </v>
      </c>
      <c r="K92" s="32"/>
      <c r="L92" s="42"/>
      <c r="S92" s="32"/>
      <c r="T92" s="32"/>
      <c r="U92" s="32"/>
      <c r="V92" s="32"/>
      <c r="W92" s="32"/>
      <c r="X92" s="32"/>
      <c r="Y92" s="32"/>
      <c r="Z92" s="32"/>
      <c r="AA92" s="32"/>
      <c r="AB92" s="32"/>
      <c r="AC92" s="32"/>
      <c r="AD92" s="32"/>
      <c r="AE92" s="32"/>
    </row>
    <row r="93" spans="1:31" s="2" customFormat="1" ht="10.35" customHeight="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c r="A94" s="32"/>
      <c r="B94" s="33"/>
      <c r="C94" s="114" t="s">
        <v>119</v>
      </c>
      <c r="D94" s="106"/>
      <c r="E94" s="106"/>
      <c r="F94" s="106"/>
      <c r="G94" s="106"/>
      <c r="H94" s="106"/>
      <c r="I94" s="106"/>
      <c r="J94" s="115" t="s">
        <v>120</v>
      </c>
      <c r="K94" s="106"/>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5" customHeight="1">
      <c r="A96" s="32"/>
      <c r="B96" s="33"/>
      <c r="C96" s="116" t="s">
        <v>121</v>
      </c>
      <c r="D96" s="32"/>
      <c r="E96" s="32"/>
      <c r="F96" s="32"/>
      <c r="G96" s="32"/>
      <c r="H96" s="32"/>
      <c r="I96" s="32"/>
      <c r="J96" s="71">
        <f>J118</f>
        <v>0</v>
      </c>
      <c r="K96" s="32"/>
      <c r="L96" s="42"/>
      <c r="S96" s="32"/>
      <c r="T96" s="32"/>
      <c r="U96" s="32"/>
      <c r="V96" s="32"/>
      <c r="W96" s="32"/>
      <c r="X96" s="32"/>
      <c r="Y96" s="32"/>
      <c r="Z96" s="32"/>
      <c r="AA96" s="32"/>
      <c r="AB96" s="32"/>
      <c r="AC96" s="32"/>
      <c r="AD96" s="32"/>
      <c r="AE96" s="32"/>
      <c r="AU96" s="17" t="s">
        <v>122</v>
      </c>
    </row>
    <row r="97" spans="2:12" s="9" customFormat="1" ht="24.9" customHeight="1">
      <c r="B97" s="117"/>
      <c r="D97" s="118" t="s">
        <v>872</v>
      </c>
      <c r="E97" s="119"/>
      <c r="F97" s="119"/>
      <c r="G97" s="119"/>
      <c r="H97" s="119"/>
      <c r="I97" s="119"/>
      <c r="J97" s="120">
        <f>J119</f>
        <v>0</v>
      </c>
      <c r="L97" s="117"/>
    </row>
    <row r="98" spans="2:12" s="9" customFormat="1" ht="21.75" customHeight="1">
      <c r="B98" s="117"/>
      <c r="D98" s="125" t="s">
        <v>133</v>
      </c>
      <c r="J98" s="126">
        <f>J124</f>
        <v>0</v>
      </c>
      <c r="L98" s="117"/>
    </row>
    <row r="99" spans="1:31" s="2" customFormat="1" ht="21.75" customHeight="1">
      <c r="A99" s="32"/>
      <c r="B99" s="33"/>
      <c r="C99" s="32"/>
      <c r="D99" s="32"/>
      <c r="E99" s="32"/>
      <c r="F99" s="32"/>
      <c r="G99" s="32"/>
      <c r="H99" s="32"/>
      <c r="I99" s="32"/>
      <c r="J99" s="32"/>
      <c r="K99" s="32"/>
      <c r="L99" s="42"/>
      <c r="S99" s="32"/>
      <c r="T99" s="32"/>
      <c r="U99" s="32"/>
      <c r="V99" s="32"/>
      <c r="W99" s="32"/>
      <c r="X99" s="32"/>
      <c r="Y99" s="32"/>
      <c r="Z99" s="32"/>
      <c r="AA99" s="32"/>
      <c r="AB99" s="32"/>
      <c r="AC99" s="32"/>
      <c r="AD99" s="32"/>
      <c r="AE99" s="32"/>
    </row>
    <row r="100" spans="1:31" s="2" customFormat="1" ht="6.9" customHeight="1">
      <c r="A100" s="32"/>
      <c r="B100" s="47"/>
      <c r="C100" s="48"/>
      <c r="D100" s="48"/>
      <c r="E100" s="48"/>
      <c r="F100" s="48"/>
      <c r="G100" s="48"/>
      <c r="H100" s="48"/>
      <c r="I100" s="48"/>
      <c r="J100" s="48"/>
      <c r="K100" s="48"/>
      <c r="L100" s="42"/>
      <c r="S100" s="32"/>
      <c r="T100" s="32"/>
      <c r="U100" s="32"/>
      <c r="V100" s="32"/>
      <c r="W100" s="32"/>
      <c r="X100" s="32"/>
      <c r="Y100" s="32"/>
      <c r="Z100" s="32"/>
      <c r="AA100" s="32"/>
      <c r="AB100" s="32"/>
      <c r="AC100" s="32"/>
      <c r="AD100" s="32"/>
      <c r="AE100" s="32"/>
    </row>
    <row r="104" spans="1:31" s="2" customFormat="1" ht="6.9" customHeight="1">
      <c r="A104" s="32"/>
      <c r="B104" s="49"/>
      <c r="C104" s="50"/>
      <c r="D104" s="50"/>
      <c r="E104" s="50"/>
      <c r="F104" s="50"/>
      <c r="G104" s="50"/>
      <c r="H104" s="50"/>
      <c r="I104" s="50"/>
      <c r="J104" s="50"/>
      <c r="K104" s="50"/>
      <c r="L104" s="42"/>
      <c r="S104" s="32"/>
      <c r="T104" s="32"/>
      <c r="U104" s="32"/>
      <c r="V104" s="32"/>
      <c r="W104" s="32"/>
      <c r="X104" s="32"/>
      <c r="Y104" s="32"/>
      <c r="Z104" s="32"/>
      <c r="AA104" s="32"/>
      <c r="AB104" s="32"/>
      <c r="AC104" s="32"/>
      <c r="AD104" s="32"/>
      <c r="AE104" s="32"/>
    </row>
    <row r="105" spans="1:31" s="2" customFormat="1" ht="24.9" customHeight="1">
      <c r="A105" s="32"/>
      <c r="B105" s="33"/>
      <c r="C105" s="21" t="s">
        <v>134</v>
      </c>
      <c r="D105" s="32"/>
      <c r="E105" s="32"/>
      <c r="F105" s="32"/>
      <c r="G105" s="32"/>
      <c r="H105" s="32"/>
      <c r="I105" s="32"/>
      <c r="J105" s="32"/>
      <c r="K105" s="32"/>
      <c r="L105" s="42"/>
      <c r="S105" s="32"/>
      <c r="T105" s="32"/>
      <c r="U105" s="32"/>
      <c r="V105" s="32"/>
      <c r="W105" s="32"/>
      <c r="X105" s="32"/>
      <c r="Y105" s="32"/>
      <c r="Z105" s="32"/>
      <c r="AA105" s="32"/>
      <c r="AB105" s="32"/>
      <c r="AC105" s="32"/>
      <c r="AD105" s="32"/>
      <c r="AE105" s="32"/>
    </row>
    <row r="106" spans="1:31" s="2" customFormat="1" ht="6.9" customHeight="1">
      <c r="A106" s="32"/>
      <c r="B106" s="33"/>
      <c r="C106" s="32"/>
      <c r="D106" s="32"/>
      <c r="E106" s="32"/>
      <c r="F106" s="32"/>
      <c r="G106" s="32"/>
      <c r="H106" s="32"/>
      <c r="I106" s="32"/>
      <c r="J106" s="32"/>
      <c r="K106" s="32"/>
      <c r="L106" s="42"/>
      <c r="S106" s="32"/>
      <c r="T106" s="32"/>
      <c r="U106" s="32"/>
      <c r="V106" s="32"/>
      <c r="W106" s="32"/>
      <c r="X106" s="32"/>
      <c r="Y106" s="32"/>
      <c r="Z106" s="32"/>
      <c r="AA106" s="32"/>
      <c r="AB106" s="32"/>
      <c r="AC106" s="32"/>
      <c r="AD106" s="32"/>
      <c r="AE106" s="32"/>
    </row>
    <row r="107" spans="1:31" s="2" customFormat="1" ht="12" customHeight="1">
      <c r="A107" s="32"/>
      <c r="B107" s="33"/>
      <c r="C107" s="27" t="s">
        <v>16</v>
      </c>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16.5" customHeight="1">
      <c r="A108" s="32"/>
      <c r="B108" s="33"/>
      <c r="C108" s="32"/>
      <c r="D108" s="32"/>
      <c r="E108" s="462" t="str">
        <f>E7</f>
        <v>ZŠ a MŠ Praha 5 – Smíchov, Kořenského 10, objekt Nám. 14. října 2994 - Oprava sociálních zařízení a výměna ZTI</v>
      </c>
      <c r="F108" s="463"/>
      <c r="G108" s="463"/>
      <c r="H108" s="463"/>
      <c r="I108" s="32"/>
      <c r="J108" s="32"/>
      <c r="K108" s="32"/>
      <c r="L108" s="42"/>
      <c r="S108" s="32"/>
      <c r="T108" s="32"/>
      <c r="U108" s="32"/>
      <c r="V108" s="32"/>
      <c r="W108" s="32"/>
      <c r="X108" s="32"/>
      <c r="Y108" s="32"/>
      <c r="Z108" s="32"/>
      <c r="AA108" s="32"/>
      <c r="AB108" s="32"/>
      <c r="AC108" s="32"/>
      <c r="AD108" s="32"/>
      <c r="AE108" s="32"/>
    </row>
    <row r="109" spans="1:31" s="2" customFormat="1" ht="12" customHeight="1">
      <c r="A109" s="32"/>
      <c r="B109" s="33"/>
      <c r="C109" s="27" t="s">
        <v>114</v>
      </c>
      <c r="D109" s="32"/>
      <c r="E109" s="32"/>
      <c r="F109" s="32"/>
      <c r="G109" s="32"/>
      <c r="H109" s="32"/>
      <c r="I109" s="32"/>
      <c r="J109" s="32"/>
      <c r="K109" s="32"/>
      <c r="L109" s="42"/>
      <c r="S109" s="32"/>
      <c r="T109" s="32"/>
      <c r="U109" s="32"/>
      <c r="V109" s="32"/>
      <c r="W109" s="32"/>
      <c r="X109" s="32"/>
      <c r="Y109" s="32"/>
      <c r="Z109" s="32"/>
      <c r="AA109" s="32"/>
      <c r="AB109" s="32"/>
      <c r="AC109" s="32"/>
      <c r="AD109" s="32"/>
      <c r="AE109" s="32"/>
    </row>
    <row r="110" spans="1:31" s="2" customFormat="1" ht="16.5" customHeight="1">
      <c r="A110" s="32"/>
      <c r="B110" s="33"/>
      <c r="C110" s="32"/>
      <c r="D110" s="32"/>
      <c r="E110" s="441" t="str">
        <f>E9</f>
        <v>003 - VRN</v>
      </c>
      <c r="F110" s="461"/>
      <c r="G110" s="461"/>
      <c r="H110" s="461"/>
      <c r="I110" s="32"/>
      <c r="J110" s="32"/>
      <c r="K110" s="32"/>
      <c r="L110" s="42"/>
      <c r="S110" s="32"/>
      <c r="T110" s="32"/>
      <c r="U110" s="32"/>
      <c r="V110" s="32"/>
      <c r="W110" s="32"/>
      <c r="X110" s="32"/>
      <c r="Y110" s="32"/>
      <c r="Z110" s="32"/>
      <c r="AA110" s="32"/>
      <c r="AB110" s="32"/>
      <c r="AC110" s="32"/>
      <c r="AD110" s="32"/>
      <c r="AE110" s="32"/>
    </row>
    <row r="111" spans="1:31" s="2" customFormat="1" ht="6.9" customHeight="1">
      <c r="A111" s="32"/>
      <c r="B111" s="33"/>
      <c r="C111" s="32"/>
      <c r="D111" s="32"/>
      <c r="E111" s="32"/>
      <c r="F111" s="32"/>
      <c r="G111" s="32"/>
      <c r="H111" s="32"/>
      <c r="I111" s="32"/>
      <c r="J111" s="32"/>
      <c r="K111" s="32"/>
      <c r="L111" s="42"/>
      <c r="S111" s="32"/>
      <c r="T111" s="32"/>
      <c r="U111" s="32"/>
      <c r="V111" s="32"/>
      <c r="W111" s="32"/>
      <c r="X111" s="32"/>
      <c r="Y111" s="32"/>
      <c r="Z111" s="32"/>
      <c r="AA111" s="32"/>
      <c r="AB111" s="32"/>
      <c r="AC111" s="32"/>
      <c r="AD111" s="32"/>
      <c r="AE111" s="32"/>
    </row>
    <row r="112" spans="1:31" s="2" customFormat="1" ht="12" customHeight="1">
      <c r="A112" s="32"/>
      <c r="B112" s="33"/>
      <c r="C112" s="27" t="s">
        <v>19</v>
      </c>
      <c r="D112" s="32"/>
      <c r="E112" s="32"/>
      <c r="F112" s="25" t="str">
        <f>F12</f>
        <v>Náměstí 14. října 2994/9, Smíchov</v>
      </c>
      <c r="G112" s="32"/>
      <c r="H112" s="32"/>
      <c r="I112" s="27" t="s">
        <v>21</v>
      </c>
      <c r="J112" s="55">
        <f>IF(J12="","",J12)</f>
        <v>0</v>
      </c>
      <c r="K112" s="32"/>
      <c r="L112" s="42"/>
      <c r="S112" s="32"/>
      <c r="T112" s="32"/>
      <c r="U112" s="32"/>
      <c r="V112" s="32"/>
      <c r="W112" s="32"/>
      <c r="X112" s="32"/>
      <c r="Y112" s="32"/>
      <c r="Z112" s="32"/>
      <c r="AA112" s="32"/>
      <c r="AB112" s="32"/>
      <c r="AC112" s="32"/>
      <c r="AD112" s="32"/>
      <c r="AE112" s="32"/>
    </row>
    <row r="113" spans="1:31" s="2" customFormat="1" ht="6.9" customHeight="1">
      <c r="A113" s="32"/>
      <c r="B113" s="33"/>
      <c r="C113" s="32"/>
      <c r="D113" s="32"/>
      <c r="E113" s="32"/>
      <c r="F113" s="32"/>
      <c r="G113" s="32"/>
      <c r="H113" s="32"/>
      <c r="I113" s="32"/>
      <c r="J113" s="32"/>
      <c r="K113" s="32"/>
      <c r="L113" s="42"/>
      <c r="S113" s="32"/>
      <c r="T113" s="32"/>
      <c r="U113" s="32"/>
      <c r="V113" s="32"/>
      <c r="W113" s="32"/>
      <c r="X113" s="32"/>
      <c r="Y113" s="32"/>
      <c r="Z113" s="32"/>
      <c r="AA113" s="32"/>
      <c r="AB113" s="32"/>
      <c r="AC113" s="32"/>
      <c r="AD113" s="32"/>
      <c r="AE113" s="32"/>
    </row>
    <row r="114" spans="1:31" s="2" customFormat="1" ht="15.15" customHeight="1">
      <c r="A114" s="32"/>
      <c r="B114" s="33"/>
      <c r="C114" s="27" t="s">
        <v>22</v>
      </c>
      <c r="D114" s="32"/>
      <c r="E114" s="32"/>
      <c r="F114" s="25" t="str">
        <f>E15</f>
        <v>Městská část Praha 5</v>
      </c>
      <c r="G114" s="32"/>
      <c r="H114" s="32"/>
      <c r="I114" s="27" t="s">
        <v>30</v>
      </c>
      <c r="J114" s="30" t="str">
        <f>E21</f>
        <v>Ing. Václav Forman</v>
      </c>
      <c r="K114" s="32"/>
      <c r="L114" s="42"/>
      <c r="S114" s="32"/>
      <c r="T114" s="32"/>
      <c r="U114" s="32"/>
      <c r="V114" s="32"/>
      <c r="W114" s="32"/>
      <c r="X114" s="32"/>
      <c r="Y114" s="32"/>
      <c r="Z114" s="32"/>
      <c r="AA114" s="32"/>
      <c r="AB114" s="32"/>
      <c r="AC114" s="32"/>
      <c r="AD114" s="32"/>
      <c r="AE114" s="32"/>
    </row>
    <row r="115" spans="1:31" s="2" customFormat="1" ht="15.15" customHeight="1">
      <c r="A115" s="32"/>
      <c r="B115" s="33"/>
      <c r="C115" s="27" t="s">
        <v>28</v>
      </c>
      <c r="D115" s="32"/>
      <c r="E115" s="32"/>
      <c r="F115" s="25" t="str">
        <f>IF(E18="","",E18)</f>
        <v>Vyplň údaj</v>
      </c>
      <c r="G115" s="32"/>
      <c r="H115" s="32"/>
      <c r="I115" s="27" t="s">
        <v>33</v>
      </c>
      <c r="J115" s="30" t="str">
        <f>E24</f>
        <v xml:space="preserve"> </v>
      </c>
      <c r="K115" s="32"/>
      <c r="L115" s="42"/>
      <c r="S115" s="32"/>
      <c r="T115" s="32"/>
      <c r="U115" s="32"/>
      <c r="V115" s="32"/>
      <c r="W115" s="32"/>
      <c r="X115" s="32"/>
      <c r="Y115" s="32"/>
      <c r="Z115" s="32"/>
      <c r="AA115" s="32"/>
      <c r="AB115" s="32"/>
      <c r="AC115" s="32"/>
      <c r="AD115" s="32"/>
      <c r="AE115" s="32"/>
    </row>
    <row r="116" spans="1:31" s="2" customFormat="1" ht="10.35" customHeight="1">
      <c r="A116" s="32"/>
      <c r="B116" s="33"/>
      <c r="C116" s="32"/>
      <c r="D116" s="32"/>
      <c r="E116" s="32"/>
      <c r="F116" s="32"/>
      <c r="G116" s="32"/>
      <c r="H116" s="32"/>
      <c r="I116" s="32"/>
      <c r="J116" s="32"/>
      <c r="K116" s="32"/>
      <c r="L116" s="42"/>
      <c r="S116" s="32"/>
      <c r="T116" s="32"/>
      <c r="U116" s="32"/>
      <c r="V116" s="32"/>
      <c r="W116" s="32"/>
      <c r="X116" s="32"/>
      <c r="Y116" s="32"/>
      <c r="Z116" s="32"/>
      <c r="AA116" s="32"/>
      <c r="AB116" s="32"/>
      <c r="AC116" s="32"/>
      <c r="AD116" s="32"/>
      <c r="AE116" s="32"/>
    </row>
    <row r="117" spans="1:31" s="11" customFormat="1" ht="29.25" customHeight="1">
      <c r="A117" s="127"/>
      <c r="B117" s="128"/>
      <c r="C117" s="129" t="s">
        <v>135</v>
      </c>
      <c r="D117" s="130" t="s">
        <v>62</v>
      </c>
      <c r="E117" s="130" t="s">
        <v>58</v>
      </c>
      <c r="F117" s="130" t="s">
        <v>59</v>
      </c>
      <c r="G117" s="130" t="s">
        <v>136</v>
      </c>
      <c r="H117" s="130" t="s">
        <v>137</v>
      </c>
      <c r="I117" s="130" t="s">
        <v>138</v>
      </c>
      <c r="J117" s="130" t="s">
        <v>120</v>
      </c>
      <c r="K117" s="131" t="s">
        <v>139</v>
      </c>
      <c r="L117" s="132"/>
      <c r="M117" s="62" t="s">
        <v>1</v>
      </c>
      <c r="N117" s="63" t="s">
        <v>41</v>
      </c>
      <c r="O117" s="63" t="s">
        <v>140</v>
      </c>
      <c r="P117" s="63" t="s">
        <v>141</v>
      </c>
      <c r="Q117" s="63" t="s">
        <v>142</v>
      </c>
      <c r="R117" s="63" t="s">
        <v>143</v>
      </c>
      <c r="S117" s="63" t="s">
        <v>144</v>
      </c>
      <c r="T117" s="64" t="s">
        <v>145</v>
      </c>
      <c r="U117" s="127"/>
      <c r="V117" s="127"/>
      <c r="W117" s="127"/>
      <c r="X117" s="127"/>
      <c r="Y117" s="127"/>
      <c r="Z117" s="127"/>
      <c r="AA117" s="127"/>
      <c r="AB117" s="127"/>
      <c r="AC117" s="127"/>
      <c r="AD117" s="127"/>
      <c r="AE117" s="127"/>
    </row>
    <row r="118" spans="1:63" s="2" customFormat="1" ht="22.95" customHeight="1">
      <c r="A118" s="32"/>
      <c r="B118" s="33"/>
      <c r="C118" s="69" t="s">
        <v>146</v>
      </c>
      <c r="D118" s="32"/>
      <c r="E118" s="32"/>
      <c r="F118" s="32"/>
      <c r="G118" s="32"/>
      <c r="H118" s="32"/>
      <c r="I118" s="32"/>
      <c r="J118" s="133">
        <f>BK118</f>
        <v>0</v>
      </c>
      <c r="K118" s="32"/>
      <c r="L118" s="33"/>
      <c r="M118" s="65"/>
      <c r="N118" s="56"/>
      <c r="O118" s="66"/>
      <c r="P118" s="134">
        <f>P119+P124</f>
        <v>0</v>
      </c>
      <c r="Q118" s="66"/>
      <c r="R118" s="134">
        <f>R119+R124</f>
        <v>0</v>
      </c>
      <c r="S118" s="66"/>
      <c r="T118" s="135">
        <f>T119+T124</f>
        <v>0</v>
      </c>
      <c r="U118" s="32"/>
      <c r="V118" s="32"/>
      <c r="W118" s="32"/>
      <c r="X118" s="32"/>
      <c r="Y118" s="32"/>
      <c r="Z118" s="32"/>
      <c r="AA118" s="32"/>
      <c r="AB118" s="32"/>
      <c r="AC118" s="32"/>
      <c r="AD118" s="32"/>
      <c r="AE118" s="32"/>
      <c r="AT118" s="17" t="s">
        <v>76</v>
      </c>
      <c r="AU118" s="17" t="s">
        <v>122</v>
      </c>
      <c r="BK118" s="136">
        <f>BK119+BK124</f>
        <v>0</v>
      </c>
    </row>
    <row r="119" spans="2:63" s="12" customFormat="1" ht="25.95" customHeight="1">
      <c r="B119" s="137"/>
      <c r="D119" s="138" t="s">
        <v>76</v>
      </c>
      <c r="E119" s="139" t="s">
        <v>111</v>
      </c>
      <c r="F119" s="139" t="s">
        <v>873</v>
      </c>
      <c r="I119" s="140"/>
      <c r="J119" s="126">
        <f>BK119</f>
        <v>0</v>
      </c>
      <c r="L119" s="137"/>
      <c r="M119" s="141"/>
      <c r="N119" s="142"/>
      <c r="O119" s="142"/>
      <c r="P119" s="143">
        <f>SUM(P120:P123)</f>
        <v>0</v>
      </c>
      <c r="Q119" s="142"/>
      <c r="R119" s="143">
        <f>SUM(R120:R123)</f>
        <v>0</v>
      </c>
      <c r="S119" s="142"/>
      <c r="T119" s="144">
        <f>SUM(T120:T123)</f>
        <v>0</v>
      </c>
      <c r="AR119" s="138" t="s">
        <v>178</v>
      </c>
      <c r="AT119" s="145" t="s">
        <v>76</v>
      </c>
      <c r="AU119" s="145" t="s">
        <v>77</v>
      </c>
      <c r="AY119" s="138" t="s">
        <v>149</v>
      </c>
      <c r="BK119" s="146">
        <f>SUM(BK120:BK123)</f>
        <v>0</v>
      </c>
    </row>
    <row r="120" spans="1:65" s="2" customFormat="1" ht="14.4" customHeight="1">
      <c r="A120" s="32"/>
      <c r="B120" s="149"/>
      <c r="C120" s="150" t="s">
        <v>84</v>
      </c>
      <c r="D120" s="150" t="s">
        <v>152</v>
      </c>
      <c r="E120" s="151" t="s">
        <v>874</v>
      </c>
      <c r="F120" s="152" t="s">
        <v>875</v>
      </c>
      <c r="G120" s="153" t="s">
        <v>518</v>
      </c>
      <c r="H120" s="154">
        <v>1</v>
      </c>
      <c r="I120" s="155"/>
      <c r="J120" s="156">
        <f>ROUND(I120*H120,2)</f>
        <v>0</v>
      </c>
      <c r="K120" s="152" t="s">
        <v>1</v>
      </c>
      <c r="L120" s="33"/>
      <c r="M120" s="157" t="s">
        <v>1</v>
      </c>
      <c r="N120" s="158" t="s">
        <v>42</v>
      </c>
      <c r="O120" s="58"/>
      <c r="P120" s="159">
        <f>O120*H120</f>
        <v>0</v>
      </c>
      <c r="Q120" s="159">
        <v>0</v>
      </c>
      <c r="R120" s="159">
        <f>Q120*H120</f>
        <v>0</v>
      </c>
      <c r="S120" s="159">
        <v>0</v>
      </c>
      <c r="T120" s="160">
        <f>S120*H120</f>
        <v>0</v>
      </c>
      <c r="U120" s="32"/>
      <c r="V120" s="32"/>
      <c r="W120" s="32"/>
      <c r="X120" s="32"/>
      <c r="Y120" s="32"/>
      <c r="Z120" s="32"/>
      <c r="AA120" s="32"/>
      <c r="AB120" s="32"/>
      <c r="AC120" s="32"/>
      <c r="AD120" s="32"/>
      <c r="AE120" s="32"/>
      <c r="AR120" s="161" t="s">
        <v>157</v>
      </c>
      <c r="AT120" s="161" t="s">
        <v>152</v>
      </c>
      <c r="AU120" s="161" t="s">
        <v>84</v>
      </c>
      <c r="AY120" s="17" t="s">
        <v>149</v>
      </c>
      <c r="BE120" s="162">
        <f>IF(N120="základní",J120,0)</f>
        <v>0</v>
      </c>
      <c r="BF120" s="162">
        <f>IF(N120="snížená",J120,0)</f>
        <v>0</v>
      </c>
      <c r="BG120" s="162">
        <f>IF(N120="zákl. přenesená",J120,0)</f>
        <v>0</v>
      </c>
      <c r="BH120" s="162">
        <f>IF(N120="sníž. přenesená",J120,0)</f>
        <v>0</v>
      </c>
      <c r="BI120" s="162">
        <f>IF(N120="nulová",J120,0)</f>
        <v>0</v>
      </c>
      <c r="BJ120" s="17" t="s">
        <v>84</v>
      </c>
      <c r="BK120" s="162">
        <f>ROUND(I120*H120,2)</f>
        <v>0</v>
      </c>
      <c r="BL120" s="17" t="s">
        <v>157</v>
      </c>
      <c r="BM120" s="161" t="s">
        <v>876</v>
      </c>
    </row>
    <row r="121" spans="1:65" s="2" customFormat="1" ht="14.4" customHeight="1">
      <c r="A121" s="32"/>
      <c r="B121" s="149"/>
      <c r="C121" s="150" t="s">
        <v>86</v>
      </c>
      <c r="D121" s="150" t="s">
        <v>152</v>
      </c>
      <c r="E121" s="151" t="s">
        <v>877</v>
      </c>
      <c r="F121" s="152" t="s">
        <v>878</v>
      </c>
      <c r="G121" s="153" t="s">
        <v>518</v>
      </c>
      <c r="H121" s="154">
        <v>1</v>
      </c>
      <c r="I121" s="155"/>
      <c r="J121" s="156">
        <f>ROUND(I121*H121,2)</f>
        <v>0</v>
      </c>
      <c r="K121" s="152" t="s">
        <v>1</v>
      </c>
      <c r="L121" s="33"/>
      <c r="M121" s="157" t="s">
        <v>1</v>
      </c>
      <c r="N121" s="158" t="s">
        <v>42</v>
      </c>
      <c r="O121" s="58"/>
      <c r="P121" s="159">
        <f>O121*H121</f>
        <v>0</v>
      </c>
      <c r="Q121" s="159">
        <v>0</v>
      </c>
      <c r="R121" s="159">
        <f>Q121*H121</f>
        <v>0</v>
      </c>
      <c r="S121" s="159">
        <v>0</v>
      </c>
      <c r="T121" s="160">
        <f>S121*H121</f>
        <v>0</v>
      </c>
      <c r="U121" s="32"/>
      <c r="V121" s="32"/>
      <c r="W121" s="32"/>
      <c r="X121" s="32"/>
      <c r="Y121" s="32"/>
      <c r="Z121" s="32"/>
      <c r="AA121" s="32"/>
      <c r="AB121" s="32"/>
      <c r="AC121" s="32"/>
      <c r="AD121" s="32"/>
      <c r="AE121" s="32"/>
      <c r="AR121" s="161" t="s">
        <v>157</v>
      </c>
      <c r="AT121" s="161" t="s">
        <v>152</v>
      </c>
      <c r="AU121" s="161" t="s">
        <v>84</v>
      </c>
      <c r="AY121" s="17" t="s">
        <v>149</v>
      </c>
      <c r="BE121" s="162">
        <f>IF(N121="základní",J121,0)</f>
        <v>0</v>
      </c>
      <c r="BF121" s="162">
        <f>IF(N121="snížená",J121,0)</f>
        <v>0</v>
      </c>
      <c r="BG121" s="162">
        <f>IF(N121="zákl. přenesená",J121,0)</f>
        <v>0</v>
      </c>
      <c r="BH121" s="162">
        <f>IF(N121="sníž. přenesená",J121,0)</f>
        <v>0</v>
      </c>
      <c r="BI121" s="162">
        <f>IF(N121="nulová",J121,0)</f>
        <v>0</v>
      </c>
      <c r="BJ121" s="17" t="s">
        <v>84</v>
      </c>
      <c r="BK121" s="162">
        <f>ROUND(I121*H121,2)</f>
        <v>0</v>
      </c>
      <c r="BL121" s="17" t="s">
        <v>157</v>
      </c>
      <c r="BM121" s="161" t="s">
        <v>879</v>
      </c>
    </row>
    <row r="122" spans="1:65" s="2" customFormat="1" ht="14.4" customHeight="1">
      <c r="A122" s="32"/>
      <c r="B122" s="149"/>
      <c r="C122" s="150" t="s">
        <v>162</v>
      </c>
      <c r="D122" s="150" t="s">
        <v>152</v>
      </c>
      <c r="E122" s="151" t="s">
        <v>880</v>
      </c>
      <c r="F122" s="152" t="s">
        <v>881</v>
      </c>
      <c r="G122" s="153" t="s">
        <v>518</v>
      </c>
      <c r="H122" s="154">
        <v>1</v>
      </c>
      <c r="I122" s="155"/>
      <c r="J122" s="156">
        <f>ROUND(I122*H122,2)</f>
        <v>0</v>
      </c>
      <c r="K122" s="152" t="s">
        <v>1</v>
      </c>
      <c r="L122" s="33"/>
      <c r="M122" s="157" t="s">
        <v>1</v>
      </c>
      <c r="N122" s="158" t="s">
        <v>42</v>
      </c>
      <c r="O122" s="58"/>
      <c r="P122" s="159">
        <f>O122*H122</f>
        <v>0</v>
      </c>
      <c r="Q122" s="159">
        <v>0</v>
      </c>
      <c r="R122" s="159">
        <f>Q122*H122</f>
        <v>0</v>
      </c>
      <c r="S122" s="159">
        <v>0</v>
      </c>
      <c r="T122" s="160">
        <f>S122*H122</f>
        <v>0</v>
      </c>
      <c r="U122" s="32"/>
      <c r="V122" s="32"/>
      <c r="W122" s="32"/>
      <c r="X122" s="32"/>
      <c r="Y122" s="32"/>
      <c r="Z122" s="32"/>
      <c r="AA122" s="32"/>
      <c r="AB122" s="32"/>
      <c r="AC122" s="32"/>
      <c r="AD122" s="32"/>
      <c r="AE122" s="32"/>
      <c r="AR122" s="161" t="s">
        <v>157</v>
      </c>
      <c r="AT122" s="161" t="s">
        <v>152</v>
      </c>
      <c r="AU122" s="161" t="s">
        <v>84</v>
      </c>
      <c r="AY122" s="17" t="s">
        <v>149</v>
      </c>
      <c r="BE122" s="162">
        <f>IF(N122="základní",J122,0)</f>
        <v>0</v>
      </c>
      <c r="BF122" s="162">
        <f>IF(N122="snížená",J122,0)</f>
        <v>0</v>
      </c>
      <c r="BG122" s="162">
        <f>IF(N122="zákl. přenesená",J122,0)</f>
        <v>0</v>
      </c>
      <c r="BH122" s="162">
        <f>IF(N122="sníž. přenesená",J122,0)</f>
        <v>0</v>
      </c>
      <c r="BI122" s="162">
        <f>IF(N122="nulová",J122,0)</f>
        <v>0</v>
      </c>
      <c r="BJ122" s="17" t="s">
        <v>84</v>
      </c>
      <c r="BK122" s="162">
        <f>ROUND(I122*H122,2)</f>
        <v>0</v>
      </c>
      <c r="BL122" s="17" t="s">
        <v>157</v>
      </c>
      <c r="BM122" s="161" t="s">
        <v>882</v>
      </c>
    </row>
    <row r="123" spans="1:65" s="2" customFormat="1" ht="14.4" customHeight="1">
      <c r="A123" s="32"/>
      <c r="B123" s="149"/>
      <c r="C123" s="150" t="s">
        <v>157</v>
      </c>
      <c r="D123" s="150" t="s">
        <v>152</v>
      </c>
      <c r="E123" s="151" t="s">
        <v>883</v>
      </c>
      <c r="F123" s="152" t="s">
        <v>884</v>
      </c>
      <c r="G123" s="153" t="s">
        <v>518</v>
      </c>
      <c r="H123" s="154">
        <v>1</v>
      </c>
      <c r="I123" s="155"/>
      <c r="J123" s="156">
        <f>ROUND(I123*H123,2)</f>
        <v>0</v>
      </c>
      <c r="K123" s="152" t="s">
        <v>1</v>
      </c>
      <c r="L123" s="33"/>
      <c r="M123" s="157" t="s">
        <v>1</v>
      </c>
      <c r="N123" s="158" t="s">
        <v>42</v>
      </c>
      <c r="O123" s="58"/>
      <c r="P123" s="159">
        <f>O123*H123</f>
        <v>0</v>
      </c>
      <c r="Q123" s="159">
        <v>0</v>
      </c>
      <c r="R123" s="159">
        <f>Q123*H123</f>
        <v>0</v>
      </c>
      <c r="S123" s="159">
        <v>0</v>
      </c>
      <c r="T123" s="160">
        <f>S123*H123</f>
        <v>0</v>
      </c>
      <c r="U123" s="32"/>
      <c r="V123" s="32"/>
      <c r="W123" s="32"/>
      <c r="X123" s="32"/>
      <c r="Y123" s="32"/>
      <c r="Z123" s="32"/>
      <c r="AA123" s="32"/>
      <c r="AB123" s="32"/>
      <c r="AC123" s="32"/>
      <c r="AD123" s="32"/>
      <c r="AE123" s="32"/>
      <c r="AR123" s="161" t="s">
        <v>157</v>
      </c>
      <c r="AT123" s="161" t="s">
        <v>152</v>
      </c>
      <c r="AU123" s="161" t="s">
        <v>84</v>
      </c>
      <c r="AY123" s="17" t="s">
        <v>149</v>
      </c>
      <c r="BE123" s="162">
        <f>IF(N123="základní",J123,0)</f>
        <v>0</v>
      </c>
      <c r="BF123" s="162">
        <f>IF(N123="snížená",J123,0)</f>
        <v>0</v>
      </c>
      <c r="BG123" s="162">
        <f>IF(N123="zákl. přenesená",J123,0)</f>
        <v>0</v>
      </c>
      <c r="BH123" s="162">
        <f>IF(N123="sníž. přenesená",J123,0)</f>
        <v>0</v>
      </c>
      <c r="BI123" s="162">
        <f>IF(N123="nulová",J123,0)</f>
        <v>0</v>
      </c>
      <c r="BJ123" s="17" t="s">
        <v>84</v>
      </c>
      <c r="BK123" s="162">
        <f>ROUND(I123*H123,2)</f>
        <v>0</v>
      </c>
      <c r="BL123" s="17" t="s">
        <v>157</v>
      </c>
      <c r="BM123" s="161" t="s">
        <v>885</v>
      </c>
    </row>
    <row r="124" spans="1:63" s="2" customFormat="1" ht="49.95" customHeight="1">
      <c r="A124" s="32"/>
      <c r="B124" s="33"/>
      <c r="C124" s="32"/>
      <c r="D124" s="32"/>
      <c r="E124" s="139" t="s">
        <v>280</v>
      </c>
      <c r="F124" s="139" t="s">
        <v>281</v>
      </c>
      <c r="G124" s="32"/>
      <c r="H124" s="32"/>
      <c r="I124" s="32"/>
      <c r="J124" s="126">
        <f aca="true" t="shared" si="0" ref="J124:J129">BK124</f>
        <v>0</v>
      </c>
      <c r="K124" s="32"/>
      <c r="L124" s="33"/>
      <c r="M124" s="187"/>
      <c r="N124" s="188"/>
      <c r="O124" s="58"/>
      <c r="P124" s="58"/>
      <c r="Q124" s="58"/>
      <c r="R124" s="58"/>
      <c r="S124" s="58"/>
      <c r="T124" s="59"/>
      <c r="U124" s="32"/>
      <c r="V124" s="32"/>
      <c r="W124" s="32"/>
      <c r="X124" s="32"/>
      <c r="Y124" s="32"/>
      <c r="Z124" s="32"/>
      <c r="AA124" s="32"/>
      <c r="AB124" s="32"/>
      <c r="AC124" s="32"/>
      <c r="AD124" s="32"/>
      <c r="AE124" s="32"/>
      <c r="AT124" s="17" t="s">
        <v>76</v>
      </c>
      <c r="AU124" s="17" t="s">
        <v>77</v>
      </c>
      <c r="AY124" s="17" t="s">
        <v>282</v>
      </c>
      <c r="BK124" s="162">
        <f>SUM(BK125:BK129)</f>
        <v>0</v>
      </c>
    </row>
    <row r="125" spans="1:63" s="2" customFormat="1" ht="16.35" customHeight="1">
      <c r="A125" s="32"/>
      <c r="B125" s="33"/>
      <c r="C125" s="189" t="s">
        <v>1</v>
      </c>
      <c r="D125" s="189" t="s">
        <v>152</v>
      </c>
      <c r="E125" s="190" t="s">
        <v>1</v>
      </c>
      <c r="F125" s="191" t="s">
        <v>1</v>
      </c>
      <c r="G125" s="192" t="s">
        <v>1</v>
      </c>
      <c r="H125" s="193"/>
      <c r="I125" s="194"/>
      <c r="J125" s="195">
        <f t="shared" si="0"/>
        <v>0</v>
      </c>
      <c r="K125" s="196"/>
      <c r="L125" s="33"/>
      <c r="M125" s="197" t="s">
        <v>1</v>
      </c>
      <c r="N125" s="198" t="s">
        <v>42</v>
      </c>
      <c r="O125" s="58"/>
      <c r="P125" s="58"/>
      <c r="Q125" s="58"/>
      <c r="R125" s="58"/>
      <c r="S125" s="58"/>
      <c r="T125" s="59"/>
      <c r="U125" s="32"/>
      <c r="V125" s="32"/>
      <c r="W125" s="32"/>
      <c r="X125" s="32"/>
      <c r="Y125" s="32"/>
      <c r="Z125" s="32"/>
      <c r="AA125" s="32"/>
      <c r="AB125" s="32"/>
      <c r="AC125" s="32"/>
      <c r="AD125" s="32"/>
      <c r="AE125" s="32"/>
      <c r="AT125" s="17" t="s">
        <v>282</v>
      </c>
      <c r="AU125" s="17" t="s">
        <v>84</v>
      </c>
      <c r="AY125" s="17" t="s">
        <v>282</v>
      </c>
      <c r="BE125" s="162">
        <f>IF(N125="základní",J125,0)</f>
        <v>0</v>
      </c>
      <c r="BF125" s="162">
        <f>IF(N125="snížená",J125,0)</f>
        <v>0</v>
      </c>
      <c r="BG125" s="162">
        <f>IF(N125="zákl. přenesená",J125,0)</f>
        <v>0</v>
      </c>
      <c r="BH125" s="162">
        <f>IF(N125="sníž. přenesená",J125,0)</f>
        <v>0</v>
      </c>
      <c r="BI125" s="162">
        <f>IF(N125="nulová",J125,0)</f>
        <v>0</v>
      </c>
      <c r="BJ125" s="17" t="s">
        <v>84</v>
      </c>
      <c r="BK125" s="162">
        <f>I125*H125</f>
        <v>0</v>
      </c>
    </row>
    <row r="126" spans="1:63" s="2" customFormat="1" ht="16.35" customHeight="1">
      <c r="A126" s="32"/>
      <c r="B126" s="33"/>
      <c r="C126" s="189" t="s">
        <v>1</v>
      </c>
      <c r="D126" s="189" t="s">
        <v>152</v>
      </c>
      <c r="E126" s="190" t="s">
        <v>1</v>
      </c>
      <c r="F126" s="191" t="s">
        <v>1</v>
      </c>
      <c r="G126" s="192" t="s">
        <v>1</v>
      </c>
      <c r="H126" s="193"/>
      <c r="I126" s="194"/>
      <c r="J126" s="195">
        <f t="shared" si="0"/>
        <v>0</v>
      </c>
      <c r="K126" s="196"/>
      <c r="L126" s="33"/>
      <c r="M126" s="197" t="s">
        <v>1</v>
      </c>
      <c r="N126" s="198" t="s">
        <v>42</v>
      </c>
      <c r="O126" s="58"/>
      <c r="P126" s="58"/>
      <c r="Q126" s="58"/>
      <c r="R126" s="58"/>
      <c r="S126" s="58"/>
      <c r="T126" s="59"/>
      <c r="U126" s="32"/>
      <c r="V126" s="32"/>
      <c r="W126" s="32"/>
      <c r="X126" s="32"/>
      <c r="Y126" s="32"/>
      <c r="Z126" s="32"/>
      <c r="AA126" s="32"/>
      <c r="AB126" s="32"/>
      <c r="AC126" s="32"/>
      <c r="AD126" s="32"/>
      <c r="AE126" s="32"/>
      <c r="AT126" s="17" t="s">
        <v>282</v>
      </c>
      <c r="AU126" s="17" t="s">
        <v>84</v>
      </c>
      <c r="AY126" s="17" t="s">
        <v>282</v>
      </c>
      <c r="BE126" s="162">
        <f>IF(N126="základní",J126,0)</f>
        <v>0</v>
      </c>
      <c r="BF126" s="162">
        <f>IF(N126="snížená",J126,0)</f>
        <v>0</v>
      </c>
      <c r="BG126" s="162">
        <f>IF(N126="zákl. přenesená",J126,0)</f>
        <v>0</v>
      </c>
      <c r="BH126" s="162">
        <f>IF(N126="sníž. přenesená",J126,0)</f>
        <v>0</v>
      </c>
      <c r="BI126" s="162">
        <f>IF(N126="nulová",J126,0)</f>
        <v>0</v>
      </c>
      <c r="BJ126" s="17" t="s">
        <v>84</v>
      </c>
      <c r="BK126" s="162">
        <f>I126*H126</f>
        <v>0</v>
      </c>
    </row>
    <row r="127" spans="1:63" s="2" customFormat="1" ht="16.35" customHeight="1">
      <c r="A127" s="32"/>
      <c r="B127" s="33"/>
      <c r="C127" s="189" t="s">
        <v>1</v>
      </c>
      <c r="D127" s="189" t="s">
        <v>152</v>
      </c>
      <c r="E127" s="190" t="s">
        <v>1</v>
      </c>
      <c r="F127" s="191" t="s">
        <v>1</v>
      </c>
      <c r="G127" s="192" t="s">
        <v>1</v>
      </c>
      <c r="H127" s="193"/>
      <c r="I127" s="194"/>
      <c r="J127" s="195">
        <f t="shared" si="0"/>
        <v>0</v>
      </c>
      <c r="K127" s="196"/>
      <c r="L127" s="33"/>
      <c r="M127" s="197" t="s">
        <v>1</v>
      </c>
      <c r="N127" s="198" t="s">
        <v>42</v>
      </c>
      <c r="O127" s="58"/>
      <c r="P127" s="58"/>
      <c r="Q127" s="58"/>
      <c r="R127" s="58"/>
      <c r="S127" s="58"/>
      <c r="T127" s="59"/>
      <c r="U127" s="32"/>
      <c r="V127" s="32"/>
      <c r="W127" s="32"/>
      <c r="X127" s="32"/>
      <c r="Y127" s="32"/>
      <c r="Z127" s="32"/>
      <c r="AA127" s="32"/>
      <c r="AB127" s="32"/>
      <c r="AC127" s="32"/>
      <c r="AD127" s="32"/>
      <c r="AE127" s="32"/>
      <c r="AT127" s="17" t="s">
        <v>282</v>
      </c>
      <c r="AU127" s="17" t="s">
        <v>84</v>
      </c>
      <c r="AY127" s="17" t="s">
        <v>282</v>
      </c>
      <c r="BE127" s="162">
        <f>IF(N127="základní",J127,0)</f>
        <v>0</v>
      </c>
      <c r="BF127" s="162">
        <f>IF(N127="snížená",J127,0)</f>
        <v>0</v>
      </c>
      <c r="BG127" s="162">
        <f>IF(N127="zákl. přenesená",J127,0)</f>
        <v>0</v>
      </c>
      <c r="BH127" s="162">
        <f>IF(N127="sníž. přenesená",J127,0)</f>
        <v>0</v>
      </c>
      <c r="BI127" s="162">
        <f>IF(N127="nulová",J127,0)</f>
        <v>0</v>
      </c>
      <c r="BJ127" s="17" t="s">
        <v>84</v>
      </c>
      <c r="BK127" s="162">
        <f>I127*H127</f>
        <v>0</v>
      </c>
    </row>
    <row r="128" spans="1:63" s="2" customFormat="1" ht="16.35" customHeight="1">
      <c r="A128" s="32"/>
      <c r="B128" s="33"/>
      <c r="C128" s="189" t="s">
        <v>1</v>
      </c>
      <c r="D128" s="189" t="s">
        <v>152</v>
      </c>
      <c r="E128" s="190" t="s">
        <v>1</v>
      </c>
      <c r="F128" s="191" t="s">
        <v>1</v>
      </c>
      <c r="G128" s="192" t="s">
        <v>1</v>
      </c>
      <c r="H128" s="193"/>
      <c r="I128" s="194"/>
      <c r="J128" s="195">
        <f t="shared" si="0"/>
        <v>0</v>
      </c>
      <c r="K128" s="196"/>
      <c r="L128" s="33"/>
      <c r="M128" s="197" t="s">
        <v>1</v>
      </c>
      <c r="N128" s="198" t="s">
        <v>42</v>
      </c>
      <c r="O128" s="58"/>
      <c r="P128" s="58"/>
      <c r="Q128" s="58"/>
      <c r="R128" s="58"/>
      <c r="S128" s="58"/>
      <c r="T128" s="59"/>
      <c r="U128" s="32"/>
      <c r="V128" s="32"/>
      <c r="W128" s="32"/>
      <c r="X128" s="32"/>
      <c r="Y128" s="32"/>
      <c r="Z128" s="32"/>
      <c r="AA128" s="32"/>
      <c r="AB128" s="32"/>
      <c r="AC128" s="32"/>
      <c r="AD128" s="32"/>
      <c r="AE128" s="32"/>
      <c r="AT128" s="17" t="s">
        <v>282</v>
      </c>
      <c r="AU128" s="17" t="s">
        <v>84</v>
      </c>
      <c r="AY128" s="17" t="s">
        <v>282</v>
      </c>
      <c r="BE128" s="162">
        <f>IF(N128="základní",J128,0)</f>
        <v>0</v>
      </c>
      <c r="BF128" s="162">
        <f>IF(N128="snížená",J128,0)</f>
        <v>0</v>
      </c>
      <c r="BG128" s="162">
        <f>IF(N128="zákl. přenesená",J128,0)</f>
        <v>0</v>
      </c>
      <c r="BH128" s="162">
        <f>IF(N128="sníž. přenesená",J128,0)</f>
        <v>0</v>
      </c>
      <c r="BI128" s="162">
        <f>IF(N128="nulová",J128,0)</f>
        <v>0</v>
      </c>
      <c r="BJ128" s="17" t="s">
        <v>84</v>
      </c>
      <c r="BK128" s="162">
        <f>I128*H128</f>
        <v>0</v>
      </c>
    </row>
    <row r="129" spans="1:63" s="2" customFormat="1" ht="16.35" customHeight="1">
      <c r="A129" s="32"/>
      <c r="B129" s="33"/>
      <c r="C129" s="189" t="s">
        <v>1</v>
      </c>
      <c r="D129" s="189" t="s">
        <v>152</v>
      </c>
      <c r="E129" s="190" t="s">
        <v>1</v>
      </c>
      <c r="F129" s="191" t="s">
        <v>1</v>
      </c>
      <c r="G129" s="192" t="s">
        <v>1</v>
      </c>
      <c r="H129" s="193"/>
      <c r="I129" s="194"/>
      <c r="J129" s="195">
        <f t="shared" si="0"/>
        <v>0</v>
      </c>
      <c r="K129" s="196"/>
      <c r="L129" s="33"/>
      <c r="M129" s="197" t="s">
        <v>1</v>
      </c>
      <c r="N129" s="198" t="s">
        <v>42</v>
      </c>
      <c r="O129" s="199"/>
      <c r="P129" s="199"/>
      <c r="Q129" s="199"/>
      <c r="R129" s="199"/>
      <c r="S129" s="199"/>
      <c r="T129" s="200"/>
      <c r="U129" s="32"/>
      <c r="V129" s="32"/>
      <c r="W129" s="32"/>
      <c r="X129" s="32"/>
      <c r="Y129" s="32"/>
      <c r="Z129" s="32"/>
      <c r="AA129" s="32"/>
      <c r="AB129" s="32"/>
      <c r="AC129" s="32"/>
      <c r="AD129" s="32"/>
      <c r="AE129" s="32"/>
      <c r="AT129" s="17" t="s">
        <v>282</v>
      </c>
      <c r="AU129" s="17" t="s">
        <v>84</v>
      </c>
      <c r="AY129" s="17" t="s">
        <v>282</v>
      </c>
      <c r="BE129" s="162">
        <f>IF(N129="základní",J129,0)</f>
        <v>0</v>
      </c>
      <c r="BF129" s="162">
        <f>IF(N129="snížená",J129,0)</f>
        <v>0</v>
      </c>
      <c r="BG129" s="162">
        <f>IF(N129="zákl. přenesená",J129,0)</f>
        <v>0</v>
      </c>
      <c r="BH129" s="162">
        <f>IF(N129="sníž. přenesená",J129,0)</f>
        <v>0</v>
      </c>
      <c r="BI129" s="162">
        <f>IF(N129="nulová",J129,0)</f>
        <v>0</v>
      </c>
      <c r="BJ129" s="17" t="s">
        <v>84</v>
      </c>
      <c r="BK129" s="162">
        <f>I129*H129</f>
        <v>0</v>
      </c>
    </row>
    <row r="130" spans="1:31" s="2" customFormat="1" ht="6.9" customHeight="1">
      <c r="A130" s="32"/>
      <c r="B130" s="47"/>
      <c r="C130" s="48"/>
      <c r="D130" s="48"/>
      <c r="E130" s="48"/>
      <c r="F130" s="48"/>
      <c r="G130" s="48"/>
      <c r="H130" s="48"/>
      <c r="I130" s="48"/>
      <c r="J130" s="48"/>
      <c r="K130" s="48"/>
      <c r="L130" s="33"/>
      <c r="M130" s="32"/>
      <c r="O130" s="32"/>
      <c r="P130" s="32"/>
      <c r="Q130" s="32"/>
      <c r="R130" s="32"/>
      <c r="S130" s="32"/>
      <c r="T130" s="32"/>
      <c r="U130" s="32"/>
      <c r="V130" s="32"/>
      <c r="W130" s="32"/>
      <c r="X130" s="32"/>
      <c r="Y130" s="32"/>
      <c r="Z130" s="32"/>
      <c r="AA130" s="32"/>
      <c r="AB130" s="32"/>
      <c r="AC130" s="32"/>
      <c r="AD130" s="32"/>
      <c r="AE130" s="32"/>
    </row>
  </sheetData>
  <autoFilter ref="C117:K129"/>
  <mergeCells count="9">
    <mergeCell ref="E87:H87"/>
    <mergeCell ref="E108:H108"/>
    <mergeCell ref="E110:H110"/>
    <mergeCell ref="L2:V2"/>
    <mergeCell ref="E7:H7"/>
    <mergeCell ref="E9:H9"/>
    <mergeCell ref="E18:H18"/>
    <mergeCell ref="E27:H27"/>
    <mergeCell ref="E85:H85"/>
  </mergeCells>
  <dataValidations count="2">
    <dataValidation type="list" allowBlank="1" showInputMessage="1" showErrorMessage="1" error="Povoleny jsou hodnoty K, M." sqref="D125:D130">
      <formula1>"K, M"</formula1>
    </dataValidation>
    <dataValidation type="list" allowBlank="1" showInputMessage="1" showErrorMessage="1" error="Povoleny jsou hodnoty základní, snížená, zákl. přenesená, sníž. přenesená, nulová." sqref="N125:N130">
      <formula1>"základní, snížená, zákl. přenesená, sníž. přenesená, nulová"</formula1>
    </dataValidation>
  </dataValidation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3"/>
  <sheetViews>
    <sheetView showGridLines="0" workbookViewId="0" topLeftCell="A52">
      <selection activeCell="K6" sqref="K6"/>
    </sheetView>
  </sheetViews>
  <sheetFormatPr defaultColWidth="9.140625" defaultRowHeight="12"/>
  <cols>
    <col min="1" max="1" width="8.28125" style="1" customWidth="1"/>
    <col min="2" max="2" width="1.7109375" style="1" customWidth="1"/>
    <col min="3" max="3" width="25.00390625" style="1" customWidth="1"/>
    <col min="4" max="4" width="75.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 customHeight="1"/>
    <row r="3" spans="2:8" s="1" customFormat="1" ht="6.9" customHeight="1">
      <c r="B3" s="18"/>
      <c r="C3" s="19"/>
      <c r="D3" s="19"/>
      <c r="E3" s="19"/>
      <c r="F3" s="19"/>
      <c r="G3" s="19"/>
      <c r="H3" s="20"/>
    </row>
    <row r="4" spans="2:8" s="1" customFormat="1" ht="24.9" customHeight="1">
      <c r="B4" s="20"/>
      <c r="C4" s="21" t="s">
        <v>886</v>
      </c>
      <c r="H4" s="20"/>
    </row>
    <row r="5" spans="2:8" s="1" customFormat="1" ht="12" customHeight="1">
      <c r="B5" s="20"/>
      <c r="C5" s="24" t="s">
        <v>13</v>
      </c>
      <c r="D5" s="460" t="s">
        <v>14</v>
      </c>
      <c r="E5" s="448"/>
      <c r="F5" s="448"/>
      <c r="H5" s="20"/>
    </row>
    <row r="6" spans="2:8" s="1" customFormat="1" ht="36.9" customHeight="1">
      <c r="B6" s="20"/>
      <c r="C6" s="26" t="s">
        <v>16</v>
      </c>
      <c r="D6" s="457" t="s">
        <v>1089</v>
      </c>
      <c r="E6" s="448"/>
      <c r="F6" s="448"/>
      <c r="H6" s="20"/>
    </row>
    <row r="7" spans="2:8" s="1" customFormat="1" ht="16.5" customHeight="1">
      <c r="B7" s="20"/>
      <c r="C7" s="27" t="s">
        <v>21</v>
      </c>
      <c r="D7" s="55">
        <f>'Rekapitulace stavby'!AN8</f>
        <v>0</v>
      </c>
      <c r="H7" s="20"/>
    </row>
    <row r="8" spans="1:8" s="2" customFormat="1" ht="10.95" customHeight="1">
      <c r="A8" s="32"/>
      <c r="B8" s="33"/>
      <c r="C8" s="32"/>
      <c r="D8" s="32"/>
      <c r="E8" s="32"/>
      <c r="F8" s="32"/>
      <c r="G8" s="32"/>
      <c r="H8" s="33"/>
    </row>
    <row r="9" spans="1:8" s="11" customFormat="1" ht="29.25" customHeight="1">
      <c r="A9" s="127"/>
      <c r="B9" s="128"/>
      <c r="C9" s="129" t="s">
        <v>58</v>
      </c>
      <c r="D9" s="130" t="s">
        <v>59</v>
      </c>
      <c r="E9" s="130" t="s">
        <v>136</v>
      </c>
      <c r="F9" s="131" t="s">
        <v>887</v>
      </c>
      <c r="G9" s="127"/>
      <c r="H9" s="128"/>
    </row>
    <row r="10" spans="1:8" s="2" customFormat="1" ht="26.4" customHeight="1">
      <c r="A10" s="32"/>
      <c r="B10" s="33"/>
      <c r="C10" s="212" t="s">
        <v>888</v>
      </c>
      <c r="D10" s="212" t="s">
        <v>89</v>
      </c>
      <c r="E10" s="32"/>
      <c r="F10" s="32"/>
      <c r="G10" s="32"/>
      <c r="H10" s="33"/>
    </row>
    <row r="11" spans="1:8" s="2" customFormat="1" ht="16.95" customHeight="1">
      <c r="A11" s="32"/>
      <c r="B11" s="33"/>
      <c r="C11" s="213" t="s">
        <v>285</v>
      </c>
      <c r="D11" s="214" t="s">
        <v>285</v>
      </c>
      <c r="E11" s="215" t="s">
        <v>1</v>
      </c>
      <c r="F11" s="216">
        <v>131.79</v>
      </c>
      <c r="G11" s="32"/>
      <c r="H11" s="33"/>
    </row>
    <row r="12" spans="1:8" s="2" customFormat="1" ht="26.4" customHeight="1">
      <c r="A12" s="32"/>
      <c r="B12" s="33"/>
      <c r="C12" s="212" t="s">
        <v>889</v>
      </c>
      <c r="D12" s="212" t="s">
        <v>93</v>
      </c>
      <c r="E12" s="32"/>
      <c r="F12" s="32"/>
      <c r="G12" s="32"/>
      <c r="H12" s="33"/>
    </row>
    <row r="13" spans="1:8" s="2" customFormat="1" ht="16.95" customHeight="1">
      <c r="A13" s="32"/>
      <c r="B13" s="33"/>
      <c r="C13" s="213" t="s">
        <v>890</v>
      </c>
      <c r="D13" s="214" t="s">
        <v>1</v>
      </c>
      <c r="E13" s="215" t="s">
        <v>1</v>
      </c>
      <c r="F13" s="216">
        <v>103.214</v>
      </c>
      <c r="G13" s="32"/>
      <c r="H13" s="33"/>
    </row>
    <row r="14" spans="1:8" s="2" customFormat="1" ht="16.95" customHeight="1">
      <c r="A14" s="32"/>
      <c r="B14" s="33"/>
      <c r="C14" s="213" t="s">
        <v>288</v>
      </c>
      <c r="D14" s="214" t="s">
        <v>1</v>
      </c>
      <c r="E14" s="215" t="s">
        <v>1</v>
      </c>
      <c r="F14" s="216">
        <v>212.51</v>
      </c>
      <c r="G14" s="32"/>
      <c r="H14" s="33"/>
    </row>
    <row r="15" spans="1:8" s="2" customFormat="1" ht="16.95" customHeight="1">
      <c r="A15" s="32"/>
      <c r="B15" s="33"/>
      <c r="C15" s="217" t="s">
        <v>1</v>
      </c>
      <c r="D15" s="217" t="s">
        <v>171</v>
      </c>
      <c r="E15" s="17" t="s">
        <v>1</v>
      </c>
      <c r="F15" s="218">
        <v>0</v>
      </c>
      <c r="G15" s="32"/>
      <c r="H15" s="33"/>
    </row>
    <row r="16" spans="1:8" s="2" customFormat="1" ht="16.95" customHeight="1">
      <c r="A16" s="32"/>
      <c r="B16" s="33"/>
      <c r="C16" s="217" t="s">
        <v>1</v>
      </c>
      <c r="D16" s="217" t="s">
        <v>754</v>
      </c>
      <c r="E16" s="17" t="s">
        <v>1</v>
      </c>
      <c r="F16" s="218">
        <v>0</v>
      </c>
      <c r="G16" s="32"/>
      <c r="H16" s="33"/>
    </row>
    <row r="17" spans="1:8" s="2" customFormat="1" ht="16.95" customHeight="1">
      <c r="A17" s="32"/>
      <c r="B17" s="33"/>
      <c r="C17" s="217" t="s">
        <v>1</v>
      </c>
      <c r="D17" s="217" t="s">
        <v>355</v>
      </c>
      <c r="E17" s="17" t="s">
        <v>1</v>
      </c>
      <c r="F17" s="218">
        <v>0</v>
      </c>
      <c r="G17" s="32"/>
      <c r="H17" s="33"/>
    </row>
    <row r="18" spans="1:8" s="2" customFormat="1" ht="16.95" customHeight="1">
      <c r="A18" s="32"/>
      <c r="B18" s="33"/>
      <c r="C18" s="217" t="s">
        <v>1</v>
      </c>
      <c r="D18" s="217" t="s">
        <v>175</v>
      </c>
      <c r="E18" s="17" t="s">
        <v>1</v>
      </c>
      <c r="F18" s="218">
        <v>34.39</v>
      </c>
      <c r="G18" s="32"/>
      <c r="H18" s="33"/>
    </row>
    <row r="19" spans="1:8" s="2" customFormat="1" ht="16.95" customHeight="1">
      <c r="A19" s="32"/>
      <c r="B19" s="33"/>
      <c r="C19" s="217" t="s">
        <v>1</v>
      </c>
      <c r="D19" s="217" t="s">
        <v>357</v>
      </c>
      <c r="E19" s="17" t="s">
        <v>1</v>
      </c>
      <c r="F19" s="218">
        <v>0</v>
      </c>
      <c r="G19" s="32"/>
      <c r="H19" s="33"/>
    </row>
    <row r="20" spans="1:8" s="2" customFormat="1" ht="16.95" customHeight="1">
      <c r="A20" s="32"/>
      <c r="B20" s="33"/>
      <c r="C20" s="217" t="s">
        <v>1</v>
      </c>
      <c r="D20" s="217" t="s">
        <v>175</v>
      </c>
      <c r="E20" s="17" t="s">
        <v>1</v>
      </c>
      <c r="F20" s="218">
        <v>34.39</v>
      </c>
      <c r="G20" s="32"/>
      <c r="H20" s="33"/>
    </row>
    <row r="21" spans="1:8" s="2" customFormat="1" ht="16.95" customHeight="1">
      <c r="A21" s="32"/>
      <c r="B21" s="33"/>
      <c r="C21" s="217" t="s">
        <v>1</v>
      </c>
      <c r="D21" s="217" t="s">
        <v>755</v>
      </c>
      <c r="E21" s="17" t="s">
        <v>1</v>
      </c>
      <c r="F21" s="218">
        <v>0</v>
      </c>
      <c r="G21" s="32"/>
      <c r="H21" s="33"/>
    </row>
    <row r="22" spans="1:8" s="2" customFormat="1" ht="16.95" customHeight="1">
      <c r="A22" s="32"/>
      <c r="B22" s="33"/>
      <c r="C22" s="217" t="s">
        <v>1</v>
      </c>
      <c r="D22" s="217" t="s">
        <v>355</v>
      </c>
      <c r="E22" s="17" t="s">
        <v>1</v>
      </c>
      <c r="F22" s="218">
        <v>0</v>
      </c>
      <c r="G22" s="32"/>
      <c r="H22" s="33"/>
    </row>
    <row r="23" spans="1:8" s="2" customFormat="1" ht="16.95" customHeight="1">
      <c r="A23" s="32"/>
      <c r="B23" s="33"/>
      <c r="C23" s="217" t="s">
        <v>1</v>
      </c>
      <c r="D23" s="217" t="s">
        <v>185</v>
      </c>
      <c r="E23" s="17" t="s">
        <v>1</v>
      </c>
      <c r="F23" s="218">
        <v>137.76</v>
      </c>
      <c r="G23" s="32"/>
      <c r="H23" s="33"/>
    </row>
    <row r="24" spans="1:8" s="2" customFormat="1" ht="16.95" customHeight="1">
      <c r="A24" s="32"/>
      <c r="B24" s="33"/>
      <c r="C24" s="217" t="s">
        <v>1</v>
      </c>
      <c r="D24" s="217" t="s">
        <v>357</v>
      </c>
      <c r="E24" s="17" t="s">
        <v>1</v>
      </c>
      <c r="F24" s="218">
        <v>0</v>
      </c>
      <c r="G24" s="32"/>
      <c r="H24" s="33"/>
    </row>
    <row r="25" spans="1:8" s="2" customFormat="1" ht="16.95" customHeight="1">
      <c r="A25" s="32"/>
      <c r="B25" s="33"/>
      <c r="C25" s="217" t="s">
        <v>1</v>
      </c>
      <c r="D25" s="217" t="s">
        <v>185</v>
      </c>
      <c r="E25" s="17" t="s">
        <v>1</v>
      </c>
      <c r="F25" s="218">
        <v>137.76</v>
      </c>
      <c r="G25" s="32"/>
      <c r="H25" s="33"/>
    </row>
    <row r="26" spans="1:8" s="2" customFormat="1" ht="16.95" customHeight="1">
      <c r="A26" s="32"/>
      <c r="B26" s="33"/>
      <c r="C26" s="217" t="s">
        <v>1</v>
      </c>
      <c r="D26" s="217" t="s">
        <v>756</v>
      </c>
      <c r="E26" s="17" t="s">
        <v>1</v>
      </c>
      <c r="F26" s="218">
        <v>0</v>
      </c>
      <c r="G26" s="32"/>
      <c r="H26" s="33"/>
    </row>
    <row r="27" spans="1:8" s="2" customFormat="1" ht="16.95" customHeight="1">
      <c r="A27" s="32"/>
      <c r="B27" s="33"/>
      <c r="C27" s="217" t="s">
        <v>1</v>
      </c>
      <c r="D27" s="217" t="s">
        <v>392</v>
      </c>
      <c r="E27" s="17" t="s">
        <v>1</v>
      </c>
      <c r="F27" s="218">
        <v>-131.79</v>
      </c>
      <c r="G27" s="32"/>
      <c r="H27" s="33"/>
    </row>
    <row r="28" spans="1:8" s="2" customFormat="1" ht="16.95" customHeight="1">
      <c r="A28" s="32"/>
      <c r="B28" s="33"/>
      <c r="C28" s="217" t="s">
        <v>288</v>
      </c>
      <c r="D28" s="217" t="s">
        <v>177</v>
      </c>
      <c r="E28" s="17" t="s">
        <v>1</v>
      </c>
      <c r="F28" s="218">
        <v>212.51</v>
      </c>
      <c r="G28" s="32"/>
      <c r="H28" s="33"/>
    </row>
    <row r="29" spans="1:8" s="2" customFormat="1" ht="16.95" customHeight="1">
      <c r="A29" s="32"/>
      <c r="B29" s="33"/>
      <c r="C29" s="219" t="s">
        <v>891</v>
      </c>
      <c r="D29" s="32"/>
      <c r="E29" s="32"/>
      <c r="F29" s="32"/>
      <c r="G29" s="32"/>
      <c r="H29" s="33"/>
    </row>
    <row r="30" spans="1:8" s="2" customFormat="1" ht="20.4">
      <c r="A30" s="32"/>
      <c r="B30" s="33"/>
      <c r="C30" s="217" t="s">
        <v>751</v>
      </c>
      <c r="D30" s="217" t="s">
        <v>892</v>
      </c>
      <c r="E30" s="17" t="s">
        <v>168</v>
      </c>
      <c r="F30" s="218">
        <v>212.51</v>
      </c>
      <c r="G30" s="32"/>
      <c r="H30" s="33"/>
    </row>
    <row r="31" spans="1:8" s="2" customFormat="1" ht="16.95" customHeight="1">
      <c r="A31" s="32"/>
      <c r="B31" s="33"/>
      <c r="C31" s="217" t="s">
        <v>738</v>
      </c>
      <c r="D31" s="217" t="s">
        <v>893</v>
      </c>
      <c r="E31" s="17" t="s">
        <v>168</v>
      </c>
      <c r="F31" s="218">
        <v>212.51</v>
      </c>
      <c r="G31" s="32"/>
      <c r="H31" s="33"/>
    </row>
    <row r="32" spans="1:8" s="2" customFormat="1" ht="16.95" customHeight="1">
      <c r="A32" s="32"/>
      <c r="B32" s="33"/>
      <c r="C32" s="217" t="s">
        <v>745</v>
      </c>
      <c r="D32" s="217" t="s">
        <v>894</v>
      </c>
      <c r="E32" s="17" t="s">
        <v>168</v>
      </c>
      <c r="F32" s="218">
        <v>212.51</v>
      </c>
      <c r="G32" s="32"/>
      <c r="H32" s="33"/>
    </row>
    <row r="33" spans="1:8" s="2" customFormat="1" ht="16.95" customHeight="1">
      <c r="A33" s="32"/>
      <c r="B33" s="33"/>
      <c r="C33" s="213" t="s">
        <v>285</v>
      </c>
      <c r="D33" s="214" t="s">
        <v>286</v>
      </c>
      <c r="E33" s="215" t="s">
        <v>168</v>
      </c>
      <c r="F33" s="216">
        <v>131.79</v>
      </c>
      <c r="G33" s="32"/>
      <c r="H33" s="33"/>
    </row>
    <row r="34" spans="1:8" s="2" customFormat="1" ht="16.95" customHeight="1">
      <c r="A34" s="32"/>
      <c r="B34" s="33"/>
      <c r="C34" s="217" t="s">
        <v>1</v>
      </c>
      <c r="D34" s="217" t="s">
        <v>171</v>
      </c>
      <c r="E34" s="17" t="s">
        <v>1</v>
      </c>
      <c r="F34" s="218">
        <v>0</v>
      </c>
      <c r="G34" s="32"/>
      <c r="H34" s="33"/>
    </row>
    <row r="35" spans="1:8" s="2" customFormat="1" ht="16.95" customHeight="1">
      <c r="A35" s="32"/>
      <c r="B35" s="33"/>
      <c r="C35" s="217" t="s">
        <v>1</v>
      </c>
      <c r="D35" s="217" t="s">
        <v>267</v>
      </c>
      <c r="E35" s="17" t="s">
        <v>1</v>
      </c>
      <c r="F35" s="218">
        <v>0</v>
      </c>
      <c r="G35" s="32"/>
      <c r="H35" s="33"/>
    </row>
    <row r="36" spans="1:8" s="2" customFormat="1" ht="16.95" customHeight="1">
      <c r="A36" s="32"/>
      <c r="B36" s="33"/>
      <c r="C36" s="217" t="s">
        <v>1</v>
      </c>
      <c r="D36" s="217" t="s">
        <v>679</v>
      </c>
      <c r="E36" s="17" t="s">
        <v>1</v>
      </c>
      <c r="F36" s="218">
        <v>0</v>
      </c>
      <c r="G36" s="32"/>
      <c r="H36" s="33"/>
    </row>
    <row r="37" spans="1:8" s="2" customFormat="1" ht="20.4">
      <c r="A37" s="32"/>
      <c r="B37" s="33"/>
      <c r="C37" s="217" t="s">
        <v>1</v>
      </c>
      <c r="D37" s="217" t="s">
        <v>702</v>
      </c>
      <c r="E37" s="17" t="s">
        <v>1</v>
      </c>
      <c r="F37" s="218">
        <v>34.215</v>
      </c>
      <c r="G37" s="32"/>
      <c r="H37" s="33"/>
    </row>
    <row r="38" spans="1:8" s="2" customFormat="1" ht="16.95" customHeight="1">
      <c r="A38" s="32"/>
      <c r="B38" s="33"/>
      <c r="C38" s="217" t="s">
        <v>1</v>
      </c>
      <c r="D38" s="217" t="s">
        <v>703</v>
      </c>
      <c r="E38" s="17" t="s">
        <v>1</v>
      </c>
      <c r="F38" s="218">
        <v>31.68</v>
      </c>
      <c r="G38" s="32"/>
      <c r="H38" s="33"/>
    </row>
    <row r="39" spans="1:8" s="2" customFormat="1" ht="16.95" customHeight="1">
      <c r="A39" s="32"/>
      <c r="B39" s="33"/>
      <c r="C39" s="217" t="s">
        <v>1</v>
      </c>
      <c r="D39" s="217" t="s">
        <v>680</v>
      </c>
      <c r="E39" s="17" t="s">
        <v>1</v>
      </c>
      <c r="F39" s="218">
        <v>0</v>
      </c>
      <c r="G39" s="32"/>
      <c r="H39" s="33"/>
    </row>
    <row r="40" spans="1:8" s="2" customFormat="1" ht="20.4">
      <c r="A40" s="32"/>
      <c r="B40" s="33"/>
      <c r="C40" s="217" t="s">
        <v>1</v>
      </c>
      <c r="D40" s="217" t="s">
        <v>702</v>
      </c>
      <c r="E40" s="17" t="s">
        <v>1</v>
      </c>
      <c r="F40" s="218">
        <v>34.215</v>
      </c>
      <c r="G40" s="32"/>
      <c r="H40" s="33"/>
    </row>
    <row r="41" spans="1:8" s="2" customFormat="1" ht="16.95" customHeight="1">
      <c r="A41" s="32"/>
      <c r="B41" s="33"/>
      <c r="C41" s="217" t="s">
        <v>1</v>
      </c>
      <c r="D41" s="217" t="s">
        <v>703</v>
      </c>
      <c r="E41" s="17" t="s">
        <v>1</v>
      </c>
      <c r="F41" s="218">
        <v>31.68</v>
      </c>
      <c r="G41" s="32"/>
      <c r="H41" s="33"/>
    </row>
    <row r="42" spans="1:8" s="2" customFormat="1" ht="16.95" customHeight="1">
      <c r="A42" s="32"/>
      <c r="B42" s="33"/>
      <c r="C42" s="217" t="s">
        <v>285</v>
      </c>
      <c r="D42" s="217" t="s">
        <v>177</v>
      </c>
      <c r="E42" s="17" t="s">
        <v>1</v>
      </c>
      <c r="F42" s="218">
        <v>131.79</v>
      </c>
      <c r="G42" s="32"/>
      <c r="H42" s="33"/>
    </row>
    <row r="43" spans="1:8" s="2" customFormat="1" ht="16.95" customHeight="1">
      <c r="A43" s="32"/>
      <c r="B43" s="33"/>
      <c r="C43" s="219" t="s">
        <v>891</v>
      </c>
      <c r="D43" s="32"/>
      <c r="E43" s="32"/>
      <c r="F43" s="32"/>
      <c r="G43" s="32"/>
      <c r="H43" s="33"/>
    </row>
    <row r="44" spans="1:8" s="2" customFormat="1" ht="20.4">
      <c r="A44" s="32"/>
      <c r="B44" s="33"/>
      <c r="C44" s="217" t="s">
        <v>699</v>
      </c>
      <c r="D44" s="217" t="s">
        <v>895</v>
      </c>
      <c r="E44" s="17" t="s">
        <v>168</v>
      </c>
      <c r="F44" s="218">
        <v>131.79</v>
      </c>
      <c r="G44" s="32"/>
      <c r="H44" s="33"/>
    </row>
    <row r="45" spans="1:8" s="2" customFormat="1" ht="16.95" customHeight="1">
      <c r="A45" s="32"/>
      <c r="B45" s="33"/>
      <c r="C45" s="217" t="s">
        <v>388</v>
      </c>
      <c r="D45" s="217" t="s">
        <v>896</v>
      </c>
      <c r="E45" s="17" t="s">
        <v>168</v>
      </c>
      <c r="F45" s="218">
        <v>115</v>
      </c>
      <c r="G45" s="32"/>
      <c r="H45" s="33"/>
    </row>
    <row r="46" spans="1:8" s="2" customFormat="1" ht="16.95" customHeight="1">
      <c r="A46" s="32"/>
      <c r="B46" s="33"/>
      <c r="C46" s="217" t="s">
        <v>675</v>
      </c>
      <c r="D46" s="217" t="s">
        <v>897</v>
      </c>
      <c r="E46" s="17" t="s">
        <v>168</v>
      </c>
      <c r="F46" s="218">
        <v>131.79</v>
      </c>
      <c r="G46" s="32"/>
      <c r="H46" s="33"/>
    </row>
    <row r="47" spans="1:8" s="2" customFormat="1" ht="16.95" customHeight="1">
      <c r="A47" s="32"/>
      <c r="B47" s="33"/>
      <c r="C47" s="217" t="s">
        <v>683</v>
      </c>
      <c r="D47" s="217" t="s">
        <v>898</v>
      </c>
      <c r="E47" s="17" t="s">
        <v>168</v>
      </c>
      <c r="F47" s="218">
        <v>131.79</v>
      </c>
      <c r="G47" s="32"/>
      <c r="H47" s="33"/>
    </row>
    <row r="48" spans="1:8" s="2" customFormat="1" ht="16.95" customHeight="1">
      <c r="A48" s="32"/>
      <c r="B48" s="33"/>
      <c r="C48" s="217" t="s">
        <v>694</v>
      </c>
      <c r="D48" s="217" t="s">
        <v>899</v>
      </c>
      <c r="E48" s="17" t="s">
        <v>168</v>
      </c>
      <c r="F48" s="218">
        <v>131.79</v>
      </c>
      <c r="G48" s="32"/>
      <c r="H48" s="33"/>
    </row>
    <row r="49" spans="1:8" s="2" customFormat="1" ht="16.95" customHeight="1">
      <c r="A49" s="32"/>
      <c r="B49" s="33"/>
      <c r="C49" s="217" t="s">
        <v>725</v>
      </c>
      <c r="D49" s="217" t="s">
        <v>900</v>
      </c>
      <c r="E49" s="17" t="s">
        <v>168</v>
      </c>
      <c r="F49" s="218">
        <v>131.79</v>
      </c>
      <c r="G49" s="32"/>
      <c r="H49" s="33"/>
    </row>
    <row r="50" spans="1:8" s="2" customFormat="1" ht="20.4">
      <c r="A50" s="32"/>
      <c r="B50" s="33"/>
      <c r="C50" s="217" t="s">
        <v>751</v>
      </c>
      <c r="D50" s="217" t="s">
        <v>892</v>
      </c>
      <c r="E50" s="17" t="s">
        <v>168</v>
      </c>
      <c r="F50" s="218">
        <v>212.51</v>
      </c>
      <c r="G50" s="32"/>
      <c r="H50" s="33"/>
    </row>
    <row r="51" spans="1:8" s="2" customFormat="1" ht="16.95" customHeight="1">
      <c r="A51" s="32"/>
      <c r="B51" s="33"/>
      <c r="C51" s="213" t="s">
        <v>283</v>
      </c>
      <c r="D51" s="214" t="s">
        <v>1</v>
      </c>
      <c r="E51" s="215" t="s">
        <v>1</v>
      </c>
      <c r="F51" s="216">
        <v>68.78</v>
      </c>
      <c r="G51" s="32"/>
      <c r="H51" s="33"/>
    </row>
    <row r="52" spans="1:8" s="2" customFormat="1" ht="16.95" customHeight="1">
      <c r="A52" s="32"/>
      <c r="B52" s="33"/>
      <c r="C52" s="217" t="s">
        <v>1</v>
      </c>
      <c r="D52" s="217" t="s">
        <v>171</v>
      </c>
      <c r="E52" s="17" t="s">
        <v>1</v>
      </c>
      <c r="F52" s="218">
        <v>0</v>
      </c>
      <c r="G52" s="32"/>
      <c r="H52" s="33"/>
    </row>
    <row r="53" spans="1:8" s="2" customFormat="1" ht="16.95" customHeight="1">
      <c r="A53" s="32"/>
      <c r="B53" s="33"/>
      <c r="C53" s="217" t="s">
        <v>1</v>
      </c>
      <c r="D53" s="217" t="s">
        <v>260</v>
      </c>
      <c r="E53" s="17" t="s">
        <v>1</v>
      </c>
      <c r="F53" s="218">
        <v>0</v>
      </c>
      <c r="G53" s="32"/>
      <c r="H53" s="33"/>
    </row>
    <row r="54" spans="1:8" s="2" customFormat="1" ht="16.95" customHeight="1">
      <c r="A54" s="32"/>
      <c r="B54" s="33"/>
      <c r="C54" s="217" t="s">
        <v>1</v>
      </c>
      <c r="D54" s="217" t="s">
        <v>397</v>
      </c>
      <c r="E54" s="17" t="s">
        <v>1</v>
      </c>
      <c r="F54" s="218">
        <v>0</v>
      </c>
      <c r="G54" s="32"/>
      <c r="H54" s="33"/>
    </row>
    <row r="55" spans="1:8" s="2" customFormat="1" ht="16.95" customHeight="1">
      <c r="A55" s="32"/>
      <c r="B55" s="33"/>
      <c r="C55" s="217" t="s">
        <v>1</v>
      </c>
      <c r="D55" s="217" t="s">
        <v>355</v>
      </c>
      <c r="E55" s="17" t="s">
        <v>1</v>
      </c>
      <c r="F55" s="218">
        <v>0</v>
      </c>
      <c r="G55" s="32"/>
      <c r="H55" s="33"/>
    </row>
    <row r="56" spans="1:8" s="2" customFormat="1" ht="16.95" customHeight="1">
      <c r="A56" s="32"/>
      <c r="B56" s="33"/>
      <c r="C56" s="217" t="s">
        <v>1</v>
      </c>
      <c r="D56" s="217" t="s">
        <v>175</v>
      </c>
      <c r="E56" s="17" t="s">
        <v>1</v>
      </c>
      <c r="F56" s="218">
        <v>34.39</v>
      </c>
      <c r="G56" s="32"/>
      <c r="H56" s="33"/>
    </row>
    <row r="57" spans="1:8" s="2" customFormat="1" ht="16.95" customHeight="1">
      <c r="A57" s="32"/>
      <c r="B57" s="33"/>
      <c r="C57" s="217" t="s">
        <v>1</v>
      </c>
      <c r="D57" s="217" t="s">
        <v>357</v>
      </c>
      <c r="E57" s="17" t="s">
        <v>1</v>
      </c>
      <c r="F57" s="218">
        <v>0</v>
      </c>
      <c r="G57" s="32"/>
      <c r="H57" s="33"/>
    </row>
    <row r="58" spans="1:8" s="2" customFormat="1" ht="16.95" customHeight="1">
      <c r="A58" s="32"/>
      <c r="B58" s="33"/>
      <c r="C58" s="217" t="s">
        <v>1</v>
      </c>
      <c r="D58" s="217" t="s">
        <v>175</v>
      </c>
      <c r="E58" s="17" t="s">
        <v>1</v>
      </c>
      <c r="F58" s="218">
        <v>34.39</v>
      </c>
      <c r="G58" s="32"/>
      <c r="H58" s="33"/>
    </row>
    <row r="59" spans="1:8" s="2" customFormat="1" ht="16.95" customHeight="1">
      <c r="A59" s="32"/>
      <c r="B59" s="33"/>
      <c r="C59" s="217" t="s">
        <v>283</v>
      </c>
      <c r="D59" s="217" t="s">
        <v>177</v>
      </c>
      <c r="E59" s="17" t="s">
        <v>1</v>
      </c>
      <c r="F59" s="218">
        <v>68.78</v>
      </c>
      <c r="G59" s="32"/>
      <c r="H59" s="33"/>
    </row>
    <row r="60" spans="1:8" s="2" customFormat="1" ht="16.95" customHeight="1">
      <c r="A60" s="32"/>
      <c r="B60" s="33"/>
      <c r="C60" s="219" t="s">
        <v>891</v>
      </c>
      <c r="D60" s="32"/>
      <c r="E60" s="32"/>
      <c r="F60" s="32"/>
      <c r="G60" s="32"/>
      <c r="H60" s="33"/>
    </row>
    <row r="61" spans="1:8" s="2" customFormat="1" ht="16.95" customHeight="1">
      <c r="A61" s="32"/>
      <c r="B61" s="33"/>
      <c r="C61" s="217" t="s">
        <v>638</v>
      </c>
      <c r="D61" s="217" t="s">
        <v>901</v>
      </c>
      <c r="E61" s="17" t="s">
        <v>168</v>
      </c>
      <c r="F61" s="218">
        <v>68.78</v>
      </c>
      <c r="G61" s="32"/>
      <c r="H61" s="33"/>
    </row>
    <row r="62" spans="1:8" s="2" customFormat="1" ht="16.95" customHeight="1">
      <c r="A62" s="32"/>
      <c r="B62" s="33"/>
      <c r="C62" s="217" t="s">
        <v>393</v>
      </c>
      <c r="D62" s="217" t="s">
        <v>902</v>
      </c>
      <c r="E62" s="17" t="s">
        <v>168</v>
      </c>
      <c r="F62" s="218">
        <v>68.78</v>
      </c>
      <c r="G62" s="32"/>
      <c r="H62" s="33"/>
    </row>
    <row r="63" spans="1:8" s="2" customFormat="1" ht="16.95" customHeight="1">
      <c r="A63" s="32"/>
      <c r="B63" s="33"/>
      <c r="C63" s="217" t="s">
        <v>613</v>
      </c>
      <c r="D63" s="217" t="s">
        <v>903</v>
      </c>
      <c r="E63" s="17" t="s">
        <v>168</v>
      </c>
      <c r="F63" s="218">
        <v>68.78</v>
      </c>
      <c r="G63" s="32"/>
      <c r="H63" s="33"/>
    </row>
    <row r="64" spans="1:8" s="2" customFormat="1" ht="16.95" customHeight="1">
      <c r="A64" s="32"/>
      <c r="B64" s="33"/>
      <c r="C64" s="217" t="s">
        <v>618</v>
      </c>
      <c r="D64" s="217" t="s">
        <v>904</v>
      </c>
      <c r="E64" s="17" t="s">
        <v>168</v>
      </c>
      <c r="F64" s="218">
        <v>68.78</v>
      </c>
      <c r="G64" s="32"/>
      <c r="H64" s="33"/>
    </row>
    <row r="65" spans="1:8" s="2" customFormat="1" ht="16.95" customHeight="1">
      <c r="A65" s="32"/>
      <c r="B65" s="33"/>
      <c r="C65" s="217" t="s">
        <v>633</v>
      </c>
      <c r="D65" s="217" t="s">
        <v>905</v>
      </c>
      <c r="E65" s="17" t="s">
        <v>168</v>
      </c>
      <c r="F65" s="218">
        <v>68.78</v>
      </c>
      <c r="G65" s="32"/>
      <c r="H65" s="33"/>
    </row>
    <row r="66" spans="1:8" s="2" customFormat="1" ht="16.95" customHeight="1">
      <c r="A66" s="32"/>
      <c r="B66" s="33"/>
      <c r="C66" s="217" t="s">
        <v>622</v>
      </c>
      <c r="D66" s="217" t="s">
        <v>906</v>
      </c>
      <c r="E66" s="17" t="s">
        <v>168</v>
      </c>
      <c r="F66" s="218">
        <v>68.78</v>
      </c>
      <c r="G66" s="32"/>
      <c r="H66" s="33"/>
    </row>
    <row r="67" spans="1:8" s="2" customFormat="1" ht="16.95" customHeight="1">
      <c r="A67" s="32"/>
      <c r="B67" s="33"/>
      <c r="C67" s="217" t="s">
        <v>662</v>
      </c>
      <c r="D67" s="217" t="s">
        <v>907</v>
      </c>
      <c r="E67" s="17" t="s">
        <v>168</v>
      </c>
      <c r="F67" s="218">
        <v>68.78</v>
      </c>
      <c r="G67" s="32"/>
      <c r="H67" s="33"/>
    </row>
    <row r="68" spans="1:8" s="2" customFormat="1" ht="16.95" customHeight="1">
      <c r="A68" s="32"/>
      <c r="B68" s="33"/>
      <c r="C68" s="217" t="s">
        <v>643</v>
      </c>
      <c r="D68" s="217" t="s">
        <v>644</v>
      </c>
      <c r="E68" s="17" t="s">
        <v>168</v>
      </c>
      <c r="F68" s="218">
        <v>75.658</v>
      </c>
      <c r="G68" s="32"/>
      <c r="H68" s="33"/>
    </row>
    <row r="69" spans="1:8" s="2" customFormat="1" ht="16.95" customHeight="1">
      <c r="A69" s="32"/>
      <c r="B69" s="33"/>
      <c r="C69" s="213" t="s">
        <v>290</v>
      </c>
      <c r="D69" s="214" t="s">
        <v>1</v>
      </c>
      <c r="E69" s="215" t="s">
        <v>1</v>
      </c>
      <c r="F69" s="216">
        <v>51.12</v>
      </c>
      <c r="G69" s="32"/>
      <c r="H69" s="33"/>
    </row>
    <row r="70" spans="1:8" s="2" customFormat="1" ht="16.95" customHeight="1">
      <c r="A70" s="32"/>
      <c r="B70" s="33"/>
      <c r="C70" s="217" t="s">
        <v>1</v>
      </c>
      <c r="D70" s="217" t="s">
        <v>171</v>
      </c>
      <c r="E70" s="17" t="s">
        <v>1</v>
      </c>
      <c r="F70" s="218">
        <v>0</v>
      </c>
      <c r="G70" s="32"/>
      <c r="H70" s="33"/>
    </row>
    <row r="71" spans="1:8" s="2" customFormat="1" ht="16.95" customHeight="1">
      <c r="A71" s="32"/>
      <c r="B71" s="33"/>
      <c r="C71" s="217" t="s">
        <v>1</v>
      </c>
      <c r="D71" s="217" t="s">
        <v>386</v>
      </c>
      <c r="E71" s="17" t="s">
        <v>1</v>
      </c>
      <c r="F71" s="218">
        <v>0</v>
      </c>
      <c r="G71" s="32"/>
      <c r="H71" s="33"/>
    </row>
    <row r="72" spans="1:8" s="2" customFormat="1" ht="16.95" customHeight="1">
      <c r="A72" s="32"/>
      <c r="B72" s="33"/>
      <c r="C72" s="217" t="s">
        <v>1</v>
      </c>
      <c r="D72" s="217" t="s">
        <v>367</v>
      </c>
      <c r="E72" s="17" t="s">
        <v>1</v>
      </c>
      <c r="F72" s="218">
        <v>0</v>
      </c>
      <c r="G72" s="32"/>
      <c r="H72" s="33"/>
    </row>
    <row r="73" spans="1:8" s="2" customFormat="1" ht="16.95" customHeight="1">
      <c r="A73" s="32"/>
      <c r="B73" s="33"/>
      <c r="C73" s="217" t="s">
        <v>1</v>
      </c>
      <c r="D73" s="217" t="s">
        <v>355</v>
      </c>
      <c r="E73" s="17" t="s">
        <v>1</v>
      </c>
      <c r="F73" s="218">
        <v>0</v>
      </c>
      <c r="G73" s="32"/>
      <c r="H73" s="33"/>
    </row>
    <row r="74" spans="1:8" s="2" customFormat="1" ht="16.95" customHeight="1">
      <c r="A74" s="32"/>
      <c r="B74" s="33"/>
      <c r="C74" s="217" t="s">
        <v>1</v>
      </c>
      <c r="D74" s="217" t="s">
        <v>175</v>
      </c>
      <c r="E74" s="17" t="s">
        <v>1</v>
      </c>
      <c r="F74" s="218">
        <v>34.39</v>
      </c>
      <c r="G74" s="32"/>
      <c r="H74" s="33"/>
    </row>
    <row r="75" spans="1:8" s="2" customFormat="1" ht="16.95" customHeight="1">
      <c r="A75" s="32"/>
      <c r="B75" s="33"/>
      <c r="C75" s="217" t="s">
        <v>1</v>
      </c>
      <c r="D75" s="217" t="s">
        <v>368</v>
      </c>
      <c r="E75" s="17" t="s">
        <v>1</v>
      </c>
      <c r="F75" s="218">
        <v>0</v>
      </c>
      <c r="G75" s="32"/>
      <c r="H75" s="33"/>
    </row>
    <row r="76" spans="1:8" s="2" customFormat="1" ht="16.95" customHeight="1">
      <c r="A76" s="32"/>
      <c r="B76" s="33"/>
      <c r="C76" s="217" t="s">
        <v>1</v>
      </c>
      <c r="D76" s="217" t="s">
        <v>387</v>
      </c>
      <c r="E76" s="17" t="s">
        <v>1</v>
      </c>
      <c r="F76" s="218">
        <v>16.73</v>
      </c>
      <c r="G76" s="32"/>
      <c r="H76" s="33"/>
    </row>
    <row r="77" spans="1:8" s="2" customFormat="1" ht="16.95" customHeight="1">
      <c r="A77" s="32"/>
      <c r="B77" s="33"/>
      <c r="C77" s="217" t="s">
        <v>290</v>
      </c>
      <c r="D77" s="217" t="s">
        <v>177</v>
      </c>
      <c r="E77" s="17" t="s">
        <v>1</v>
      </c>
      <c r="F77" s="218">
        <v>51.12</v>
      </c>
      <c r="G77" s="32"/>
      <c r="H77" s="33"/>
    </row>
    <row r="78" spans="1:8" s="2" customFormat="1" ht="16.95" customHeight="1">
      <c r="A78" s="32"/>
      <c r="B78" s="33"/>
      <c r="C78" s="219" t="s">
        <v>891</v>
      </c>
      <c r="D78" s="32"/>
      <c r="E78" s="32"/>
      <c r="F78" s="32"/>
      <c r="G78" s="32"/>
      <c r="H78" s="33"/>
    </row>
    <row r="79" spans="1:8" s="2" customFormat="1" ht="16.95" customHeight="1">
      <c r="A79" s="32"/>
      <c r="B79" s="33"/>
      <c r="C79" s="217" t="s">
        <v>383</v>
      </c>
      <c r="D79" s="217" t="s">
        <v>908</v>
      </c>
      <c r="E79" s="17" t="s">
        <v>168</v>
      </c>
      <c r="F79" s="218">
        <v>51.12</v>
      </c>
      <c r="G79" s="32"/>
      <c r="H79" s="33"/>
    </row>
    <row r="80" spans="1:8" s="2" customFormat="1" ht="16.95" customHeight="1">
      <c r="A80" s="32"/>
      <c r="B80" s="33"/>
      <c r="C80" s="217" t="s">
        <v>375</v>
      </c>
      <c r="D80" s="217" t="s">
        <v>909</v>
      </c>
      <c r="E80" s="17" t="s">
        <v>168</v>
      </c>
      <c r="F80" s="218">
        <v>51.12</v>
      </c>
      <c r="G80" s="32"/>
      <c r="H80" s="33"/>
    </row>
    <row r="81" spans="1:8" s="2" customFormat="1" ht="16.95" customHeight="1">
      <c r="A81" s="32"/>
      <c r="B81" s="33"/>
      <c r="C81" s="217" t="s">
        <v>363</v>
      </c>
      <c r="D81" s="217" t="s">
        <v>910</v>
      </c>
      <c r="E81" s="17" t="s">
        <v>168</v>
      </c>
      <c r="F81" s="218">
        <v>51.12</v>
      </c>
      <c r="G81" s="32"/>
      <c r="H81" s="33"/>
    </row>
    <row r="82" spans="1:8" s="2" customFormat="1" ht="16.95" customHeight="1">
      <c r="A82" s="32"/>
      <c r="B82" s="33"/>
      <c r="C82" s="213" t="s">
        <v>911</v>
      </c>
      <c r="D82" s="214" t="s">
        <v>1</v>
      </c>
      <c r="E82" s="215" t="s">
        <v>1</v>
      </c>
      <c r="F82" s="216">
        <v>52.6</v>
      </c>
      <c r="G82" s="32"/>
      <c r="H82" s="33"/>
    </row>
    <row r="83" spans="1:8" s="2" customFormat="1" ht="16.95" customHeight="1">
      <c r="A83" s="32"/>
      <c r="B83" s="33"/>
      <c r="C83" s="213" t="s">
        <v>912</v>
      </c>
      <c r="D83" s="214" t="s">
        <v>1</v>
      </c>
      <c r="E83" s="215" t="s">
        <v>1</v>
      </c>
      <c r="F83" s="216">
        <v>5.262</v>
      </c>
      <c r="G83" s="32"/>
      <c r="H83" s="33"/>
    </row>
    <row r="84" spans="1:8" s="2" customFormat="1" ht="16.95" customHeight="1">
      <c r="A84" s="32"/>
      <c r="B84" s="33"/>
      <c r="C84" s="213" t="s">
        <v>913</v>
      </c>
      <c r="D84" s="214" t="s">
        <v>1</v>
      </c>
      <c r="E84" s="215" t="s">
        <v>1</v>
      </c>
      <c r="F84" s="216">
        <v>19.86</v>
      </c>
      <c r="G84" s="32"/>
      <c r="H84" s="33"/>
    </row>
    <row r="85" spans="1:8" s="2" customFormat="1" ht="16.95" customHeight="1">
      <c r="A85" s="32"/>
      <c r="B85" s="33"/>
      <c r="C85" s="213" t="s">
        <v>914</v>
      </c>
      <c r="D85" s="214" t="s">
        <v>1</v>
      </c>
      <c r="E85" s="215" t="s">
        <v>1</v>
      </c>
      <c r="F85" s="216">
        <v>0</v>
      </c>
      <c r="G85" s="32"/>
      <c r="H85" s="33"/>
    </row>
    <row r="86" spans="1:8" s="2" customFormat="1" ht="16.95" customHeight="1">
      <c r="A86" s="32"/>
      <c r="B86" s="33"/>
      <c r="C86" s="213" t="s">
        <v>915</v>
      </c>
      <c r="D86" s="214" t="s">
        <v>1</v>
      </c>
      <c r="E86" s="215" t="s">
        <v>1</v>
      </c>
      <c r="F86" s="216">
        <v>13.13</v>
      </c>
      <c r="G86" s="32"/>
      <c r="H86" s="33"/>
    </row>
    <row r="87" spans="1:8" s="2" customFormat="1" ht="16.95" customHeight="1">
      <c r="A87" s="32"/>
      <c r="B87" s="33"/>
      <c r="C87" s="213" t="s">
        <v>916</v>
      </c>
      <c r="D87" s="214" t="s">
        <v>1</v>
      </c>
      <c r="E87" s="215" t="s">
        <v>1</v>
      </c>
      <c r="F87" s="216">
        <v>0</v>
      </c>
      <c r="G87" s="32"/>
      <c r="H87" s="33"/>
    </row>
    <row r="88" spans="1:8" s="2" customFormat="1" ht="16.95" customHeight="1">
      <c r="A88" s="32"/>
      <c r="B88" s="33"/>
      <c r="C88" s="213" t="s">
        <v>917</v>
      </c>
      <c r="D88" s="214" t="s">
        <v>1</v>
      </c>
      <c r="E88" s="215" t="s">
        <v>1</v>
      </c>
      <c r="F88" s="216">
        <v>13.86</v>
      </c>
      <c r="G88" s="32"/>
      <c r="H88" s="33"/>
    </row>
    <row r="89" spans="1:8" s="2" customFormat="1" ht="16.95" customHeight="1">
      <c r="A89" s="32"/>
      <c r="B89" s="33"/>
      <c r="C89" s="213" t="s">
        <v>918</v>
      </c>
      <c r="D89" s="214" t="s">
        <v>1</v>
      </c>
      <c r="E89" s="215" t="s">
        <v>1</v>
      </c>
      <c r="F89" s="216">
        <v>0</v>
      </c>
      <c r="G89" s="32"/>
      <c r="H89" s="33"/>
    </row>
    <row r="90" spans="1:8" s="2" customFormat="1" ht="16.95" customHeight="1">
      <c r="A90" s="32"/>
      <c r="B90" s="33"/>
      <c r="C90" s="213" t="s">
        <v>919</v>
      </c>
      <c r="D90" s="214" t="s">
        <v>1</v>
      </c>
      <c r="E90" s="215" t="s">
        <v>1</v>
      </c>
      <c r="F90" s="216">
        <v>45</v>
      </c>
      <c r="G90" s="32"/>
      <c r="H90" s="33"/>
    </row>
    <row r="91" spans="1:8" s="2" customFormat="1" ht="16.95" customHeight="1">
      <c r="A91" s="32"/>
      <c r="B91" s="33"/>
      <c r="C91" s="213" t="s">
        <v>920</v>
      </c>
      <c r="D91" s="214" t="s">
        <v>1</v>
      </c>
      <c r="E91" s="215" t="s">
        <v>1</v>
      </c>
      <c r="F91" s="216">
        <v>13.13</v>
      </c>
      <c r="G91" s="32"/>
      <c r="H91" s="33"/>
    </row>
    <row r="92" spans="1:8" s="2" customFormat="1" ht="7.35" customHeight="1">
      <c r="A92" s="32"/>
      <c r="B92" s="47"/>
      <c r="C92" s="48"/>
      <c r="D92" s="48"/>
      <c r="E92" s="48"/>
      <c r="F92" s="48"/>
      <c r="G92" s="48"/>
      <c r="H92" s="33"/>
    </row>
    <row r="93" spans="1:8" s="2" customFormat="1" ht="12">
      <c r="A93" s="32"/>
      <c r="B93" s="32"/>
      <c r="C93" s="32"/>
      <c r="D93" s="32"/>
      <c r="E93" s="32"/>
      <c r="F93" s="32"/>
      <c r="G93" s="32"/>
      <c r="H93" s="32"/>
    </row>
  </sheetData>
  <mergeCells count="2">
    <mergeCell ref="D5:F5"/>
    <mergeCell ref="D6:F6"/>
  </mergeCells>
  <printOptions/>
  <pageMargins left="0.7" right="0.7" top="0.787401575" bottom="0.787401575" header="0.3" footer="0.3"/>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tuscher</dc:creator>
  <cp:keywords/>
  <dc:description/>
  <cp:lastModifiedBy/>
  <dcterms:created xsi:type="dcterms:W3CDTF">2020-11-26T08:10:08Z</dcterms:created>
  <dcterms:modified xsi:type="dcterms:W3CDTF">2021-04-20T15:16:24Z</dcterms:modified>
  <cp:category/>
  <cp:version/>
  <cp:contentType/>
  <cp:contentStatus/>
</cp:coreProperties>
</file>