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Rekapitulace stavby" sheetId="1" r:id="rId1"/>
    <sheet name="01 - Stavební řešení" sheetId="2" r:id="rId2"/>
    <sheet name="02 - Elektro" sheetId="3" r:id="rId3"/>
    <sheet name="03 - Chlazení" sheetId="4" r:id="rId4"/>
  </sheets>
  <definedNames>
    <definedName name="_xlnm._FilterDatabase" localSheetId="1" hidden="1">'01 - Stavební řešení'!$C$131:$K$237</definedName>
    <definedName name="_xlnm._FilterDatabase" localSheetId="2" hidden="1">'02 - Elektro'!$C$117:$K$139</definedName>
    <definedName name="_xlnm._FilterDatabase" localSheetId="3" hidden="1">'03 - Chlazení'!$C$118:$K$136</definedName>
    <definedName name="_xlnm.Print_Area" localSheetId="1">'01 - Stavební řešení'!$C$4:$J$76,'01 - Stavební řešení'!$C$82:$J$113,'01 - Stavební řešení'!$C$119:$K$237</definedName>
    <definedName name="_xlnm.Print_Area" localSheetId="2">'02 - Elektro'!$C$4:$J$76,'02 - Elektro'!$C$82:$J$99,'02 - Elektro'!$C$105:$K$139</definedName>
    <definedName name="_xlnm.Print_Area" localSheetId="3">'03 - Chlazení'!$C$4:$J$76,'03 - Chlazení'!$C$82:$J$100,'03 - Chlazení'!$C$106:$K$136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Stavební řešení'!$131:$131</definedName>
    <definedName name="_xlnm.Print_Titles" localSheetId="2">'02 - Elektro'!$117:$117</definedName>
    <definedName name="_xlnm.Print_Titles" localSheetId="3">'03 - Chlazení'!$118:$118</definedName>
  </definedNames>
  <calcPr calcId="191029"/>
</workbook>
</file>

<file path=xl/sharedStrings.xml><?xml version="1.0" encoding="utf-8"?>
<sst xmlns="http://schemas.openxmlformats.org/spreadsheetml/2006/main" count="2472" uniqueCount="631">
  <si>
    <t>Export Komplet</t>
  </si>
  <si>
    <t/>
  </si>
  <si>
    <t>2.0</t>
  </si>
  <si>
    <t>False</t>
  </si>
  <si>
    <t>{4ac681be-4738-45af-94f0-45f9de00f310}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</si>
  <si>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</si>
  <si>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</si>
  <si>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</si>
  <si>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</si>
  <si>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</si>
  <si>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</si>
  <si>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</si>
  <si>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</si>
  <si>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contractis202104</t>
  </si>
  <si>
    <t>Stavba:</t>
  </si>
  <si>
    <t>Stavební práce jesle 2.n.p.</t>
  </si>
  <si>
    <t>KSO:</t>
  </si>
  <si>
    <t>CC-CZ:</t>
  </si>
  <si>
    <t>Místo:</t>
  </si>
  <si>
    <t>Na hřebenkách</t>
  </si>
  <si>
    <t>Datum:</t>
  </si>
  <si>
    <t>1. 7. 2021</t>
  </si>
  <si>
    <t>Zadavatel:</t>
  </si>
  <si>
    <t>IČ:</t>
  </si>
  <si>
    <t>Contractis</t>
  </si>
  <si>
    <t>DIČ:</t>
  </si>
  <si>
    <t>Zhotovitel:</t>
  </si>
  <si>
    <t xml:space="preserve"> </t>
  </si>
  <si>
    <t>Projektant:</t>
  </si>
  <si>
    <t>True</t>
  </si>
  <si>
    <t>Zpracovatel:</t>
  </si>
  <si>
    <t>Krajovský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</si>
  <si>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</si>
  <si>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</si>
  <si>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</si>
  <si>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</si>
  <si>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</si>
  <si>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</si>
  <si>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</si>
  <si>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</si>
  <si>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</si>
  <si>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</si>
  <si>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</si>
  <si>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</si>
  <si>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</si>
  <si>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</si>
  <si>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</si>
  <si>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</si>
  <si>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</si>
  <si>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</si>
  <si>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</si>
  <si>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</si>
  <si>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</si>
  <si>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</si>
  <si>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</si>
  <si>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</si>
  <si>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</si>
  <si>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</si>
  <si>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</si>
  <si>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</si>
  <si>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</si>
  <si>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</si>
  <si>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</si>
  <si>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</si>
  <si>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</si>
  <si>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</si>
  <si>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</si>
  <si>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</si>
  <si>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</si>
  <si>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</si>
  <si>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</si>
  <si>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</si>
  <si>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</si>
  <si>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</si>
  <si>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</si>
  <si>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</si>
  <si>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</si>
  <si>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</si>
  <si>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</si>
  <si>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řešení</t>
  </si>
  <si>
    <t>STA</t>
  </si>
  <si>
    <t>1</t>
  </si>
  <si>
    <t>{d68559d3-c9bd-41bf-9180-0cd9b388d892}</t>
  </si>
  <si>
    <t>2</t>
  </si>
  <si>
    <t>02</t>
  </si>
  <si>
    <t>Elektro</t>
  </si>
  <si>
    <t>{9905f7a0-da9d-477c-b5a8-8ff1369edc4a}</t>
  </si>
  <si>
    <t>03</t>
  </si>
  <si>
    <t>Chlazení</t>
  </si>
  <si>
    <t>{52b41c85-05db-4588-953b-4527cb3ce946}</t>
  </si>
  <si>
    <t>KRYCÍ LIST SOUPISU PRACÍ</t>
  </si>
  <si>
    <t>Objekt:</t>
  </si>
  <si>
    <t>01 - Stavební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</si>
  <si>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</si>
  <si>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</si>
  <si>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</si>
  <si>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</si>
  <si>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</si>
  <si>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</si>
  <si>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</si>
  <si>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</si>
  <si>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</si>
  <si>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</si>
  <si>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</si>
  <si>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</si>
  <si>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</si>
  <si>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</si>
  <si>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</si>
  <si>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</si>
  <si>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</si>
  <si>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</si>
  <si>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</si>
  <si>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</si>
  <si>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</si>
  <si>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</si>
  <si>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</si>
  <si>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</si>
  <si>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</si>
  <si>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</si>
  <si>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</si>
  <si>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</si>
  <si>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</si>
  <si>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</si>
  <si>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</si>
  <si>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</si>
  <si>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</si>
  <si>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</si>
  <si>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</si>
  <si>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</si>
  <si>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</si>
  <si>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</si>
  <si>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</si>
  <si>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</si>
  <si>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317141422</t>
  </si>
  <si>
    <t>Překlad plochý z pórobetonu š 125 mm dl přes 1200 do 1300 mm</t>
  </si>
  <si>
    <t>kus</t>
  </si>
  <si>
    <t>CS ÚRS 2020 01</t>
  </si>
  <si>
    <t>4</t>
  </si>
  <si>
    <t>-850586790</t>
  </si>
  <si>
    <t>9</t>
  </si>
  <si>
    <t>Ostatní konstrukce a práce, bourání</t>
  </si>
  <si>
    <t>968072455</t>
  </si>
  <si>
    <t>Vybourání kovových dveřních zárubní pl do 2 m2</t>
  </si>
  <si>
    <t>m2</t>
  </si>
  <si>
    <t>1704382674</t>
  </si>
  <si>
    <t>971033631</t>
  </si>
  <si>
    <t>Vybourání otvorů ve zdivu cihelném pl do 4 m2 na MVC nebo MV tl do 150 mm</t>
  </si>
  <si>
    <t>1697311982</t>
  </si>
  <si>
    <t>997</t>
  </si>
  <si>
    <t>Přesun sutě</t>
  </si>
  <si>
    <t>997013212</t>
  </si>
  <si>
    <t>Vnitrostaveništní doprava suti a vybouraných hmot pro budovy v do 9 m ručně</t>
  </si>
  <si>
    <t>t</t>
  </si>
  <si>
    <t>-85317774</t>
  </si>
  <si>
    <t>5</t>
  </si>
  <si>
    <t>997013509</t>
  </si>
  <si>
    <t>Příplatek k odvozu suti a vybouraných hmot na skládku ZKD 1 km přes 1 km</t>
  </si>
  <si>
    <t>-483764133</t>
  </si>
  <si>
    <t>6</t>
  </si>
  <si>
    <t>997013511</t>
  </si>
  <si>
    <t>Odvoz suti a vybouraných hmot z meziskládky na skládku do 1 km s naložením a se složením</t>
  </si>
  <si>
    <t>-1996217691</t>
  </si>
  <si>
    <t>7</t>
  </si>
  <si>
    <t>997013631</t>
  </si>
  <si>
    <t>Poplatek za uložení na skládce (skládkovné) stavebního odpadu směsného kód odpadu 17 09 04</t>
  </si>
  <si>
    <t>1583164166</t>
  </si>
  <si>
    <t>998</t>
  </si>
  <si>
    <t>Přesun hmot</t>
  </si>
  <si>
    <t>8</t>
  </si>
  <si>
    <t>998011002</t>
  </si>
  <si>
    <t>Přesun hmot pro budovy zděné v do 12 m</t>
  </si>
  <si>
    <t>-2042723510</t>
  </si>
  <si>
    <t>PSV</t>
  </si>
  <si>
    <t>Práce a dodávky PSV</t>
  </si>
  <si>
    <t>721</t>
  </si>
  <si>
    <t>Zdravotechnika - vnitřní kanalizace</t>
  </si>
  <si>
    <t>721173316 R</t>
  </si>
  <si>
    <t>Úprava potrubí kanalizace pro 5 umyvadel</t>
  </si>
  <si>
    <t>sou</t>
  </si>
  <si>
    <t>16</t>
  </si>
  <si>
    <t>-19896860</t>
  </si>
  <si>
    <t>722</t>
  </si>
  <si>
    <t>Zdravotechnika - vnitřní vodovod</t>
  </si>
  <si>
    <t>10</t>
  </si>
  <si>
    <t>722174002</t>
  </si>
  <si>
    <t>Úprava potrtubí vodovodu pro 5 umyvadel</t>
  </si>
  <si>
    <t>1407494037</t>
  </si>
  <si>
    <t>725</t>
  </si>
  <si>
    <t>Zdravotechnika - zařizovací předměty</t>
  </si>
  <si>
    <t>11</t>
  </si>
  <si>
    <t>725110811</t>
  </si>
  <si>
    <t>Demontáž klozetů splachovací s nádrží</t>
  </si>
  <si>
    <t>soubor</t>
  </si>
  <si>
    <t>17531081</t>
  </si>
  <si>
    <t>12</t>
  </si>
  <si>
    <t>725110814</t>
  </si>
  <si>
    <t>Demontáž klozetu Kombi, odsávací</t>
  </si>
  <si>
    <t>673114336</t>
  </si>
  <si>
    <t>13</t>
  </si>
  <si>
    <t>725111132</t>
  </si>
  <si>
    <t>Splachovač nádržkový plastový nízkopoložený nebo vysokopoložený</t>
  </si>
  <si>
    <t>1060035151</t>
  </si>
  <si>
    <t>14</t>
  </si>
  <si>
    <t>725112015</t>
  </si>
  <si>
    <t>1732011267</t>
  </si>
  <si>
    <t>725112171</t>
  </si>
  <si>
    <t>Kombi klozet s hlubokým splachováním odpad vodorovný</t>
  </si>
  <si>
    <t>-293303600</t>
  </si>
  <si>
    <t>725210821</t>
  </si>
  <si>
    <t>Demontáž umyvadel bez výtokových armatur</t>
  </si>
  <si>
    <t>1008709858</t>
  </si>
  <si>
    <t>17</t>
  </si>
  <si>
    <t>725211701</t>
  </si>
  <si>
    <t>Umývátko keramické bílé stěnové šířky 400 mm připevněné na stěnu šrouby</t>
  </si>
  <si>
    <t>-1280476197</t>
  </si>
  <si>
    <t>18</t>
  </si>
  <si>
    <t>725330820</t>
  </si>
  <si>
    <t>Demontáž výlevka diturvitová</t>
  </si>
  <si>
    <t>543577688</t>
  </si>
  <si>
    <t>19</t>
  </si>
  <si>
    <t>725331111</t>
  </si>
  <si>
    <t>Výlevka bez výtokových armatur keramická se sklopnou plastovou mřížkou 500 mm</t>
  </si>
  <si>
    <t>669569947</t>
  </si>
  <si>
    <t>20</t>
  </si>
  <si>
    <t>725590812</t>
  </si>
  <si>
    <t>Přemístění vnitrostaveništní demontovaných zařizovacích předmětů v objektech výšky do 12 m</t>
  </si>
  <si>
    <t>637400999</t>
  </si>
  <si>
    <t>725813111</t>
  </si>
  <si>
    <t>Ventil rohový bez připojovací trubičky nebo flexi hadičky G 1/2</t>
  </si>
  <si>
    <t>-1544581676</t>
  </si>
  <si>
    <t>22</t>
  </si>
  <si>
    <t>725821311</t>
  </si>
  <si>
    <t>Baterie dřezová nástěnná páková s otáčivým kulatým ústím a délkou ramínka 200 mm</t>
  </si>
  <si>
    <t>-65894098</t>
  </si>
  <si>
    <t>23</t>
  </si>
  <si>
    <t>725822611</t>
  </si>
  <si>
    <t>Baterie umyvadlová stojánková páková bez výpusti</t>
  </si>
  <si>
    <t>1456096540</t>
  </si>
  <si>
    <t>763</t>
  </si>
  <si>
    <t>Konstrukce suché výstavby</t>
  </si>
  <si>
    <t>24</t>
  </si>
  <si>
    <t>763111411</t>
  </si>
  <si>
    <t>SDK příčka tl 100 mm profil CW+UW 50 desky 2xA 12,5 s izolací EI 60 Rw do 51 dB</t>
  </si>
  <si>
    <t>-1818139439</t>
  </si>
  <si>
    <t>25</t>
  </si>
  <si>
    <t>763111812</t>
  </si>
  <si>
    <t>Demontáž SDK příčky s jednoduchou ocelovou nosnou konstrukcí opláštění dvojité</t>
  </si>
  <si>
    <t>1797337619</t>
  </si>
  <si>
    <t>26</t>
  </si>
  <si>
    <t>998763302</t>
  </si>
  <si>
    <t>Přesun hmot tonážní pro sádrokartonové konstrukce v objektech v do 12 m</t>
  </si>
  <si>
    <t>-97329249</t>
  </si>
  <si>
    <t>766</t>
  </si>
  <si>
    <t>Konstrukce truhlářské</t>
  </si>
  <si>
    <t>27</t>
  </si>
  <si>
    <t>76601R</t>
  </si>
  <si>
    <t>Demontáž krytů topení,uskladnění a zpětná montáž</t>
  </si>
  <si>
    <t>-1565909646</t>
  </si>
  <si>
    <t>28</t>
  </si>
  <si>
    <t>76602R</t>
  </si>
  <si>
    <t xml:space="preserve"> úpravy 6 kusů krytů topení – zkrácení o 10cm hloubky – délka kusu 1600mm </t>
  </si>
  <si>
    <t>513199687</t>
  </si>
  <si>
    <t>29</t>
  </si>
  <si>
    <t>766660171</t>
  </si>
  <si>
    <t>Montáž dveřních křídel otvíravých jednokřídlových š do 0,8 m do obložkové zárubně</t>
  </si>
  <si>
    <t>2032725618</t>
  </si>
  <si>
    <t>30</t>
  </si>
  <si>
    <t>M</t>
  </si>
  <si>
    <t>MSN.0027430.URS</t>
  </si>
  <si>
    <t>dveře interiérové jednokřídlé plné, voština, CPL deluxe, 80x197</t>
  </si>
  <si>
    <t>32</t>
  </si>
  <si>
    <t>1899628792</t>
  </si>
  <si>
    <t>31</t>
  </si>
  <si>
    <t>MSN.0027429.URS</t>
  </si>
  <si>
    <t>dveře interiérové jednokřídlé plné, voština, CPL deluxe, 70x197</t>
  </si>
  <si>
    <t>-1603737810</t>
  </si>
  <si>
    <t>MSN.0027428.URS</t>
  </si>
  <si>
    <t>dveře interiérové jednokřídlé plné, voština, CPL deluxe, 60x197</t>
  </si>
  <si>
    <t>520222343</t>
  </si>
  <si>
    <t>33</t>
  </si>
  <si>
    <t>766660729</t>
  </si>
  <si>
    <t>Montáž dveřního interiérového kování - štítku s klikou</t>
  </si>
  <si>
    <t>2102073735</t>
  </si>
  <si>
    <t>34</t>
  </si>
  <si>
    <t>štítek +klika klika</t>
  </si>
  <si>
    <t>ks</t>
  </si>
  <si>
    <t>-1201504610</t>
  </si>
  <si>
    <t>35</t>
  </si>
  <si>
    <t>766682111</t>
  </si>
  <si>
    <t>Montáž zárubní obložkových pro dveře jednokřídlové tl stěny do 170 mm</t>
  </si>
  <si>
    <t>819297227</t>
  </si>
  <si>
    <t>36</t>
  </si>
  <si>
    <t>61182258</t>
  </si>
  <si>
    <t>zárubeň obložková pro dveře 1křídlé 600,700,800,900x1970mm tl 60-170mm dub,buk</t>
  </si>
  <si>
    <t>893437665</t>
  </si>
  <si>
    <t>37</t>
  </si>
  <si>
    <t>766691914</t>
  </si>
  <si>
    <t>Vyvěšení nebo zavěšení dřevěných křídel dveří pl do 2 m2</t>
  </si>
  <si>
    <t>-751914239</t>
  </si>
  <si>
    <t>38</t>
  </si>
  <si>
    <t>766811111R</t>
  </si>
  <si>
    <t>1710343005</t>
  </si>
  <si>
    <t>39</t>
  </si>
  <si>
    <t>766812840</t>
  </si>
  <si>
    <t>Demontáž kuchyňských linek dřevěných nebo kovových délky do 2,1 m</t>
  </si>
  <si>
    <t>763527338</t>
  </si>
  <si>
    <t>40</t>
  </si>
  <si>
    <t>766821121</t>
  </si>
  <si>
    <t>Dodávka a montáž šatní skříní přesná specifikace dle PD</t>
  </si>
  <si>
    <t>53314732</t>
  </si>
  <si>
    <t>41</t>
  </si>
  <si>
    <t>766825811</t>
  </si>
  <si>
    <t>Demontáž truhlářských vestavěných skříní jednokřídlových</t>
  </si>
  <si>
    <t>382324109</t>
  </si>
  <si>
    <t>42</t>
  </si>
  <si>
    <t>998766102</t>
  </si>
  <si>
    <t>Přesun hmot tonážní pro konstrukce truhlářské v objektech v do 12 m</t>
  </si>
  <si>
    <t>-525155275</t>
  </si>
  <si>
    <t>771</t>
  </si>
  <si>
    <t>Podlahy z dlaždic</t>
  </si>
  <si>
    <t>43</t>
  </si>
  <si>
    <t>771111011</t>
  </si>
  <si>
    <t>Vysátí podkladu před pokládkou dlažby</t>
  </si>
  <si>
    <t>-1077140851</t>
  </si>
  <si>
    <t>44</t>
  </si>
  <si>
    <t>771121011</t>
  </si>
  <si>
    <t>Nátěr penetrační na podlahu</t>
  </si>
  <si>
    <t>1799993736</t>
  </si>
  <si>
    <t>45</t>
  </si>
  <si>
    <t>771151012</t>
  </si>
  <si>
    <t>Samonivelační stěrka podlah pevnosti 20 MPa tl 5 mm</t>
  </si>
  <si>
    <t>-1176919468</t>
  </si>
  <si>
    <t>46</t>
  </si>
  <si>
    <t>771573810</t>
  </si>
  <si>
    <t>Demontáž podlah z dlaždic keramických lepených</t>
  </si>
  <si>
    <t>-1783732372</t>
  </si>
  <si>
    <t>47</t>
  </si>
  <si>
    <t>771574263</t>
  </si>
  <si>
    <t>Montáž podlah keramických pro mechanické zatížení protiskluzných lepených flexibilním lepidlem do 12 ks/m2</t>
  </si>
  <si>
    <t>-715291176</t>
  </si>
  <si>
    <t>48</t>
  </si>
  <si>
    <t>59761409</t>
  </si>
  <si>
    <t>dlažba keramická slinutá protiskluzná do interiéru i exteriéru pro vysoké mechanické namáhání přes 9 do 12ks/m2 dle výběru investora</t>
  </si>
  <si>
    <t>1576614916</t>
  </si>
  <si>
    <t>49</t>
  </si>
  <si>
    <t>998771102</t>
  </si>
  <si>
    <t>Přesun hmot tonážní pro podlahy z dlaždic v objektech v do 12 m</t>
  </si>
  <si>
    <t>-611450107</t>
  </si>
  <si>
    <t>776</t>
  </si>
  <si>
    <t>Podlahy povlakové</t>
  </si>
  <si>
    <t>50</t>
  </si>
  <si>
    <t>776111115</t>
  </si>
  <si>
    <t>Broušení podkladu povlakových podlah před litím stěrky</t>
  </si>
  <si>
    <t>-2137410628</t>
  </si>
  <si>
    <t>51</t>
  </si>
  <si>
    <t>776111311</t>
  </si>
  <si>
    <t>Vysátí podkladu povlakových podlah</t>
  </si>
  <si>
    <t>-78692247</t>
  </si>
  <si>
    <t>52</t>
  </si>
  <si>
    <t>776121111</t>
  </si>
  <si>
    <t>Vodou ředitelná penetrace savého podkladu povlakových podlah ředěná v poměru 1:3</t>
  </si>
  <si>
    <t>1177414789</t>
  </si>
  <si>
    <t>53</t>
  </si>
  <si>
    <t>776141112</t>
  </si>
  <si>
    <t>Vyrovnání podkladu povlakových podlah stěrkou pevnosti 20 MPa tl 5 mm</t>
  </si>
  <si>
    <t>588736399</t>
  </si>
  <si>
    <t>54</t>
  </si>
  <si>
    <t>776201812</t>
  </si>
  <si>
    <t>Demontáž lepených povlakových podlah s podložkou ručně</t>
  </si>
  <si>
    <t>-2064619479</t>
  </si>
  <si>
    <t>55</t>
  </si>
  <si>
    <t>776231111</t>
  </si>
  <si>
    <t>Lepení lamel a čtverců z vinylu standardním lepidlem</t>
  </si>
  <si>
    <t>1836642752</t>
  </si>
  <si>
    <t>56</t>
  </si>
  <si>
    <t>28411051</t>
  </si>
  <si>
    <t>dílce vinylové tl 2,5mm, nášlapná vrstva 0,55mm, úprava PUR, třída zátěže 23/33/42, otlak 0,05mm, R10, třída otěru T, hořlavost Bfl S1, bez ftalátů</t>
  </si>
  <si>
    <t>1513632834</t>
  </si>
  <si>
    <t>57</t>
  </si>
  <si>
    <t>776410811</t>
  </si>
  <si>
    <t>Odstranění soklíků a lišt pryžových nebo plastových</t>
  </si>
  <si>
    <t>m</t>
  </si>
  <si>
    <t>-973488523</t>
  </si>
  <si>
    <t>58</t>
  </si>
  <si>
    <t>776411111</t>
  </si>
  <si>
    <t>Montáž obvodových soklíků výšky do 80 mm</t>
  </si>
  <si>
    <t>382675641</t>
  </si>
  <si>
    <t>59</t>
  </si>
  <si>
    <t>28411008</t>
  </si>
  <si>
    <t>lišta soklová PVC 16x60mm</t>
  </si>
  <si>
    <t>-868119756</t>
  </si>
  <si>
    <t>60</t>
  </si>
  <si>
    <t>776991821</t>
  </si>
  <si>
    <t>Odstranění lepidla ručně z podlah</t>
  </si>
  <si>
    <t>-15229190</t>
  </si>
  <si>
    <t>61</t>
  </si>
  <si>
    <t>998776102</t>
  </si>
  <si>
    <t>Přesun hmot tonážní pro podlahy povlakové v objektech v do 12 m</t>
  </si>
  <si>
    <t>-75616486</t>
  </si>
  <si>
    <t>781</t>
  </si>
  <si>
    <t>Dokončovací práce - obklady</t>
  </si>
  <si>
    <t>62</t>
  </si>
  <si>
    <t>781111011</t>
  </si>
  <si>
    <t>Ometení (oprášení) stěny při přípravě podkladu</t>
  </si>
  <si>
    <t>-1544513622</t>
  </si>
  <si>
    <t>63</t>
  </si>
  <si>
    <t>781121011</t>
  </si>
  <si>
    <t>Nátěr penetrační na stěnu</t>
  </si>
  <si>
    <t>-1678848550</t>
  </si>
  <si>
    <t>64</t>
  </si>
  <si>
    <t>781131112</t>
  </si>
  <si>
    <t>Izolace pod obklad nátěrem nebo stěrkou ve dvou vrstvách</t>
  </si>
  <si>
    <t>-1429113406</t>
  </si>
  <si>
    <t>65</t>
  </si>
  <si>
    <t>781151031</t>
  </si>
  <si>
    <t>Celoplošné vyrovnání podkladu stěrkou tl 3 mm</t>
  </si>
  <si>
    <t>-1934886312</t>
  </si>
  <si>
    <t>66</t>
  </si>
  <si>
    <t>781473810</t>
  </si>
  <si>
    <t>Demontáž obkladů z obkladaček keramických lepených</t>
  </si>
  <si>
    <t>1805404580</t>
  </si>
  <si>
    <t>67</t>
  </si>
  <si>
    <t>781474112</t>
  </si>
  <si>
    <t>Montáž obkladů vnitřních keramických hladkých do 12 ks/m2 lepených flexibilním lepidlem</t>
  </si>
  <si>
    <t>1113819649</t>
  </si>
  <si>
    <t>68</t>
  </si>
  <si>
    <t>59761026</t>
  </si>
  <si>
    <t>obklad keramický hladký do 12ks/m2 dle výběru investora</t>
  </si>
  <si>
    <t>228484417</t>
  </si>
  <si>
    <t>69</t>
  </si>
  <si>
    <t>781491021</t>
  </si>
  <si>
    <t>Montáž zrcadel plochy do 1 m2 lepených silikonovým tmelem na keramický obklad</t>
  </si>
  <si>
    <t>-1523599284</t>
  </si>
  <si>
    <t>70</t>
  </si>
  <si>
    <t>63465122</t>
  </si>
  <si>
    <t>zrcadlo nemontované čiré tl 3mm max rozměr 3210x2250mm</t>
  </si>
  <si>
    <t>685962384</t>
  </si>
  <si>
    <t>71</t>
  </si>
  <si>
    <t>781494111</t>
  </si>
  <si>
    <t>Plastové profily rohové lepené flexibilním lepidlem</t>
  </si>
  <si>
    <t>-1519587198</t>
  </si>
  <si>
    <t>72</t>
  </si>
  <si>
    <t>781494511</t>
  </si>
  <si>
    <t>Plastové profily ukončovací lepené flexibilním lepidlem</t>
  </si>
  <si>
    <t>612983405</t>
  </si>
  <si>
    <t>73</t>
  </si>
  <si>
    <t>998781102</t>
  </si>
  <si>
    <t>Přesun hmot tonážní pro obklady keramické v objektech v do 12 m</t>
  </si>
  <si>
    <t>-157263229</t>
  </si>
  <si>
    <t>784</t>
  </si>
  <si>
    <t>Dokončovací práce - malby a tapety</t>
  </si>
  <si>
    <t>74</t>
  </si>
  <si>
    <t>784111001</t>
  </si>
  <si>
    <t>Oprášení (ometení ) podkladu v místnostech výšky do 3,80 m</t>
  </si>
  <si>
    <t>153856036</t>
  </si>
  <si>
    <t>75</t>
  </si>
  <si>
    <t>784111011</t>
  </si>
  <si>
    <t>Obroušení podkladu omítnutého v místnostech výšky do 3,80 m</t>
  </si>
  <si>
    <t>921579114</t>
  </si>
  <si>
    <t>76</t>
  </si>
  <si>
    <t>784111041</t>
  </si>
  <si>
    <t>Omytí podkladu s odmaštěním v místnostech výšky do 3,80 m</t>
  </si>
  <si>
    <t>-1632512245</t>
  </si>
  <si>
    <t>77</t>
  </si>
  <si>
    <t>784161201</t>
  </si>
  <si>
    <t>Lokální vyrovnání podkladu sádrovou stěrkou plochy do 0,1 m2 v místnostech výšky do 3,80 m</t>
  </si>
  <si>
    <t>-392710421</t>
  </si>
  <si>
    <t>78</t>
  </si>
  <si>
    <t>784171001</t>
  </si>
  <si>
    <t>Olepování vnitřních ploch páskou v místnostech výšky do 3,80 m</t>
  </si>
  <si>
    <t>-442169344</t>
  </si>
  <si>
    <t>79</t>
  </si>
  <si>
    <t>784171101</t>
  </si>
  <si>
    <t>Zakrytí vnitřních podlah včetně pozdějšího odkrytí</t>
  </si>
  <si>
    <t>-2032293428</t>
  </si>
  <si>
    <t>80</t>
  </si>
  <si>
    <t>784171111</t>
  </si>
  <si>
    <t>Zakrytí vnitřních ploch stěn v místnostech výšky do 3,80 m</t>
  </si>
  <si>
    <t>1017529934</t>
  </si>
  <si>
    <t>81</t>
  </si>
  <si>
    <t>784181121</t>
  </si>
  <si>
    <t>Hloubková jednonásobná penetrace podkladu v místnostech výšky do 3,80 m</t>
  </si>
  <si>
    <t>-1795073601</t>
  </si>
  <si>
    <t>82</t>
  </si>
  <si>
    <t>784191003</t>
  </si>
  <si>
    <t>Čištění vnitřních ploch oken dvojitých nebo zdvojených po provedení malířských prací</t>
  </si>
  <si>
    <t>-775869452</t>
  </si>
  <si>
    <t>83</t>
  </si>
  <si>
    <t>784191007</t>
  </si>
  <si>
    <t>Čištění vnitřních ploch podlah po provedení malířských prací</t>
  </si>
  <si>
    <t>1316245394</t>
  </si>
  <si>
    <t>84</t>
  </si>
  <si>
    <t>784211101</t>
  </si>
  <si>
    <t>Dvojnásobné bílé malby ze směsí za mokra výborně otěruvzdorných v místnostech výšky do 3,80 m</t>
  </si>
  <si>
    <t>575019102</t>
  </si>
  <si>
    <t>85</t>
  </si>
  <si>
    <t>784211165</t>
  </si>
  <si>
    <t>Příplatek k cenám 2x maleb ze směsí za mokra otěruvzdorných za barevnou malbu v sytém odstínu</t>
  </si>
  <si>
    <t>-393497893</t>
  </si>
  <si>
    <t>786</t>
  </si>
  <si>
    <t>Dokončovací práce - čalounické úpravy</t>
  </si>
  <si>
    <t>86</t>
  </si>
  <si>
    <t>786624121</t>
  </si>
  <si>
    <t>Montáž lamelové žaluzie do oken zdvojených kovových otevíravých, sklápěcích a vyklápěcích</t>
  </si>
  <si>
    <t>1733433767</t>
  </si>
  <si>
    <t>87</t>
  </si>
  <si>
    <t>61141009R</t>
  </si>
  <si>
    <t>žaluzie 1050x2050</t>
  </si>
  <si>
    <t>-881585463</t>
  </si>
  <si>
    <t>88</t>
  </si>
  <si>
    <t>786671131R</t>
  </si>
  <si>
    <t>Dodávka a montáž sítí do okna proti hmyzu</t>
  </si>
  <si>
    <t>270699581</t>
  </si>
  <si>
    <t>89</t>
  </si>
  <si>
    <t>998786101</t>
  </si>
  <si>
    <t>Přesun hmot tonážní pro čalounické úpravy v objektech v do 6 m</t>
  </si>
  <si>
    <t>-124672075</t>
  </si>
  <si>
    <t xml:space="preserve">    741 - Elektroinstalace - silnoproud</t>
  </si>
  <si>
    <t>741</t>
  </si>
  <si>
    <t>Elektroinstalace - silnoproud</t>
  </si>
  <si>
    <t>741112001</t>
  </si>
  <si>
    <t>Montáž krabice zapuštěná plastová kruhová</t>
  </si>
  <si>
    <t>582181043</t>
  </si>
  <si>
    <t>34571521</t>
  </si>
  <si>
    <t>krabice univerzální rozvodná z PH s víčkem a svorkovnicí krabicovou šroubovací s vodiči 12x4mm2 D 73,5mmx43mm</t>
  </si>
  <si>
    <t>208480631</t>
  </si>
  <si>
    <t>741120001</t>
  </si>
  <si>
    <t>Montáž vodič Cu izolovaný plný a laněný žíla 0,35-6 mm2 pod omítku (CY)</t>
  </si>
  <si>
    <t>-647128460</t>
  </si>
  <si>
    <t>34140826</t>
  </si>
  <si>
    <t>vodič silový s Cu jádrem 6mm2</t>
  </si>
  <si>
    <t>-823535803</t>
  </si>
  <si>
    <t>741120003</t>
  </si>
  <si>
    <t>Montáž vodič Cu izolovaný plný a laněný žíla 10-16 mm2 pod omítku (CY)</t>
  </si>
  <si>
    <t>-1402743729</t>
  </si>
  <si>
    <t>34140846</t>
  </si>
  <si>
    <t>vodič izolovaný s Cu jádrem 10mm2</t>
  </si>
  <si>
    <t>1080609958</t>
  </si>
  <si>
    <t>741122015</t>
  </si>
  <si>
    <t>Montáž kabel Cu bez ukončení uložený pod omítku plný kulatý 3x1,5 mm2 (CYKY)</t>
  </si>
  <si>
    <t>-1522162977</t>
  </si>
  <si>
    <t>34111030</t>
  </si>
  <si>
    <t>kabel silový s Cu jádrem 1kV 3x1,5mm2</t>
  </si>
  <si>
    <t>-1104360360</t>
  </si>
  <si>
    <t>741122016</t>
  </si>
  <si>
    <t>Montáž kabel Cu bez ukončení uložený pod omítku plný kulatý 3x2,5 až 6 mm2 (CYKY)</t>
  </si>
  <si>
    <t>773143665</t>
  </si>
  <si>
    <t>34111036</t>
  </si>
  <si>
    <t>kabel silový s Cu jádrem 1kV 3x2,5mm2</t>
  </si>
  <si>
    <t>2122112985</t>
  </si>
  <si>
    <t>741122031</t>
  </si>
  <si>
    <t>Montáž kabel Cu bez ukončení uložený pod omítku plný kulatý 5x1,5 až 2,5 mm2 (CYKY)</t>
  </si>
  <si>
    <t>527136062</t>
  </si>
  <si>
    <t>PKB.711031</t>
  </si>
  <si>
    <t>CYKY-J 5x1,5</t>
  </si>
  <si>
    <t>km</t>
  </si>
  <si>
    <t>2119396596</t>
  </si>
  <si>
    <t>741130001</t>
  </si>
  <si>
    <t>Ukončení vodič izolovaný do 2,5mm2 v rozváděči nebo na přístroji</t>
  </si>
  <si>
    <t>-1468070385</t>
  </si>
  <si>
    <t>741136061</t>
  </si>
  <si>
    <t>Propojení kabel silový ohebný se stíněním spojkou do 1 kV 4x1,5 až 6 mm2</t>
  </si>
  <si>
    <t>227071951</t>
  </si>
  <si>
    <t>741210006 R</t>
  </si>
  <si>
    <t>-42865686</t>
  </si>
  <si>
    <t>741210821 R</t>
  </si>
  <si>
    <t>462646339</t>
  </si>
  <si>
    <t>741313002</t>
  </si>
  <si>
    <t>Montáž zásuvka (polo)zapuštěná bezšroubové připojení 2P+PE dvojí zapojení - průběžná</t>
  </si>
  <si>
    <t>1078665038</t>
  </si>
  <si>
    <t>35811257</t>
  </si>
  <si>
    <t>zásuvka nástěnná 16A 250V 4pólová</t>
  </si>
  <si>
    <t>1533126765</t>
  </si>
  <si>
    <t>741810001</t>
  </si>
  <si>
    <t>Celková prohlídka elektrického rozvodu a zařízení do 100 000,- Kč</t>
  </si>
  <si>
    <t>-1399334184</t>
  </si>
  <si>
    <t xml:space="preserve">    751 - Vzduchotechnika</t>
  </si>
  <si>
    <t>Ostatní - Ostatní</t>
  </si>
  <si>
    <t>751</t>
  </si>
  <si>
    <t>Vzduchotechnika</t>
  </si>
  <si>
    <t>751711111</t>
  </si>
  <si>
    <t>Montáž klimatizační jednotky vnitřní nástěnné o výkonu 3,5 kW</t>
  </si>
  <si>
    <t>806033499</t>
  </si>
  <si>
    <t>751721112</t>
  </si>
  <si>
    <t>Montáž klimatizační jednotky venkovní s jednofázovým napájením (do 3 vnitřních jednotek)</t>
  </si>
  <si>
    <t>-217101631</t>
  </si>
  <si>
    <t>751791111</t>
  </si>
  <si>
    <t>Montáž měděného potrubí předizolovaného 6 (1/4" x 0,8)</t>
  </si>
  <si>
    <t>-2051594416</t>
  </si>
  <si>
    <t>751791113</t>
  </si>
  <si>
    <t>Montáž měděného potrubí předizolovaného 12 (1/2" x 0,8)</t>
  </si>
  <si>
    <t>-561234992</t>
  </si>
  <si>
    <t>998751101</t>
  </si>
  <si>
    <t>Přesun hmot tonážní pro vzduchotechniku v objektech v do 12 m</t>
  </si>
  <si>
    <t>-480053376</t>
  </si>
  <si>
    <t>Ostatní</t>
  </si>
  <si>
    <t>Pomocné stavební práce</t>
  </si>
  <si>
    <t>512</t>
  </si>
  <si>
    <t>640590104</t>
  </si>
  <si>
    <t>Typizovaná upevnovací technika</t>
  </si>
  <si>
    <t>267335875</t>
  </si>
  <si>
    <t>Zaregulování systému</t>
  </si>
  <si>
    <t>445063647</t>
  </si>
  <si>
    <t>04</t>
  </si>
  <si>
    <t>Zaškolení a manuály</t>
  </si>
  <si>
    <t>-603773006</t>
  </si>
  <si>
    <t>05</t>
  </si>
  <si>
    <t xml:space="preserve">Vnitřní jednotka specifikace dle PD </t>
  </si>
  <si>
    <t>-764175530</t>
  </si>
  <si>
    <t>06</t>
  </si>
  <si>
    <t>Vnější jednotka dle přesné specifikace dle PD</t>
  </si>
  <si>
    <t>-1462188814</t>
  </si>
  <si>
    <t>07</t>
  </si>
  <si>
    <t>bm</t>
  </si>
  <si>
    <t>-2033923124</t>
  </si>
  <si>
    <t>08</t>
  </si>
  <si>
    <t xml:space="preserve"> žlab plastový pro vedení potrubí chladiva a elektroinstalace pod stropem</t>
  </si>
  <si>
    <t>554221448</t>
  </si>
  <si>
    <t>09</t>
  </si>
  <si>
    <t xml:space="preserve"> demontáží konzol a likvidaci pro závěsy</t>
  </si>
  <si>
    <t>462784233</t>
  </si>
  <si>
    <t>Klozet keramický dětský standardní samostatně stojící s hlubokým splachováním odpad vodorovný</t>
  </si>
  <si>
    <t>Úprava rozvaděče RB1 - doplnění jištění 3xB10 1xB16A</t>
  </si>
  <si>
    <t>Úprava pozic jističů pro umístění jištění klima</t>
  </si>
  <si>
    <t>Contractis, Ing. Tomáš Mrkvan</t>
  </si>
  <si>
    <t>03 - Chlazení - investice</t>
  </si>
  <si>
    <t>02 - Elektro - investice</t>
  </si>
  <si>
    <t>Z toho investice celkem</t>
  </si>
  <si>
    <t>Z toho opravy celkem</t>
  </si>
  <si>
    <t>Truhlářská oprava stávající kuchyňské linky</t>
  </si>
  <si>
    <t>Poztrubí předizolované dvojté 12/6,35 + chladivo + komunikační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</si>
</sst>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7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abSelected="1" workbookViewId="0" topLeftCell="A1">
      <selection activeCell="C94" sqref="C94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88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" customHeight="1">
      <c r="B5" s="17"/>
      <c r="D5" s="20" t="s">
        <v>12</v>
      </c>
      <c r="K5" s="168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7"/>
      <c r="BS5" s="14" t="s">
        <v>6</v>
      </c>
    </row>
    <row r="6" spans="2:71" s="1" customFormat="1" ht="36.95" customHeight="1">
      <c r="B6" s="17"/>
      <c r="D6" s="22" t="s">
        <v>14</v>
      </c>
      <c r="K6" s="17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7"/>
      <c r="BS6" s="14" t="s">
        <v>6</v>
      </c>
    </row>
    <row r="7" spans="2:71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s="1" customFormat="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s="1" customFormat="1" ht="14.45" customHeight="1">
      <c r="B9" s="17"/>
      <c r="AR9" s="17"/>
      <c r="BS9" s="14" t="s">
        <v>6</v>
      </c>
    </row>
    <row r="10" spans="2:71" s="1" customFormat="1" ht="12" customHeight="1">
      <c r="B10" s="17"/>
      <c r="D10" s="23" t="s">
        <v>22</v>
      </c>
      <c r="AK10" s="23" t="s">
        <v>23</v>
      </c>
      <c r="AN10" s="21" t="s">
        <v>1</v>
      </c>
      <c r="AR10" s="17"/>
      <c r="BS10" s="14" t="s">
        <v>6</v>
      </c>
    </row>
    <row r="11" spans="2:71" s="1" customFormat="1" ht="18.4" customHeight="1">
      <c r="B11" s="17"/>
      <c r="E11" s="21" t="s">
        <v>24</v>
      </c>
      <c r="AK11" s="23" t="s">
        <v>25</v>
      </c>
      <c r="AN11" s="21" t="s">
        <v>1</v>
      </c>
      <c r="AR11" s="17"/>
      <c r="BS11" s="14" t="s">
        <v>6</v>
      </c>
    </row>
    <row r="12" spans="2:71" s="1" customFormat="1" ht="6.95" customHeight="1">
      <c r="B12" s="17"/>
      <c r="AR12" s="17"/>
      <c r="BS12" s="14" t="s">
        <v>6</v>
      </c>
    </row>
    <row r="13" spans="2:71" s="1" customFormat="1" ht="12" customHeight="1">
      <c r="B13" s="17"/>
      <c r="D13" s="23" t="s">
        <v>26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27</v>
      </c>
      <c r="AK14" s="23" t="s">
        <v>25</v>
      </c>
      <c r="AN14" s="21" t="s">
        <v>1</v>
      </c>
      <c r="AR14" s="17"/>
      <c r="BS14" s="14" t="s">
        <v>6</v>
      </c>
    </row>
    <row r="15" spans="2:71" s="1" customFormat="1" ht="6.95" customHeight="1">
      <c r="B15" s="17"/>
      <c r="AR15" s="17"/>
      <c r="BS15" s="14" t="s">
        <v>3</v>
      </c>
    </row>
    <row r="16" spans="2:71" s="1" customFormat="1" ht="12" customHeight="1">
      <c r="B16" s="17"/>
      <c r="D16" s="23" t="s">
        <v>28</v>
      </c>
      <c r="AK16" s="23" t="s">
        <v>23</v>
      </c>
      <c r="AN16" s="21" t="s">
        <v>1</v>
      </c>
      <c r="AR16" s="17"/>
      <c r="BS16" s="14" t="s">
        <v>3</v>
      </c>
    </row>
    <row r="17" spans="2:71" s="1" customFormat="1" ht="18.4" customHeight="1">
      <c r="B17" s="17"/>
      <c r="E17" s="163" t="s">
        <v>624</v>
      </c>
      <c r="AK17" s="23" t="s">
        <v>25</v>
      </c>
      <c r="AN17" s="21" t="s">
        <v>1</v>
      </c>
      <c r="AR17" s="17"/>
      <c r="BS17" s="14" t="s">
        <v>29</v>
      </c>
    </row>
    <row r="18" spans="2:71" s="1" customFormat="1" ht="6.95" customHeight="1">
      <c r="B18" s="17"/>
      <c r="AR18" s="17"/>
      <c r="BS18" s="14" t="s">
        <v>6</v>
      </c>
    </row>
    <row r="19" spans="2:71" s="1" customFormat="1" ht="12" customHeight="1">
      <c r="B19" s="17"/>
      <c r="D19" s="23" t="s">
        <v>30</v>
      </c>
      <c r="AK19" s="23" t="s">
        <v>23</v>
      </c>
      <c r="AN19" s="21" t="s">
        <v>1</v>
      </c>
      <c r="AR19" s="17"/>
      <c r="BS19" s="14" t="s">
        <v>6</v>
      </c>
    </row>
    <row r="20" spans="2:71" s="1" customFormat="1" ht="18.4" customHeight="1">
      <c r="B20" s="17"/>
      <c r="E20" s="21" t="s">
        <v>31</v>
      </c>
      <c r="AK20" s="23" t="s">
        <v>25</v>
      </c>
      <c r="AN20" s="21" t="s">
        <v>1</v>
      </c>
      <c r="AR20" s="17"/>
      <c r="BS20" s="14" t="s">
        <v>29</v>
      </c>
    </row>
    <row r="21" spans="2:44" s="1" customFormat="1" ht="6.95" customHeight="1">
      <c r="B21" s="17"/>
      <c r="AR21" s="17"/>
    </row>
    <row r="22" spans="2:44" s="1" customFormat="1" ht="12" customHeight="1">
      <c r="B22" s="17"/>
      <c r="D22" s="23" t="s">
        <v>32</v>
      </c>
      <c r="AR22" s="17"/>
    </row>
    <row r="23" spans="2:44" s="1" customFormat="1" ht="16.5" customHeight="1">
      <c r="B23" s="17"/>
      <c r="E23" s="171" t="s">
        <v>1</v>
      </c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R23" s="17"/>
    </row>
    <row r="24" spans="2:44" s="1" customFormat="1" ht="6.95" customHeight="1">
      <c r="B24" s="17"/>
      <c r="AR24" s="17"/>
    </row>
    <row r="25" spans="2:44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57" s="2" customFormat="1" ht="25.9" customHeight="1">
      <c r="A26" s="26"/>
      <c r="B26" s="27"/>
      <c r="C26" s="26"/>
      <c r="D26" s="28" t="s">
        <v>33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72">
        <f>ROUND(AG94,2)</f>
        <v>0</v>
      </c>
      <c r="AL26" s="173"/>
      <c r="AM26" s="173"/>
      <c r="AN26" s="173"/>
      <c r="AO26" s="173"/>
      <c r="AP26" s="26"/>
      <c r="AQ26" s="26"/>
      <c r="AR26" s="27"/>
      <c r="BE26" s="26"/>
    </row>
    <row r="27" spans="1:57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74" t="s">
        <v>34</v>
      </c>
      <c r="M28" s="174"/>
      <c r="N28" s="174"/>
      <c r="O28" s="174"/>
      <c r="P28" s="174"/>
      <c r="Q28" s="26"/>
      <c r="R28" s="26"/>
      <c r="S28" s="26"/>
      <c r="T28" s="26"/>
      <c r="U28" s="26"/>
      <c r="V28" s="26"/>
      <c r="W28" s="174" t="s">
        <v>35</v>
      </c>
      <c r="X28" s="174"/>
      <c r="Y28" s="174"/>
      <c r="Z28" s="174"/>
      <c r="AA28" s="174"/>
      <c r="AB28" s="174"/>
      <c r="AC28" s="174"/>
      <c r="AD28" s="174"/>
      <c r="AE28" s="174"/>
      <c r="AF28" s="26"/>
      <c r="AG28" s="26"/>
      <c r="AH28" s="26"/>
      <c r="AI28" s="26"/>
      <c r="AJ28" s="26"/>
      <c r="AK28" s="174" t="s">
        <v>36</v>
      </c>
      <c r="AL28" s="174"/>
      <c r="AM28" s="174"/>
      <c r="AN28" s="174"/>
      <c r="AO28" s="174"/>
      <c r="AP28" s="26"/>
      <c r="AQ28" s="26"/>
      <c r="AR28" s="27"/>
      <c r="BE28" s="26"/>
    </row>
    <row r="29" spans="2:44" s="3" customFormat="1" ht="14.45" customHeight="1">
      <c r="B29" s="31"/>
      <c r="D29" s="23" t="s">
        <v>37</v>
      </c>
      <c r="F29" s="23" t="s">
        <v>38</v>
      </c>
      <c r="L29" s="177">
        <v>0.21</v>
      </c>
      <c r="M29" s="176"/>
      <c r="N29" s="176"/>
      <c r="O29" s="176"/>
      <c r="P29" s="176"/>
      <c r="W29" s="175">
        <f>ROUND(AZ94,2)</f>
        <v>0</v>
      </c>
      <c r="X29" s="176"/>
      <c r="Y29" s="176"/>
      <c r="Z29" s="176"/>
      <c r="AA29" s="176"/>
      <c r="AB29" s="176"/>
      <c r="AC29" s="176"/>
      <c r="AD29" s="176"/>
      <c r="AE29" s="176"/>
      <c r="AK29" s="175">
        <f>ROUND(AV94,2)</f>
        <v>0</v>
      </c>
      <c r="AL29" s="176"/>
      <c r="AM29" s="176"/>
      <c r="AN29" s="176"/>
      <c r="AO29" s="176"/>
      <c r="AR29" s="31"/>
    </row>
    <row r="30" spans="2:44" s="3" customFormat="1" ht="14.45" customHeight="1">
      <c r="B30" s="31"/>
      <c r="F30" s="23" t="s">
        <v>39</v>
      </c>
      <c r="L30" s="177">
        <v>0.15</v>
      </c>
      <c r="M30" s="176"/>
      <c r="N30" s="176"/>
      <c r="O30" s="176"/>
      <c r="P30" s="176"/>
      <c r="W30" s="175">
        <f>ROUND(BA94,2)</f>
        <v>0</v>
      </c>
      <c r="X30" s="176"/>
      <c r="Y30" s="176"/>
      <c r="Z30" s="176"/>
      <c r="AA30" s="176"/>
      <c r="AB30" s="176"/>
      <c r="AC30" s="176"/>
      <c r="AD30" s="176"/>
      <c r="AE30" s="176"/>
      <c r="AK30" s="175">
        <f>ROUND(AW94,2)</f>
        <v>0</v>
      </c>
      <c r="AL30" s="176"/>
      <c r="AM30" s="176"/>
      <c r="AN30" s="176"/>
      <c r="AO30" s="176"/>
      <c r="AR30" s="31"/>
    </row>
    <row r="31" spans="2:44" s="3" customFormat="1" ht="14.45" customHeight="1" hidden="1">
      <c r="B31" s="31"/>
      <c r="F31" s="23" t="s">
        <v>40</v>
      </c>
      <c r="L31" s="177">
        <v>0.21</v>
      </c>
      <c r="M31" s="176"/>
      <c r="N31" s="176"/>
      <c r="O31" s="176"/>
      <c r="P31" s="176"/>
      <c r="W31" s="175">
        <f>ROUND(BB94,2)</f>
        <v>0</v>
      </c>
      <c r="X31" s="176"/>
      <c r="Y31" s="176"/>
      <c r="Z31" s="176"/>
      <c r="AA31" s="176"/>
      <c r="AB31" s="176"/>
      <c r="AC31" s="176"/>
      <c r="AD31" s="176"/>
      <c r="AE31" s="176"/>
      <c r="AK31" s="175">
        <v>0</v>
      </c>
      <c r="AL31" s="176"/>
      <c r="AM31" s="176"/>
      <c r="AN31" s="176"/>
      <c r="AO31" s="176"/>
      <c r="AR31" s="31"/>
    </row>
    <row r="32" spans="2:44" s="3" customFormat="1" ht="14.45" customHeight="1" hidden="1">
      <c r="B32" s="31"/>
      <c r="F32" s="23" t="s">
        <v>41</v>
      </c>
      <c r="L32" s="177">
        <v>0.15</v>
      </c>
      <c r="M32" s="176"/>
      <c r="N32" s="176"/>
      <c r="O32" s="176"/>
      <c r="P32" s="176"/>
      <c r="W32" s="175">
        <f>ROUND(BC94,2)</f>
        <v>0</v>
      </c>
      <c r="X32" s="176"/>
      <c r="Y32" s="176"/>
      <c r="Z32" s="176"/>
      <c r="AA32" s="176"/>
      <c r="AB32" s="176"/>
      <c r="AC32" s="176"/>
      <c r="AD32" s="176"/>
      <c r="AE32" s="176"/>
      <c r="AK32" s="175">
        <v>0</v>
      </c>
      <c r="AL32" s="176"/>
      <c r="AM32" s="176"/>
      <c r="AN32" s="176"/>
      <c r="AO32" s="176"/>
      <c r="AR32" s="31"/>
    </row>
    <row r="33" spans="2:44" s="3" customFormat="1" ht="14.45" customHeight="1" hidden="1">
      <c r="B33" s="31"/>
      <c r="F33" s="23" t="s">
        <v>42</v>
      </c>
      <c r="L33" s="177">
        <v>0</v>
      </c>
      <c r="M33" s="176"/>
      <c r="N33" s="176"/>
      <c r="O33" s="176"/>
      <c r="P33" s="176"/>
      <c r="W33" s="175">
        <f>ROUND(BD94,2)</f>
        <v>0</v>
      </c>
      <c r="X33" s="176"/>
      <c r="Y33" s="176"/>
      <c r="Z33" s="176"/>
      <c r="AA33" s="176"/>
      <c r="AB33" s="176"/>
      <c r="AC33" s="176"/>
      <c r="AD33" s="176"/>
      <c r="AE33" s="176"/>
      <c r="AK33" s="175">
        <v>0</v>
      </c>
      <c r="AL33" s="176"/>
      <c r="AM33" s="176"/>
      <c r="AN33" s="176"/>
      <c r="AO33" s="176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98" t="s">
        <v>45</v>
      </c>
      <c r="Y35" s="199"/>
      <c r="Z35" s="199"/>
      <c r="AA35" s="199"/>
      <c r="AB35" s="199"/>
      <c r="AC35" s="34"/>
      <c r="AD35" s="34"/>
      <c r="AE35" s="34"/>
      <c r="AF35" s="34"/>
      <c r="AG35" s="34"/>
      <c r="AH35" s="34"/>
      <c r="AI35" s="34"/>
      <c r="AJ35" s="34"/>
      <c r="AK35" s="200">
        <f>SUM(AK26:AK33)</f>
        <v>0</v>
      </c>
      <c r="AL35" s="199"/>
      <c r="AM35" s="199"/>
      <c r="AN35" s="199"/>
      <c r="AO35" s="201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s="1" customFormat="1" ht="14.45" customHeight="1">
      <c r="B38" s="17"/>
      <c r="AR38" s="17"/>
    </row>
    <row r="39" spans="2:44" s="1" customFormat="1" ht="14.45" customHeight="1">
      <c r="B39" s="17"/>
      <c r="AR39" s="17"/>
    </row>
    <row r="40" spans="2:44" s="1" customFormat="1" ht="14.45" customHeight="1">
      <c r="B40" s="17"/>
      <c r="AR40" s="17"/>
    </row>
    <row r="41" spans="2:44" s="1" customFormat="1" ht="14.45" customHeight="1">
      <c r="B41" s="17"/>
      <c r="AR41" s="17"/>
    </row>
    <row r="42" spans="2:44" s="1" customFormat="1" ht="14.45" customHeight="1">
      <c r="B42" s="17"/>
      <c r="AR42" s="17"/>
    </row>
    <row r="43" spans="2:44" s="1" customFormat="1" ht="14.45" customHeight="1">
      <c r="B43" s="17"/>
      <c r="AR43" s="17"/>
    </row>
    <row r="44" spans="2:44" s="1" customFormat="1" ht="14.45" customHeight="1">
      <c r="B44" s="17"/>
      <c r="AR44" s="17"/>
    </row>
    <row r="45" spans="2:44" s="1" customFormat="1" ht="14.45" customHeight="1">
      <c r="B45" s="17"/>
      <c r="AR45" s="17"/>
    </row>
    <row r="46" spans="2:44" s="1" customFormat="1" ht="14.45" customHeight="1">
      <c r="B46" s="17"/>
      <c r="AR46" s="17"/>
    </row>
    <row r="47" spans="2:44" s="1" customFormat="1" ht="14.45" customHeight="1">
      <c r="B47" s="17"/>
      <c r="AR47" s="17"/>
    </row>
    <row r="48" spans="2:44" s="1" customFormat="1" ht="14.45" customHeight="1">
      <c r="B48" s="17"/>
      <c r="AR48" s="17"/>
    </row>
    <row r="49" spans="2:44" s="2" customFormat="1" ht="14.45" customHeight="1">
      <c r="B49" s="36"/>
      <c r="D49" s="37" t="s">
        <v>46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47</v>
      </c>
      <c r="AI49" s="38"/>
      <c r="AJ49" s="38"/>
      <c r="AK49" s="38"/>
      <c r="AL49" s="38"/>
      <c r="AM49" s="38"/>
      <c r="AN49" s="38"/>
      <c r="AO49" s="38"/>
      <c r="AR49" s="3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75">
      <c r="A60" s="26"/>
      <c r="B60" s="27"/>
      <c r="C60" s="26"/>
      <c r="D60" s="39" t="s">
        <v>48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49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48</v>
      </c>
      <c r="AI60" s="29"/>
      <c r="AJ60" s="29"/>
      <c r="AK60" s="29"/>
      <c r="AL60" s="29"/>
      <c r="AM60" s="39" t="s">
        <v>49</v>
      </c>
      <c r="AN60" s="29"/>
      <c r="AO60" s="29"/>
      <c r="AP60" s="26"/>
      <c r="AQ60" s="26"/>
      <c r="AR60" s="27"/>
      <c r="BE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2.75">
      <c r="A64" s="26"/>
      <c r="B64" s="27"/>
      <c r="C64" s="26"/>
      <c r="D64" s="37" t="s">
        <v>50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51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75">
      <c r="A75" s="26"/>
      <c r="B75" s="27"/>
      <c r="C75" s="26"/>
      <c r="D75" s="39" t="s">
        <v>48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49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48</v>
      </c>
      <c r="AI75" s="29"/>
      <c r="AJ75" s="29"/>
      <c r="AK75" s="29"/>
      <c r="AL75" s="29"/>
      <c r="AM75" s="39" t="s">
        <v>49</v>
      </c>
      <c r="AN75" s="29"/>
      <c r="AO75" s="29"/>
      <c r="AP75" s="26"/>
      <c r="AQ75" s="26"/>
      <c r="AR75" s="27"/>
      <c r="BE75" s="26"/>
    </row>
    <row r="76" spans="1:57" s="2" customFormat="1" ht="12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5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57" s="2" customFormat="1" ht="24.95" customHeight="1">
      <c r="A82" s="26"/>
      <c r="B82" s="27"/>
      <c r="C82" s="18" t="s">
        <v>52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4" customFormat="1" ht="12" customHeight="1">
      <c r="B84" s="45"/>
      <c r="C84" s="23" t="s">
        <v>12</v>
      </c>
      <c r="L84" s="4" t="str">
        <f>K5</f>
        <v>contractis202104</v>
      </c>
      <c r="AR84" s="45"/>
    </row>
    <row r="85" spans="2:44" s="5" customFormat="1" ht="36.95" customHeight="1">
      <c r="B85" s="46"/>
      <c r="C85" s="47" t="s">
        <v>14</v>
      </c>
      <c r="L85" s="189" t="str">
        <f>K6</f>
        <v>Stavební práce jesle 2.n.p.</v>
      </c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R85" s="46"/>
    </row>
    <row r="86" spans="1:5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Na hřebenkách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91" t="str">
        <f>IF(AN8="","",AN8)</f>
        <v>1. 7. 2021</v>
      </c>
      <c r="AN87" s="191"/>
      <c r="AO87" s="26"/>
      <c r="AP87" s="26"/>
      <c r="AQ87" s="26"/>
      <c r="AR87" s="27"/>
      <c r="BE87" s="26"/>
    </row>
    <row r="88" spans="1:5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2" customFormat="1" ht="15.2" customHeight="1">
      <c r="A89" s="26"/>
      <c r="B89" s="27"/>
      <c r="C89" s="23" t="s">
        <v>22</v>
      </c>
      <c r="D89" s="26"/>
      <c r="E89" s="26"/>
      <c r="F89" s="26"/>
      <c r="G89" s="26"/>
      <c r="H89" s="26"/>
      <c r="I89" s="26"/>
      <c r="J89" s="26"/>
      <c r="K89" s="26"/>
      <c r="L89" s="4" t="str">
        <f>IF(E11="","",E11)</f>
        <v>Contractis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28</v>
      </c>
      <c r="AJ89" s="26"/>
      <c r="AK89" s="26"/>
      <c r="AL89" s="26"/>
      <c r="AM89" s="192" t="str">
        <f>IF(E17="","",E17)</f>
        <v>Contractis, Ing. Tomáš Mrkvan</v>
      </c>
      <c r="AN89" s="193"/>
      <c r="AO89" s="193"/>
      <c r="AP89" s="193"/>
      <c r="AQ89" s="26"/>
      <c r="AR89" s="27"/>
      <c r="AS89" s="194" t="s">
        <v>53</v>
      </c>
      <c r="AT89" s="195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57" s="2" customFormat="1" ht="15.2" customHeight="1">
      <c r="A90" s="26"/>
      <c r="B90" s="27"/>
      <c r="C90" s="23" t="s">
        <v>26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30</v>
      </c>
      <c r="AJ90" s="26"/>
      <c r="AK90" s="26"/>
      <c r="AL90" s="26"/>
      <c r="AM90" s="192" t="str">
        <f>IF(E20="","",E20)</f>
        <v>Krajovský</v>
      </c>
      <c r="AN90" s="193"/>
      <c r="AO90" s="193"/>
      <c r="AP90" s="193"/>
      <c r="AQ90" s="26"/>
      <c r="AR90" s="27"/>
      <c r="AS90" s="196"/>
      <c r="AT90" s="197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57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96"/>
      <c r="AT91" s="197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57" s="2" customFormat="1" ht="29.25" customHeight="1">
      <c r="A92" s="26"/>
      <c r="B92" s="27"/>
      <c r="C92" s="178" t="s">
        <v>54</v>
      </c>
      <c r="D92" s="179"/>
      <c r="E92" s="179"/>
      <c r="F92" s="179"/>
      <c r="G92" s="179"/>
      <c r="H92" s="54"/>
      <c r="I92" s="180" t="s">
        <v>55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81" t="s">
        <v>56</v>
      </c>
      <c r="AH92" s="179"/>
      <c r="AI92" s="179"/>
      <c r="AJ92" s="179"/>
      <c r="AK92" s="179"/>
      <c r="AL92" s="179"/>
      <c r="AM92" s="179"/>
      <c r="AN92" s="180" t="s">
        <v>57</v>
      </c>
      <c r="AO92" s="179"/>
      <c r="AP92" s="182"/>
      <c r="AQ92" s="55" t="s">
        <v>58</v>
      </c>
      <c r="AR92" s="27"/>
      <c r="AS92" s="56" t="s">
        <v>59</v>
      </c>
      <c r="AT92" s="57" t="s">
        <v>60</v>
      </c>
      <c r="AU92" s="57" t="s">
        <v>61</v>
      </c>
      <c r="AV92" s="57" t="s">
        <v>62</v>
      </c>
      <c r="AW92" s="57" t="s">
        <v>63</v>
      </c>
      <c r="AX92" s="57" t="s">
        <v>64</v>
      </c>
      <c r="AY92" s="57" t="s">
        <v>65</v>
      </c>
      <c r="AZ92" s="57" t="s">
        <v>66</v>
      </c>
      <c r="BA92" s="57" t="s">
        <v>67</v>
      </c>
      <c r="BB92" s="57" t="s">
        <v>68</v>
      </c>
      <c r="BC92" s="57" t="s">
        <v>69</v>
      </c>
      <c r="BD92" s="58" t="s">
        <v>70</v>
      </c>
      <c r="BE92" s="26"/>
    </row>
    <row r="93" spans="1:57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2:90" s="6" customFormat="1" ht="32.45" customHeight="1">
      <c r="B94" s="62"/>
      <c r="C94" s="63" t="s">
        <v>71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6">
        <f>ROUND(SUM(AG98:AG100),2)</f>
        <v>0</v>
      </c>
      <c r="AH94" s="186"/>
      <c r="AI94" s="186"/>
      <c r="AJ94" s="186"/>
      <c r="AK94" s="186"/>
      <c r="AL94" s="186"/>
      <c r="AM94" s="186"/>
      <c r="AN94" s="187">
        <f>SUM(AG94,AT94)</f>
        <v>0</v>
      </c>
      <c r="AO94" s="187"/>
      <c r="AP94" s="187"/>
      <c r="AQ94" s="66" t="s">
        <v>1</v>
      </c>
      <c r="AR94" s="62"/>
      <c r="AS94" s="67">
        <f>ROUND(SUM(AS98:AS100),2)</f>
        <v>0</v>
      </c>
      <c r="AT94" s="68">
        <f>ROUND(SUM(AV94:AW94),2)</f>
        <v>0</v>
      </c>
      <c r="AU94" s="69">
        <f>ROUND(SUM(AU98:AU100),5)</f>
        <v>895.48872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ROUND(SUM(AZ98:AZ100),2)</f>
        <v>0</v>
      </c>
      <c r="BA94" s="68">
        <f>ROUND(SUM(BA98:BA100),2)</f>
        <v>0</v>
      </c>
      <c r="BB94" s="68">
        <f>ROUND(SUM(BB98:BB100),2)</f>
        <v>0</v>
      </c>
      <c r="BC94" s="68">
        <f>ROUND(SUM(BC98:BC100),2)</f>
        <v>0</v>
      </c>
      <c r="BD94" s="70">
        <f>ROUND(SUM(BD98:BD100),2)</f>
        <v>0</v>
      </c>
      <c r="BS94" s="71" t="s">
        <v>72</v>
      </c>
      <c r="BT94" s="71" t="s">
        <v>73</v>
      </c>
      <c r="BU94" s="72" t="s">
        <v>74</v>
      </c>
      <c r="BV94" s="71" t="s">
        <v>75</v>
      </c>
      <c r="BW94" s="71" t="s">
        <v>4</v>
      </c>
      <c r="BX94" s="71" t="s">
        <v>76</v>
      </c>
      <c r="CL94" s="71" t="s">
        <v>1</v>
      </c>
    </row>
    <row r="95" spans="2:90" s="6" customFormat="1" ht="32.45" customHeight="1">
      <c r="B95" s="62"/>
      <c r="C95" s="63"/>
      <c r="D95" s="64"/>
      <c r="E95" s="64"/>
      <c r="F95" s="64"/>
      <c r="G95" s="64"/>
      <c r="H95" s="64"/>
      <c r="I95" s="64"/>
      <c r="J95" s="185" t="s">
        <v>628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66"/>
      <c r="AH95" s="166"/>
      <c r="AI95" s="186">
        <f>AG98</f>
        <v>0</v>
      </c>
      <c r="AJ95" s="186"/>
      <c r="AK95" s="186"/>
      <c r="AL95" s="186"/>
      <c r="AM95" s="186"/>
      <c r="AN95" s="186">
        <f>AN98</f>
        <v>0</v>
      </c>
      <c r="AO95" s="186"/>
      <c r="AP95" s="186"/>
      <c r="AQ95" s="66"/>
      <c r="AR95" s="62"/>
      <c r="AS95" s="67"/>
      <c r="AT95" s="68"/>
      <c r="AU95" s="69"/>
      <c r="AV95" s="68"/>
      <c r="AW95" s="68"/>
      <c r="AX95" s="68"/>
      <c r="AY95" s="68"/>
      <c r="AZ95" s="68"/>
      <c r="BA95" s="68"/>
      <c r="BB95" s="68"/>
      <c r="BC95" s="68"/>
      <c r="BD95" s="70"/>
      <c r="BS95" s="71"/>
      <c r="BT95" s="71"/>
      <c r="BU95" s="72"/>
      <c r="BV95" s="71"/>
      <c r="BW95" s="71"/>
      <c r="BX95" s="71"/>
      <c r="CL95" s="71"/>
    </row>
    <row r="96" spans="2:90" s="6" customFormat="1" ht="32.45" customHeight="1">
      <c r="B96" s="62"/>
      <c r="C96" s="63"/>
      <c r="D96" s="64"/>
      <c r="E96" s="64"/>
      <c r="F96" s="64"/>
      <c r="G96" s="64"/>
      <c r="H96" s="64"/>
      <c r="I96" s="64"/>
      <c r="J96" s="185" t="s">
        <v>627</v>
      </c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66"/>
      <c r="AH96" s="166"/>
      <c r="AI96" s="186">
        <f>AG99+AG100</f>
        <v>0</v>
      </c>
      <c r="AJ96" s="186"/>
      <c r="AK96" s="186"/>
      <c r="AL96" s="186"/>
      <c r="AM96" s="186"/>
      <c r="AN96" s="186">
        <f>AN99+AN100</f>
        <v>0</v>
      </c>
      <c r="AO96" s="186"/>
      <c r="AP96" s="186"/>
      <c r="AQ96" s="66"/>
      <c r="AR96" s="62"/>
      <c r="AS96" s="67"/>
      <c r="AT96" s="68"/>
      <c r="AU96" s="69"/>
      <c r="AV96" s="68"/>
      <c r="AW96" s="68"/>
      <c r="AX96" s="68"/>
      <c r="AY96" s="68"/>
      <c r="AZ96" s="68"/>
      <c r="BA96" s="68"/>
      <c r="BB96" s="68"/>
      <c r="BC96" s="68"/>
      <c r="BD96" s="70"/>
      <c r="BS96" s="71"/>
      <c r="BT96" s="71"/>
      <c r="BU96" s="72"/>
      <c r="BV96" s="71"/>
      <c r="BW96" s="71"/>
      <c r="BX96" s="71"/>
      <c r="CL96" s="71"/>
    </row>
    <row r="97" spans="2:90" s="6" customFormat="1" ht="32.45" customHeight="1">
      <c r="B97" s="62"/>
      <c r="C97" s="63"/>
      <c r="D97" s="64"/>
      <c r="E97" s="64"/>
      <c r="F97" s="64"/>
      <c r="G97" s="64"/>
      <c r="H97" s="64"/>
      <c r="I97" s="64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6"/>
      <c r="AH97" s="166"/>
      <c r="AI97" s="166"/>
      <c r="AJ97" s="166"/>
      <c r="AK97" s="166"/>
      <c r="AL97" s="166"/>
      <c r="AM97" s="166"/>
      <c r="AN97" s="167"/>
      <c r="AO97" s="167"/>
      <c r="AP97" s="167"/>
      <c r="AQ97" s="66"/>
      <c r="AR97" s="62"/>
      <c r="AS97" s="67"/>
      <c r="AT97" s="68"/>
      <c r="AU97" s="69"/>
      <c r="AV97" s="68"/>
      <c r="AW97" s="68"/>
      <c r="AX97" s="68"/>
      <c r="AY97" s="68"/>
      <c r="AZ97" s="68"/>
      <c r="BA97" s="68"/>
      <c r="BB97" s="68"/>
      <c r="BC97" s="68"/>
      <c r="BD97" s="70"/>
      <c r="BS97" s="71"/>
      <c r="BT97" s="71"/>
      <c r="BU97" s="72"/>
      <c r="BV97" s="71"/>
      <c r="BW97" s="71"/>
      <c r="BX97" s="71"/>
      <c r="CL97" s="71"/>
    </row>
    <row r="98" spans="1:91" s="7" customFormat="1" ht="16.5" customHeight="1">
      <c r="A98" s="73" t="s">
        <v>77</v>
      </c>
      <c r="B98" s="74"/>
      <c r="C98" s="75"/>
      <c r="D98" s="185" t="s">
        <v>78</v>
      </c>
      <c r="E98" s="185"/>
      <c r="F98" s="185"/>
      <c r="G98" s="185"/>
      <c r="H98" s="185"/>
      <c r="I98" s="76"/>
      <c r="J98" s="185" t="s">
        <v>79</v>
      </c>
      <c r="K98" s="185"/>
      <c r="L98" s="185"/>
      <c r="M98" s="185"/>
      <c r="N98" s="185"/>
      <c r="O98" s="185"/>
      <c r="P98" s="185"/>
      <c r="Q98" s="185"/>
      <c r="R98" s="185"/>
      <c r="S98" s="185"/>
      <c r="T98" s="185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3">
        <f>'01 - Stavební řešení'!J30</f>
        <v>0</v>
      </c>
      <c r="AH98" s="184"/>
      <c r="AI98" s="184"/>
      <c r="AJ98" s="184"/>
      <c r="AK98" s="184"/>
      <c r="AL98" s="184"/>
      <c r="AM98" s="184"/>
      <c r="AN98" s="183">
        <f>SUM(AG98,AT98)</f>
        <v>0</v>
      </c>
      <c r="AO98" s="184"/>
      <c r="AP98" s="184"/>
      <c r="AQ98" s="77" t="s">
        <v>80</v>
      </c>
      <c r="AR98" s="74"/>
      <c r="AS98" s="78">
        <v>0</v>
      </c>
      <c r="AT98" s="79">
        <f>ROUND(SUM(AV98:AW98),2)</f>
        <v>0</v>
      </c>
      <c r="AU98" s="80">
        <f>'01 - Stavební řešení'!P132</f>
        <v>806.89872</v>
      </c>
      <c r="AV98" s="79">
        <f>'01 - Stavební řešení'!J33</f>
        <v>0</v>
      </c>
      <c r="AW98" s="79">
        <f>'01 - Stavební řešení'!J34</f>
        <v>0</v>
      </c>
      <c r="AX98" s="79">
        <f>'01 - Stavební řešení'!J35</f>
        <v>0</v>
      </c>
      <c r="AY98" s="79">
        <f>'01 - Stavební řešení'!J36</f>
        <v>0</v>
      </c>
      <c r="AZ98" s="79">
        <f>'01 - Stavební řešení'!F33</f>
        <v>0</v>
      </c>
      <c r="BA98" s="79">
        <f>'01 - Stavební řešení'!F34</f>
        <v>0</v>
      </c>
      <c r="BB98" s="79">
        <f>'01 - Stavební řešení'!F35</f>
        <v>0</v>
      </c>
      <c r="BC98" s="79">
        <f>'01 - Stavební řešení'!F36</f>
        <v>0</v>
      </c>
      <c r="BD98" s="81">
        <f>'01 - Stavební řešení'!F37</f>
        <v>0</v>
      </c>
      <c r="BT98" s="82" t="s">
        <v>81</v>
      </c>
      <c r="BV98" s="82" t="s">
        <v>75</v>
      </c>
      <c r="BW98" s="82" t="s">
        <v>82</v>
      </c>
      <c r="BX98" s="82" t="s">
        <v>4</v>
      </c>
      <c r="CL98" s="82" t="s">
        <v>1</v>
      </c>
      <c r="CM98" s="82" t="s">
        <v>83</v>
      </c>
    </row>
    <row r="99" spans="1:91" s="7" customFormat="1" ht="16.5" customHeight="1">
      <c r="A99" s="73" t="s">
        <v>77</v>
      </c>
      <c r="B99" s="74"/>
      <c r="C99" s="75"/>
      <c r="D99" s="185" t="s">
        <v>84</v>
      </c>
      <c r="E99" s="185"/>
      <c r="F99" s="185"/>
      <c r="G99" s="185"/>
      <c r="H99" s="185"/>
      <c r="I99" s="76"/>
      <c r="J99" s="185" t="s">
        <v>85</v>
      </c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3">
        <f>'02 - Elektro'!J30</f>
        <v>0</v>
      </c>
      <c r="AH99" s="184"/>
      <c r="AI99" s="184"/>
      <c r="AJ99" s="184"/>
      <c r="AK99" s="184"/>
      <c r="AL99" s="184"/>
      <c r="AM99" s="184"/>
      <c r="AN99" s="183">
        <f>SUM(AG99,AT99)</f>
        <v>0</v>
      </c>
      <c r="AO99" s="184"/>
      <c r="AP99" s="184"/>
      <c r="AQ99" s="77" t="s">
        <v>80</v>
      </c>
      <c r="AR99" s="74"/>
      <c r="AS99" s="78">
        <v>0</v>
      </c>
      <c r="AT99" s="79">
        <f>ROUND(SUM(AV99:AW99),2)</f>
        <v>0</v>
      </c>
      <c r="AU99" s="80">
        <f>'02 - Elektro'!P118</f>
        <v>40.855000000000004</v>
      </c>
      <c r="AV99" s="79">
        <f>'02 - Elektro'!J33</f>
        <v>0</v>
      </c>
      <c r="AW99" s="79">
        <f>'02 - Elektro'!J34</f>
        <v>0</v>
      </c>
      <c r="AX99" s="79">
        <f>'02 - Elektro'!J35</f>
        <v>0</v>
      </c>
      <c r="AY99" s="79">
        <f>'02 - Elektro'!J36</f>
        <v>0</v>
      </c>
      <c r="AZ99" s="79">
        <f>'02 - Elektro'!F33</f>
        <v>0</v>
      </c>
      <c r="BA99" s="79">
        <f>'02 - Elektro'!F34</f>
        <v>0</v>
      </c>
      <c r="BB99" s="79">
        <f>'02 - Elektro'!F35</f>
        <v>0</v>
      </c>
      <c r="BC99" s="79">
        <f>'02 - Elektro'!F36</f>
        <v>0</v>
      </c>
      <c r="BD99" s="81">
        <f>'02 - Elektro'!F37</f>
        <v>0</v>
      </c>
      <c r="BT99" s="82" t="s">
        <v>81</v>
      </c>
      <c r="BV99" s="82" t="s">
        <v>75</v>
      </c>
      <c r="BW99" s="82" t="s">
        <v>86</v>
      </c>
      <c r="BX99" s="82" t="s">
        <v>4</v>
      </c>
      <c r="CL99" s="82" t="s">
        <v>1</v>
      </c>
      <c r="CM99" s="82" t="s">
        <v>83</v>
      </c>
    </row>
    <row r="100" spans="1:91" s="7" customFormat="1" ht="16.5" customHeight="1">
      <c r="A100" s="73" t="s">
        <v>77</v>
      </c>
      <c r="B100" s="74"/>
      <c r="C100" s="75"/>
      <c r="D100" s="185" t="s">
        <v>87</v>
      </c>
      <c r="E100" s="185"/>
      <c r="F100" s="185"/>
      <c r="G100" s="185"/>
      <c r="H100" s="185"/>
      <c r="I100" s="76"/>
      <c r="J100" s="185" t="s">
        <v>88</v>
      </c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3">
        <f>'03 - Chlazení'!J30</f>
        <v>0</v>
      </c>
      <c r="AH100" s="184"/>
      <c r="AI100" s="184"/>
      <c r="AJ100" s="184"/>
      <c r="AK100" s="184"/>
      <c r="AL100" s="184"/>
      <c r="AM100" s="184"/>
      <c r="AN100" s="183">
        <f>SUM(AG100,AT100)</f>
        <v>0</v>
      </c>
      <c r="AO100" s="184"/>
      <c r="AP100" s="184"/>
      <c r="AQ100" s="77" t="s">
        <v>80</v>
      </c>
      <c r="AR100" s="74"/>
      <c r="AS100" s="83">
        <v>0</v>
      </c>
      <c r="AT100" s="84">
        <f>ROUND(SUM(AV100:AW100),2)</f>
        <v>0</v>
      </c>
      <c r="AU100" s="85">
        <f>'03 - Chlazení'!P119</f>
        <v>47.73500000000001</v>
      </c>
      <c r="AV100" s="84">
        <f>'03 - Chlazení'!J33</f>
        <v>0</v>
      </c>
      <c r="AW100" s="84">
        <f>'03 - Chlazení'!J34</f>
        <v>0</v>
      </c>
      <c r="AX100" s="84">
        <f>'03 - Chlazení'!J35</f>
        <v>0</v>
      </c>
      <c r="AY100" s="84">
        <f>'03 - Chlazení'!J36</f>
        <v>0</v>
      </c>
      <c r="AZ100" s="84">
        <f>'03 - Chlazení'!F33</f>
        <v>0</v>
      </c>
      <c r="BA100" s="84">
        <f>'03 - Chlazení'!F34</f>
        <v>0</v>
      </c>
      <c r="BB100" s="84">
        <f>'03 - Chlazení'!F35</f>
        <v>0</v>
      </c>
      <c r="BC100" s="84">
        <f>'03 - Chlazení'!F36</f>
        <v>0</v>
      </c>
      <c r="BD100" s="86">
        <f>'03 - Chlazení'!F37</f>
        <v>0</v>
      </c>
      <c r="BT100" s="82" t="s">
        <v>81</v>
      </c>
      <c r="BV100" s="82" t="s">
        <v>75</v>
      </c>
      <c r="BW100" s="82" t="s">
        <v>89</v>
      </c>
      <c r="BX100" s="82" t="s">
        <v>4</v>
      </c>
      <c r="CL100" s="82" t="s">
        <v>1</v>
      </c>
      <c r="CM100" s="82" t="s">
        <v>83</v>
      </c>
    </row>
    <row r="101" spans="1:91" s="7" customFormat="1" ht="16.5" customHeight="1">
      <c r="A101" s="73"/>
      <c r="B101" s="74"/>
      <c r="C101" s="75"/>
      <c r="D101" s="185"/>
      <c r="E101" s="185"/>
      <c r="F101" s="185"/>
      <c r="G101" s="185"/>
      <c r="H101" s="185"/>
      <c r="I101" s="164"/>
      <c r="AG101" s="183"/>
      <c r="AH101" s="184"/>
      <c r="AI101" s="184"/>
      <c r="AJ101" s="184"/>
      <c r="AK101" s="184"/>
      <c r="AL101" s="184"/>
      <c r="AM101" s="184"/>
      <c r="AN101" s="183"/>
      <c r="AO101" s="184"/>
      <c r="AP101" s="164"/>
      <c r="AQ101" s="77"/>
      <c r="AR101" s="74"/>
      <c r="AS101" s="79"/>
      <c r="AT101" s="79"/>
      <c r="AU101" s="80"/>
      <c r="AV101" s="79"/>
      <c r="AW101" s="79"/>
      <c r="AX101" s="79"/>
      <c r="AY101" s="79"/>
      <c r="AZ101" s="79"/>
      <c r="BA101" s="79"/>
      <c r="BB101" s="79"/>
      <c r="BC101" s="79"/>
      <c r="BD101" s="79"/>
      <c r="BT101" s="82"/>
      <c r="BV101" s="82"/>
      <c r="BW101" s="82"/>
      <c r="BX101" s="82"/>
      <c r="CL101" s="82"/>
      <c r="CM101" s="82"/>
    </row>
    <row r="102" spans="1:57" s="2" customFormat="1" ht="30" customHeight="1">
      <c r="A102" s="26"/>
      <c r="B102" s="27"/>
      <c r="C102" s="75"/>
      <c r="D102" s="185"/>
      <c r="E102" s="185"/>
      <c r="F102" s="185"/>
      <c r="G102" s="185"/>
      <c r="H102" s="185"/>
      <c r="I102" s="164"/>
      <c r="AG102" s="183"/>
      <c r="AH102" s="184"/>
      <c r="AI102" s="184"/>
      <c r="AJ102" s="184"/>
      <c r="AK102" s="184"/>
      <c r="AL102" s="184"/>
      <c r="AM102" s="184"/>
      <c r="AN102" s="183"/>
      <c r="AO102" s="184"/>
      <c r="AP102" s="184"/>
      <c r="AQ102" s="26"/>
      <c r="AR102" s="27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27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</sheetData>
  <mergeCells count="60">
    <mergeCell ref="J100:AF100"/>
    <mergeCell ref="D102:H102"/>
    <mergeCell ref="J96:AF96"/>
    <mergeCell ref="AG102:AM102"/>
    <mergeCell ref="AN102:AP102"/>
    <mergeCell ref="D101:H101"/>
    <mergeCell ref="D100:H100"/>
    <mergeCell ref="AG101:AM101"/>
    <mergeCell ref="AN101:AO101"/>
    <mergeCell ref="AI95:AM95"/>
    <mergeCell ref="AN95:AP95"/>
    <mergeCell ref="AI96:AM96"/>
    <mergeCell ref="AN96:AP96"/>
    <mergeCell ref="AN100:AP100"/>
    <mergeCell ref="AG100:AM100"/>
    <mergeCell ref="AR2:BE2"/>
    <mergeCell ref="AN99:AP99"/>
    <mergeCell ref="AG99:AM99"/>
    <mergeCell ref="D99:H99"/>
    <mergeCell ref="J99:AF99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C92:G92"/>
    <mergeCell ref="I92:AF92"/>
    <mergeCell ref="AG92:AM92"/>
    <mergeCell ref="AN92:AP92"/>
    <mergeCell ref="AN98:AP98"/>
    <mergeCell ref="AG98:AM98"/>
    <mergeCell ref="D98:H98"/>
    <mergeCell ref="J98:AF98"/>
    <mergeCell ref="AG94:AM94"/>
    <mergeCell ref="AN94:AP94"/>
    <mergeCell ref="J95:AF95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8" location="'01 - Stavební řešení'!C2" display="/"/>
    <hyperlink ref="A99" location="'02 - Elektro'!C2" display="/"/>
    <hyperlink ref="A100" location="'03 - Chlaze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38"/>
  <sheetViews>
    <sheetView showGridLines="0" workbookViewId="0" topLeftCell="A224">
      <selection activeCell="I237" sqref="I135:I23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8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4" t="s">
        <v>82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3" t="str">
        <f>'Rekapitulace stavby'!K6</f>
        <v>Stavební práce jesle 2.n.p.</v>
      </c>
      <c r="F7" s="204"/>
      <c r="G7" s="204"/>
      <c r="H7" s="204"/>
      <c r="L7" s="17"/>
    </row>
    <row r="8" spans="1:31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9" t="s">
        <v>92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1. 7. 2021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24</v>
      </c>
      <c r="F15" s="26"/>
      <c r="G15" s="26"/>
      <c r="H15" s="26"/>
      <c r="I15" s="23" t="s">
        <v>25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8" t="str">
        <f>'Rekapitulace stavby'!E14</f>
        <v xml:space="preserve"> </v>
      </c>
      <c r="F18" s="168"/>
      <c r="G18" s="168"/>
      <c r="H18" s="168"/>
      <c r="I18" s="23" t="s">
        <v>25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163" t="s">
        <v>624</v>
      </c>
      <c r="F21" s="26"/>
      <c r="G21" s="26"/>
      <c r="H21" s="26"/>
      <c r="I21" s="23" t="s">
        <v>25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25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1" t="s">
        <v>1</v>
      </c>
      <c r="F27" s="171"/>
      <c r="G27" s="171"/>
      <c r="H27" s="1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ROUND(J132,2)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ROUND((SUM(BE132:BE237)),2)</f>
        <v>0</v>
      </c>
      <c r="G33" s="26"/>
      <c r="H33" s="26"/>
      <c r="I33" s="95">
        <v>0.21</v>
      </c>
      <c r="J33" s="94">
        <f>ROUND(((SUM(BE132:BE237))*I33),2)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ROUND((SUM(BF132:BF237)),2)</f>
        <v>0</v>
      </c>
      <c r="G34" s="26"/>
      <c r="H34" s="26"/>
      <c r="I34" s="95">
        <v>0.15</v>
      </c>
      <c r="J34" s="94">
        <f>ROUND(((SUM(BF132:BF237))*I34),2)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ROUND((SUM(BG132:BG237)),2)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ROUND((SUM(BH132:BH237)),2)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ROUND((SUM(BI132:BI237)),2)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3" t="str">
        <f>E7</f>
        <v>Stavební práce jesle 2.n.p.</v>
      </c>
      <c r="F85" s="204"/>
      <c r="G85" s="204"/>
      <c r="H85" s="20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9" t="str">
        <f>E9</f>
        <v>01 - Stavební řešení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Na hřebenkách</v>
      </c>
      <c r="G89" s="26"/>
      <c r="H89" s="26"/>
      <c r="I89" s="23" t="s">
        <v>20</v>
      </c>
      <c r="J89" s="49" t="str">
        <f>IF(J12="","",J12)</f>
        <v>1. 7. 2021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Contractis</v>
      </c>
      <c r="G91" s="26"/>
      <c r="H91" s="26"/>
      <c r="I91" s="23" t="s">
        <v>28</v>
      </c>
      <c r="J91" s="24" t="str">
        <f>E21</f>
        <v>Contractis, Ing. Tomáš Mrkvan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26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Krajovský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J132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2:12" s="9" customFormat="1" ht="24.95" customHeight="1">
      <c r="B97" s="107"/>
      <c r="D97" s="108" t="s">
        <v>98</v>
      </c>
      <c r="E97" s="109"/>
      <c r="F97" s="109"/>
      <c r="G97" s="109"/>
      <c r="H97" s="109"/>
      <c r="I97" s="109"/>
      <c r="J97" s="110">
        <f>J133</f>
        <v>0</v>
      </c>
      <c r="L97" s="107"/>
    </row>
    <row r="98" spans="2:12" s="10" customFormat="1" ht="19.9" customHeight="1">
      <c r="B98" s="111"/>
      <c r="D98" s="112" t="s">
        <v>99</v>
      </c>
      <c r="E98" s="113"/>
      <c r="F98" s="113"/>
      <c r="G98" s="113"/>
      <c r="H98" s="113"/>
      <c r="I98" s="113"/>
      <c r="J98" s="114">
        <f>J134</f>
        <v>0</v>
      </c>
      <c r="L98" s="111"/>
    </row>
    <row r="99" spans="2:12" s="10" customFormat="1" ht="19.9" customHeight="1">
      <c r="B99" s="111"/>
      <c r="D99" s="112" t="s">
        <v>100</v>
      </c>
      <c r="E99" s="113"/>
      <c r="F99" s="113"/>
      <c r="G99" s="113"/>
      <c r="H99" s="113"/>
      <c r="I99" s="113"/>
      <c r="J99" s="114">
        <f>J136</f>
        <v>0</v>
      </c>
      <c r="L99" s="111"/>
    </row>
    <row r="100" spans="2:12" s="10" customFormat="1" ht="19.9" customHeight="1">
      <c r="B100" s="111"/>
      <c r="D100" s="112" t="s">
        <v>101</v>
      </c>
      <c r="E100" s="113"/>
      <c r="F100" s="113"/>
      <c r="G100" s="113"/>
      <c r="H100" s="113"/>
      <c r="I100" s="113"/>
      <c r="J100" s="114">
        <f>J139</f>
        <v>0</v>
      </c>
      <c r="L100" s="111"/>
    </row>
    <row r="101" spans="2:12" s="10" customFormat="1" ht="19.9" customHeight="1">
      <c r="B101" s="111"/>
      <c r="D101" s="112" t="s">
        <v>102</v>
      </c>
      <c r="E101" s="113"/>
      <c r="F101" s="113"/>
      <c r="G101" s="113"/>
      <c r="H101" s="113"/>
      <c r="I101" s="113"/>
      <c r="J101" s="114">
        <f>J144</f>
        <v>0</v>
      </c>
      <c r="L101" s="111"/>
    </row>
    <row r="102" spans="2:12" s="9" customFormat="1" ht="24.95" customHeight="1">
      <c r="B102" s="107"/>
      <c r="D102" s="108" t="s">
        <v>103</v>
      </c>
      <c r="E102" s="109"/>
      <c r="F102" s="109"/>
      <c r="G102" s="109"/>
      <c r="H102" s="109"/>
      <c r="I102" s="109"/>
      <c r="J102" s="110">
        <f>J146</f>
        <v>0</v>
      </c>
      <c r="L102" s="107"/>
    </row>
    <row r="103" spans="2:12" s="10" customFormat="1" ht="19.9" customHeight="1">
      <c r="B103" s="111"/>
      <c r="D103" s="112" t="s">
        <v>104</v>
      </c>
      <c r="E103" s="113"/>
      <c r="F103" s="113"/>
      <c r="G103" s="113"/>
      <c r="H103" s="113"/>
      <c r="I103" s="113"/>
      <c r="J103" s="114">
        <f>J147</f>
        <v>0</v>
      </c>
      <c r="L103" s="111"/>
    </row>
    <row r="104" spans="2:12" s="10" customFormat="1" ht="19.9" customHeight="1">
      <c r="B104" s="111"/>
      <c r="D104" s="112" t="s">
        <v>105</v>
      </c>
      <c r="E104" s="113"/>
      <c r="F104" s="113"/>
      <c r="G104" s="113"/>
      <c r="H104" s="113"/>
      <c r="I104" s="113"/>
      <c r="J104" s="114">
        <f>J149</f>
        <v>0</v>
      </c>
      <c r="L104" s="111"/>
    </row>
    <row r="105" spans="2:12" s="10" customFormat="1" ht="19.9" customHeight="1">
      <c r="B105" s="111"/>
      <c r="D105" s="112" t="s">
        <v>106</v>
      </c>
      <c r="E105" s="113"/>
      <c r="F105" s="113"/>
      <c r="G105" s="113"/>
      <c r="H105" s="113"/>
      <c r="I105" s="113"/>
      <c r="J105" s="114">
        <f>J151</f>
        <v>0</v>
      </c>
      <c r="L105" s="111"/>
    </row>
    <row r="106" spans="2:12" s="10" customFormat="1" ht="19.9" customHeight="1">
      <c r="B106" s="111"/>
      <c r="D106" s="112" t="s">
        <v>107</v>
      </c>
      <c r="E106" s="113"/>
      <c r="F106" s="113"/>
      <c r="G106" s="113"/>
      <c r="H106" s="113"/>
      <c r="I106" s="113"/>
      <c r="J106" s="114">
        <f>J165</f>
        <v>0</v>
      </c>
      <c r="L106" s="111"/>
    </row>
    <row r="107" spans="2:12" s="10" customFormat="1" ht="19.9" customHeight="1">
      <c r="B107" s="111"/>
      <c r="D107" s="112" t="s">
        <v>108</v>
      </c>
      <c r="E107" s="113"/>
      <c r="F107" s="113"/>
      <c r="G107" s="113"/>
      <c r="H107" s="113"/>
      <c r="I107" s="113"/>
      <c r="J107" s="114">
        <f>J169</f>
        <v>0</v>
      </c>
      <c r="L107" s="111"/>
    </row>
    <row r="108" spans="2:12" s="10" customFormat="1" ht="19.9" customHeight="1">
      <c r="B108" s="111"/>
      <c r="D108" s="112" t="s">
        <v>109</v>
      </c>
      <c r="E108" s="113"/>
      <c r="F108" s="113"/>
      <c r="G108" s="113"/>
      <c r="H108" s="113"/>
      <c r="I108" s="113"/>
      <c r="J108" s="114">
        <f>J186</f>
        <v>0</v>
      </c>
      <c r="L108" s="111"/>
    </row>
    <row r="109" spans="2:12" s="10" customFormat="1" ht="19.9" customHeight="1">
      <c r="B109" s="111"/>
      <c r="D109" s="112" t="s">
        <v>110</v>
      </c>
      <c r="E109" s="113"/>
      <c r="F109" s="113"/>
      <c r="G109" s="113"/>
      <c r="H109" s="113"/>
      <c r="I109" s="113"/>
      <c r="J109" s="114">
        <f>J194</f>
        <v>0</v>
      </c>
      <c r="L109" s="111"/>
    </row>
    <row r="110" spans="2:12" s="10" customFormat="1" ht="19.9" customHeight="1">
      <c r="B110" s="111"/>
      <c r="D110" s="112" t="s">
        <v>111</v>
      </c>
      <c r="E110" s="113"/>
      <c r="F110" s="113"/>
      <c r="G110" s="113"/>
      <c r="H110" s="113"/>
      <c r="I110" s="113"/>
      <c r="J110" s="114">
        <f>J207</f>
        <v>0</v>
      </c>
      <c r="L110" s="111"/>
    </row>
    <row r="111" spans="2:12" s="10" customFormat="1" ht="19.9" customHeight="1">
      <c r="B111" s="111"/>
      <c r="D111" s="112" t="s">
        <v>112</v>
      </c>
      <c r="E111" s="113"/>
      <c r="F111" s="113"/>
      <c r="G111" s="113"/>
      <c r="H111" s="113"/>
      <c r="I111" s="113"/>
      <c r="J111" s="114">
        <f>J220</f>
        <v>0</v>
      </c>
      <c r="L111" s="111"/>
    </row>
    <row r="112" spans="2:12" s="10" customFormat="1" ht="19.9" customHeight="1">
      <c r="B112" s="111"/>
      <c r="D112" s="112" t="s">
        <v>113</v>
      </c>
      <c r="E112" s="113"/>
      <c r="F112" s="113"/>
      <c r="G112" s="113"/>
      <c r="H112" s="113"/>
      <c r="I112" s="113"/>
      <c r="J112" s="114">
        <f>J233</f>
        <v>0</v>
      </c>
      <c r="L112" s="111"/>
    </row>
    <row r="113" spans="1:31" s="2" customFormat="1" ht="21.7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41"/>
      <c r="C114" s="42"/>
      <c r="D114" s="42"/>
      <c r="E114" s="42"/>
      <c r="F114" s="42"/>
      <c r="G114" s="42"/>
      <c r="H114" s="42"/>
      <c r="I114" s="42"/>
      <c r="J114" s="42"/>
      <c r="K114" s="42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8" spans="1:31" s="2" customFormat="1" ht="6.95" customHeight="1">
      <c r="A118" s="26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24.95" customHeight="1">
      <c r="A119" s="26"/>
      <c r="B119" s="27"/>
      <c r="C119" s="18" t="s">
        <v>114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14</v>
      </c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203" t="str">
        <f>E7</f>
        <v>Stavební práce jesle 2.n.p.</v>
      </c>
      <c r="F122" s="204"/>
      <c r="G122" s="204"/>
      <c r="H122" s="204"/>
      <c r="I122" s="26"/>
      <c r="J122" s="26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12" customHeight="1">
      <c r="A123" s="26"/>
      <c r="B123" s="27"/>
      <c r="C123" s="23" t="s">
        <v>91</v>
      </c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6.5" customHeight="1">
      <c r="A124" s="26"/>
      <c r="B124" s="27"/>
      <c r="C124" s="26"/>
      <c r="D124" s="26"/>
      <c r="E124" s="189" t="str">
        <f>E9</f>
        <v>01 - Stavební řešení</v>
      </c>
      <c r="F124" s="202"/>
      <c r="G124" s="202"/>
      <c r="H124" s="202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2" customHeight="1">
      <c r="A126" s="26"/>
      <c r="B126" s="27"/>
      <c r="C126" s="23" t="s">
        <v>18</v>
      </c>
      <c r="D126" s="26"/>
      <c r="E126" s="26"/>
      <c r="F126" s="21" t="str">
        <f>F12</f>
        <v>Na hřebenkách</v>
      </c>
      <c r="G126" s="26"/>
      <c r="H126" s="26"/>
      <c r="I126" s="23" t="s">
        <v>20</v>
      </c>
      <c r="J126" s="49" t="str">
        <f>IF(J12="","",J12)</f>
        <v>1. 7. 2021</v>
      </c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6.95" customHeight="1">
      <c r="A127" s="26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3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5.2" customHeight="1">
      <c r="A128" s="26"/>
      <c r="B128" s="27"/>
      <c r="C128" s="23" t="s">
        <v>22</v>
      </c>
      <c r="D128" s="26"/>
      <c r="E128" s="26"/>
      <c r="F128" s="21" t="str">
        <f>E15</f>
        <v>Contractis</v>
      </c>
      <c r="G128" s="26"/>
      <c r="H128" s="26"/>
      <c r="I128" s="23" t="s">
        <v>28</v>
      </c>
      <c r="J128" s="24" t="str">
        <f>E21</f>
        <v>Contractis, Ing. Tomáš Mrkvan</v>
      </c>
      <c r="K128" s="26"/>
      <c r="L128" s="3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" customFormat="1" ht="15.2" customHeight="1">
      <c r="A129" s="26"/>
      <c r="B129" s="27"/>
      <c r="C129" s="23" t="s">
        <v>26</v>
      </c>
      <c r="D129" s="26"/>
      <c r="E129" s="26"/>
      <c r="F129" s="21" t="str">
        <f>IF(E18="","",E18)</f>
        <v xml:space="preserve"> </v>
      </c>
      <c r="G129" s="26"/>
      <c r="H129" s="26"/>
      <c r="I129" s="23" t="s">
        <v>30</v>
      </c>
      <c r="J129" s="24" t="str">
        <f>E24</f>
        <v>Krajovský</v>
      </c>
      <c r="K129" s="26"/>
      <c r="L129" s="3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" customFormat="1" ht="10.35" customHeight="1">
      <c r="A130" s="26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3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11" customFormat="1" ht="29.25" customHeight="1">
      <c r="A131" s="115"/>
      <c r="B131" s="116"/>
      <c r="C131" s="117" t="s">
        <v>115</v>
      </c>
      <c r="D131" s="118" t="s">
        <v>58</v>
      </c>
      <c r="E131" s="118" t="s">
        <v>54</v>
      </c>
      <c r="F131" s="118" t="s">
        <v>55</v>
      </c>
      <c r="G131" s="118" t="s">
        <v>116</v>
      </c>
      <c r="H131" s="118" t="s">
        <v>117</v>
      </c>
      <c r="I131" s="118" t="s">
        <v>118</v>
      </c>
      <c r="J131" s="118" t="s">
        <v>95</v>
      </c>
      <c r="K131" s="119" t="s">
        <v>119</v>
      </c>
      <c r="L131" s="120"/>
      <c r="M131" s="56" t="s">
        <v>1</v>
      </c>
      <c r="N131" s="57" t="s">
        <v>37</v>
      </c>
      <c r="O131" s="57" t="s">
        <v>120</v>
      </c>
      <c r="P131" s="57" t="s">
        <v>121</v>
      </c>
      <c r="Q131" s="57" t="s">
        <v>122</v>
      </c>
      <c r="R131" s="57" t="s">
        <v>123</v>
      </c>
      <c r="S131" s="57" t="s">
        <v>124</v>
      </c>
      <c r="T131" s="58" t="s">
        <v>125</v>
      </c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</row>
    <row r="132" spans="1:63" s="2" customFormat="1" ht="22.9" customHeight="1">
      <c r="A132" s="26"/>
      <c r="B132" s="27"/>
      <c r="C132" s="63" t="s">
        <v>126</v>
      </c>
      <c r="D132" s="26"/>
      <c r="E132" s="26"/>
      <c r="F132" s="26"/>
      <c r="G132" s="26"/>
      <c r="H132" s="26"/>
      <c r="I132" s="26"/>
      <c r="J132" s="121">
        <f>BK132</f>
        <v>0</v>
      </c>
      <c r="K132" s="26"/>
      <c r="L132" s="27"/>
      <c r="M132" s="59"/>
      <c r="N132" s="50"/>
      <c r="O132" s="60"/>
      <c r="P132" s="122">
        <f>P133+P146</f>
        <v>806.89872</v>
      </c>
      <c r="Q132" s="60"/>
      <c r="R132" s="122">
        <f>R133+R146</f>
        <v>7.13880989</v>
      </c>
      <c r="S132" s="60"/>
      <c r="T132" s="123">
        <f>T133+T146</f>
        <v>9.2950035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T132" s="14" t="s">
        <v>72</v>
      </c>
      <c r="AU132" s="14" t="s">
        <v>97</v>
      </c>
      <c r="BK132" s="124">
        <f>BK133+BK146</f>
        <v>0</v>
      </c>
    </row>
    <row r="133" spans="2:63" s="12" customFormat="1" ht="25.9" customHeight="1">
      <c r="B133" s="125"/>
      <c r="D133" s="126" t="s">
        <v>72</v>
      </c>
      <c r="E133" s="127" t="s">
        <v>127</v>
      </c>
      <c r="F133" s="127" t="s">
        <v>128</v>
      </c>
      <c r="J133" s="128">
        <f>BK133</f>
        <v>0</v>
      </c>
      <c r="L133" s="125"/>
      <c r="M133" s="129"/>
      <c r="N133" s="130"/>
      <c r="O133" s="130"/>
      <c r="P133" s="131">
        <f>P134+P136+P139+P144</f>
        <v>59.144244</v>
      </c>
      <c r="Q133" s="130"/>
      <c r="R133" s="131">
        <f>R134+R136+R139+R144</f>
        <v>0.01759</v>
      </c>
      <c r="S133" s="130"/>
      <c r="T133" s="132">
        <f>T134+T136+T139+T144</f>
        <v>1.908</v>
      </c>
      <c r="AR133" s="126" t="s">
        <v>81</v>
      </c>
      <c r="AT133" s="133" t="s">
        <v>72</v>
      </c>
      <c r="AU133" s="133" t="s">
        <v>73</v>
      </c>
      <c r="AY133" s="126" t="s">
        <v>129</v>
      </c>
      <c r="BK133" s="134">
        <f>BK134+BK136+BK139+BK144</f>
        <v>0</v>
      </c>
    </row>
    <row r="134" spans="2:63" s="12" customFormat="1" ht="22.9" customHeight="1">
      <c r="B134" s="125"/>
      <c r="D134" s="126" t="s">
        <v>72</v>
      </c>
      <c r="E134" s="135" t="s">
        <v>130</v>
      </c>
      <c r="F134" s="135" t="s">
        <v>131</v>
      </c>
      <c r="J134" s="136">
        <f>BK134</f>
        <v>0</v>
      </c>
      <c r="L134" s="125"/>
      <c r="M134" s="129"/>
      <c r="N134" s="130"/>
      <c r="O134" s="130"/>
      <c r="P134" s="131">
        <f>P135</f>
        <v>0.186</v>
      </c>
      <c r="Q134" s="130"/>
      <c r="R134" s="131">
        <f>R135</f>
        <v>0.01759</v>
      </c>
      <c r="S134" s="130"/>
      <c r="T134" s="132">
        <f>T135</f>
        <v>0</v>
      </c>
      <c r="AR134" s="126" t="s">
        <v>81</v>
      </c>
      <c r="AT134" s="133" t="s">
        <v>72</v>
      </c>
      <c r="AU134" s="133" t="s">
        <v>81</v>
      </c>
      <c r="AY134" s="126" t="s">
        <v>129</v>
      </c>
      <c r="BK134" s="134">
        <f>BK135</f>
        <v>0</v>
      </c>
    </row>
    <row r="135" spans="1:65" s="2" customFormat="1" ht="21.75" customHeight="1">
      <c r="A135" s="26"/>
      <c r="B135" s="137"/>
      <c r="C135" s="138" t="s">
        <v>81</v>
      </c>
      <c r="D135" s="138" t="s">
        <v>132</v>
      </c>
      <c r="E135" s="139" t="s">
        <v>133</v>
      </c>
      <c r="F135" s="140" t="s">
        <v>134</v>
      </c>
      <c r="G135" s="141" t="s">
        <v>135</v>
      </c>
      <c r="H135" s="142">
        <v>1</v>
      </c>
      <c r="I135" s="143"/>
      <c r="J135" s="143">
        <f>ROUND(I135*H135,2)</f>
        <v>0</v>
      </c>
      <c r="K135" s="140" t="s">
        <v>136</v>
      </c>
      <c r="L135" s="27"/>
      <c r="M135" s="144" t="s">
        <v>1</v>
      </c>
      <c r="N135" s="145" t="s">
        <v>38</v>
      </c>
      <c r="O135" s="146">
        <v>0.186</v>
      </c>
      <c r="P135" s="146">
        <f>O135*H135</f>
        <v>0.186</v>
      </c>
      <c r="Q135" s="146">
        <v>0.01759</v>
      </c>
      <c r="R135" s="146">
        <f>Q135*H135</f>
        <v>0.01759</v>
      </c>
      <c r="S135" s="146">
        <v>0</v>
      </c>
      <c r="T135" s="147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137</v>
      </c>
      <c r="AT135" s="148" t="s">
        <v>132</v>
      </c>
      <c r="AU135" s="148" t="s">
        <v>83</v>
      </c>
      <c r="AY135" s="14" t="s">
        <v>129</v>
      </c>
      <c r="BE135" s="149">
        <f>IF(N135="základní",J135,0)</f>
        <v>0</v>
      </c>
      <c r="BF135" s="149">
        <f>IF(N135="snížená",J135,0)</f>
        <v>0</v>
      </c>
      <c r="BG135" s="149">
        <f>IF(N135="zákl. přenesená",J135,0)</f>
        <v>0</v>
      </c>
      <c r="BH135" s="149">
        <f>IF(N135="sníž. přenesená",J135,0)</f>
        <v>0</v>
      </c>
      <c r="BI135" s="149">
        <f>IF(N135="nulová",J135,0)</f>
        <v>0</v>
      </c>
      <c r="BJ135" s="14" t="s">
        <v>81</v>
      </c>
      <c r="BK135" s="149">
        <f>ROUND(I135*H135,2)</f>
        <v>0</v>
      </c>
      <c r="BL135" s="14" t="s">
        <v>137</v>
      </c>
      <c r="BM135" s="148" t="s">
        <v>138</v>
      </c>
    </row>
    <row r="136" spans="2:63" s="12" customFormat="1" ht="22.9" customHeight="1">
      <c r="B136" s="125"/>
      <c r="D136" s="126" t="s">
        <v>72</v>
      </c>
      <c r="E136" s="135" t="s">
        <v>139</v>
      </c>
      <c r="F136" s="135" t="s">
        <v>140</v>
      </c>
      <c r="J136" s="136">
        <f>BK136</f>
        <v>0</v>
      </c>
      <c r="L136" s="125"/>
      <c r="M136" s="129"/>
      <c r="N136" s="130"/>
      <c r="O136" s="130"/>
      <c r="P136" s="131">
        <f>SUM(P137:P138)</f>
        <v>17.761999999999997</v>
      </c>
      <c r="Q136" s="130"/>
      <c r="R136" s="131">
        <f>SUM(R137:R138)</f>
        <v>0</v>
      </c>
      <c r="S136" s="130"/>
      <c r="T136" s="132">
        <f>SUM(T137:T138)</f>
        <v>1.908</v>
      </c>
      <c r="AR136" s="126" t="s">
        <v>81</v>
      </c>
      <c r="AT136" s="133" t="s">
        <v>72</v>
      </c>
      <c r="AU136" s="133" t="s">
        <v>81</v>
      </c>
      <c r="AY136" s="126" t="s">
        <v>129</v>
      </c>
      <c r="BK136" s="134">
        <f>SUM(BK137:BK138)</f>
        <v>0</v>
      </c>
    </row>
    <row r="137" spans="1:65" s="2" customFormat="1" ht="16.5" customHeight="1">
      <c r="A137" s="26"/>
      <c r="B137" s="137"/>
      <c r="C137" s="138" t="s">
        <v>83</v>
      </c>
      <c r="D137" s="138" t="s">
        <v>132</v>
      </c>
      <c r="E137" s="139" t="s">
        <v>141</v>
      </c>
      <c r="F137" s="140" t="s">
        <v>142</v>
      </c>
      <c r="G137" s="141" t="s">
        <v>143</v>
      </c>
      <c r="H137" s="142">
        <v>18</v>
      </c>
      <c r="I137" s="143"/>
      <c r="J137" s="143">
        <f>ROUND(I137*H137,2)</f>
        <v>0</v>
      </c>
      <c r="K137" s="140" t="s">
        <v>136</v>
      </c>
      <c r="L137" s="27"/>
      <c r="M137" s="144" t="s">
        <v>1</v>
      </c>
      <c r="N137" s="145" t="s">
        <v>38</v>
      </c>
      <c r="O137" s="146">
        <v>0.939</v>
      </c>
      <c r="P137" s="146">
        <f>O137*H137</f>
        <v>16.901999999999997</v>
      </c>
      <c r="Q137" s="146">
        <v>0</v>
      </c>
      <c r="R137" s="146">
        <f>Q137*H137</f>
        <v>0</v>
      </c>
      <c r="S137" s="146">
        <v>0.076</v>
      </c>
      <c r="T137" s="147">
        <f>S137*H137</f>
        <v>1.3679999999999999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137</v>
      </c>
      <c r="AT137" s="148" t="s">
        <v>132</v>
      </c>
      <c r="AU137" s="148" t="s">
        <v>83</v>
      </c>
      <c r="AY137" s="14" t="s">
        <v>129</v>
      </c>
      <c r="BE137" s="149">
        <f>IF(N137="základní",J137,0)</f>
        <v>0</v>
      </c>
      <c r="BF137" s="149">
        <f>IF(N137="snížená",J137,0)</f>
        <v>0</v>
      </c>
      <c r="BG137" s="149">
        <f>IF(N137="zákl. přenesená",J137,0)</f>
        <v>0</v>
      </c>
      <c r="BH137" s="149">
        <f>IF(N137="sníž. přenesená",J137,0)</f>
        <v>0</v>
      </c>
      <c r="BI137" s="149">
        <f>IF(N137="nulová",J137,0)</f>
        <v>0</v>
      </c>
      <c r="BJ137" s="14" t="s">
        <v>81</v>
      </c>
      <c r="BK137" s="149">
        <f>ROUND(I137*H137,2)</f>
        <v>0</v>
      </c>
      <c r="BL137" s="14" t="s">
        <v>137</v>
      </c>
      <c r="BM137" s="148" t="s">
        <v>144</v>
      </c>
    </row>
    <row r="138" spans="1:65" s="2" customFormat="1" ht="21.75" customHeight="1">
      <c r="A138" s="26"/>
      <c r="B138" s="137"/>
      <c r="C138" s="138" t="s">
        <v>130</v>
      </c>
      <c r="D138" s="138" t="s">
        <v>132</v>
      </c>
      <c r="E138" s="139" t="s">
        <v>145</v>
      </c>
      <c r="F138" s="140" t="s">
        <v>146</v>
      </c>
      <c r="G138" s="141" t="s">
        <v>143</v>
      </c>
      <c r="H138" s="142">
        <v>2</v>
      </c>
      <c r="I138" s="143"/>
      <c r="J138" s="143">
        <f>ROUND(I138*H138,2)</f>
        <v>0</v>
      </c>
      <c r="K138" s="140" t="s">
        <v>136</v>
      </c>
      <c r="L138" s="27"/>
      <c r="M138" s="144" t="s">
        <v>1</v>
      </c>
      <c r="N138" s="145" t="s">
        <v>38</v>
      </c>
      <c r="O138" s="146">
        <v>0.43</v>
      </c>
      <c r="P138" s="146">
        <f>O138*H138</f>
        <v>0.86</v>
      </c>
      <c r="Q138" s="146">
        <v>0</v>
      </c>
      <c r="R138" s="146">
        <f>Q138*H138</f>
        <v>0</v>
      </c>
      <c r="S138" s="146">
        <v>0.27</v>
      </c>
      <c r="T138" s="147">
        <f>S138*H138</f>
        <v>0.54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137</v>
      </c>
      <c r="AT138" s="148" t="s">
        <v>132</v>
      </c>
      <c r="AU138" s="148" t="s">
        <v>83</v>
      </c>
      <c r="AY138" s="14" t="s">
        <v>129</v>
      </c>
      <c r="BE138" s="149">
        <f>IF(N138="základní",J138,0)</f>
        <v>0</v>
      </c>
      <c r="BF138" s="149">
        <f>IF(N138="snížená",J138,0)</f>
        <v>0</v>
      </c>
      <c r="BG138" s="149">
        <f>IF(N138="zákl. přenesená",J138,0)</f>
        <v>0</v>
      </c>
      <c r="BH138" s="149">
        <f>IF(N138="sníž. přenesená",J138,0)</f>
        <v>0</v>
      </c>
      <c r="BI138" s="149">
        <f>IF(N138="nulová",J138,0)</f>
        <v>0</v>
      </c>
      <c r="BJ138" s="14" t="s">
        <v>81</v>
      </c>
      <c r="BK138" s="149">
        <f>ROUND(I138*H138,2)</f>
        <v>0</v>
      </c>
      <c r="BL138" s="14" t="s">
        <v>137</v>
      </c>
      <c r="BM138" s="148" t="s">
        <v>147</v>
      </c>
    </row>
    <row r="139" spans="2:63" s="12" customFormat="1" ht="22.9" customHeight="1">
      <c r="B139" s="125"/>
      <c r="D139" s="126" t="s">
        <v>72</v>
      </c>
      <c r="E139" s="135" t="s">
        <v>148</v>
      </c>
      <c r="F139" s="135" t="s">
        <v>149</v>
      </c>
      <c r="J139" s="136">
        <f>BK139</f>
        <v>0</v>
      </c>
      <c r="L139" s="125"/>
      <c r="M139" s="129"/>
      <c r="N139" s="130"/>
      <c r="O139" s="130"/>
      <c r="P139" s="131">
        <f>SUM(P140:P143)</f>
        <v>41.19052</v>
      </c>
      <c r="Q139" s="130"/>
      <c r="R139" s="131">
        <f>SUM(R140:R143)</f>
        <v>0</v>
      </c>
      <c r="S139" s="130"/>
      <c r="T139" s="132">
        <f>SUM(T140:T143)</f>
        <v>0</v>
      </c>
      <c r="AR139" s="126" t="s">
        <v>81</v>
      </c>
      <c r="AT139" s="133" t="s">
        <v>72</v>
      </c>
      <c r="AU139" s="133" t="s">
        <v>81</v>
      </c>
      <c r="AY139" s="126" t="s">
        <v>129</v>
      </c>
      <c r="BK139" s="134">
        <f>SUM(BK140:BK143)</f>
        <v>0</v>
      </c>
    </row>
    <row r="140" spans="1:65" s="2" customFormat="1" ht="21.75" customHeight="1">
      <c r="A140" s="26"/>
      <c r="B140" s="137"/>
      <c r="C140" s="138" t="s">
        <v>137</v>
      </c>
      <c r="D140" s="138" t="s">
        <v>132</v>
      </c>
      <c r="E140" s="139" t="s">
        <v>150</v>
      </c>
      <c r="F140" s="140" t="s">
        <v>151</v>
      </c>
      <c r="G140" s="141" t="s">
        <v>152</v>
      </c>
      <c r="H140" s="142">
        <v>8.792</v>
      </c>
      <c r="I140" s="143"/>
      <c r="J140" s="143">
        <f>ROUND(I140*H140,2)</f>
        <v>0</v>
      </c>
      <c r="K140" s="140" t="s">
        <v>136</v>
      </c>
      <c r="L140" s="27"/>
      <c r="M140" s="144" t="s">
        <v>1</v>
      </c>
      <c r="N140" s="145" t="s">
        <v>38</v>
      </c>
      <c r="O140" s="146">
        <v>4.25</v>
      </c>
      <c r="P140" s="146">
        <f>O140*H140</f>
        <v>37.366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8" t="s">
        <v>137</v>
      </c>
      <c r="AT140" s="148" t="s">
        <v>132</v>
      </c>
      <c r="AU140" s="148" t="s">
        <v>83</v>
      </c>
      <c r="AY140" s="14" t="s">
        <v>129</v>
      </c>
      <c r="BE140" s="149">
        <f>IF(N140="základní",J140,0)</f>
        <v>0</v>
      </c>
      <c r="BF140" s="149">
        <f>IF(N140="snížená",J140,0)</f>
        <v>0</v>
      </c>
      <c r="BG140" s="149">
        <f>IF(N140="zákl. přenesená",J140,0)</f>
        <v>0</v>
      </c>
      <c r="BH140" s="149">
        <f>IF(N140="sníž. přenesená",J140,0)</f>
        <v>0</v>
      </c>
      <c r="BI140" s="149">
        <f>IF(N140="nulová",J140,0)</f>
        <v>0</v>
      </c>
      <c r="BJ140" s="14" t="s">
        <v>81</v>
      </c>
      <c r="BK140" s="149">
        <f>ROUND(I140*H140,2)</f>
        <v>0</v>
      </c>
      <c r="BL140" s="14" t="s">
        <v>137</v>
      </c>
      <c r="BM140" s="148" t="s">
        <v>153</v>
      </c>
    </row>
    <row r="141" spans="1:65" s="2" customFormat="1" ht="21.75" customHeight="1">
      <c r="A141" s="26"/>
      <c r="B141" s="137"/>
      <c r="C141" s="138" t="s">
        <v>154</v>
      </c>
      <c r="D141" s="138" t="s">
        <v>132</v>
      </c>
      <c r="E141" s="139" t="s">
        <v>155</v>
      </c>
      <c r="F141" s="140" t="s">
        <v>156</v>
      </c>
      <c r="G141" s="141" t="s">
        <v>152</v>
      </c>
      <c r="H141" s="142">
        <v>263.76</v>
      </c>
      <c r="I141" s="143"/>
      <c r="J141" s="143">
        <f>ROUND(I141*H141,2)</f>
        <v>0</v>
      </c>
      <c r="K141" s="140" t="s">
        <v>136</v>
      </c>
      <c r="L141" s="27"/>
      <c r="M141" s="144" t="s">
        <v>1</v>
      </c>
      <c r="N141" s="145" t="s">
        <v>38</v>
      </c>
      <c r="O141" s="146">
        <v>0.006</v>
      </c>
      <c r="P141" s="146">
        <f>O141*H141</f>
        <v>1.58256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8" t="s">
        <v>137</v>
      </c>
      <c r="AT141" s="148" t="s">
        <v>132</v>
      </c>
      <c r="AU141" s="148" t="s">
        <v>83</v>
      </c>
      <c r="AY141" s="14" t="s">
        <v>129</v>
      </c>
      <c r="BE141" s="149">
        <f>IF(N141="základní",J141,0)</f>
        <v>0</v>
      </c>
      <c r="BF141" s="149">
        <f>IF(N141="snížená",J141,0)</f>
        <v>0</v>
      </c>
      <c r="BG141" s="149">
        <f>IF(N141="zákl. přenesená",J141,0)</f>
        <v>0</v>
      </c>
      <c r="BH141" s="149">
        <f>IF(N141="sníž. přenesená",J141,0)</f>
        <v>0</v>
      </c>
      <c r="BI141" s="149">
        <f>IF(N141="nulová",J141,0)</f>
        <v>0</v>
      </c>
      <c r="BJ141" s="14" t="s">
        <v>81</v>
      </c>
      <c r="BK141" s="149">
        <f>ROUND(I141*H141,2)</f>
        <v>0</v>
      </c>
      <c r="BL141" s="14" t="s">
        <v>137</v>
      </c>
      <c r="BM141" s="148" t="s">
        <v>157</v>
      </c>
    </row>
    <row r="142" spans="1:65" s="2" customFormat="1" ht="21.75" customHeight="1">
      <c r="A142" s="26"/>
      <c r="B142" s="137"/>
      <c r="C142" s="138" t="s">
        <v>158</v>
      </c>
      <c r="D142" s="138" t="s">
        <v>132</v>
      </c>
      <c r="E142" s="139" t="s">
        <v>159</v>
      </c>
      <c r="F142" s="140" t="s">
        <v>160</v>
      </c>
      <c r="G142" s="141" t="s">
        <v>152</v>
      </c>
      <c r="H142" s="142">
        <v>8.792</v>
      </c>
      <c r="I142" s="143"/>
      <c r="J142" s="143">
        <f>ROUND(I142*H142,2)</f>
        <v>0</v>
      </c>
      <c r="K142" s="140" t="s">
        <v>136</v>
      </c>
      <c r="L142" s="27"/>
      <c r="M142" s="144" t="s">
        <v>1</v>
      </c>
      <c r="N142" s="145" t="s">
        <v>38</v>
      </c>
      <c r="O142" s="146">
        <v>0.255</v>
      </c>
      <c r="P142" s="146">
        <f>O142*H142</f>
        <v>2.24196</v>
      </c>
      <c r="Q142" s="146">
        <v>0</v>
      </c>
      <c r="R142" s="146">
        <f>Q142*H142</f>
        <v>0</v>
      </c>
      <c r="S142" s="146">
        <v>0</v>
      </c>
      <c r="T142" s="147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8" t="s">
        <v>137</v>
      </c>
      <c r="AT142" s="148" t="s">
        <v>132</v>
      </c>
      <c r="AU142" s="148" t="s">
        <v>83</v>
      </c>
      <c r="AY142" s="14" t="s">
        <v>129</v>
      </c>
      <c r="BE142" s="149">
        <f>IF(N142="základní",J142,0)</f>
        <v>0</v>
      </c>
      <c r="BF142" s="149">
        <f>IF(N142="snížená",J142,0)</f>
        <v>0</v>
      </c>
      <c r="BG142" s="149">
        <f>IF(N142="zákl. přenesená",J142,0)</f>
        <v>0</v>
      </c>
      <c r="BH142" s="149">
        <f>IF(N142="sníž. přenesená",J142,0)</f>
        <v>0</v>
      </c>
      <c r="BI142" s="149">
        <f>IF(N142="nulová",J142,0)</f>
        <v>0</v>
      </c>
      <c r="BJ142" s="14" t="s">
        <v>81</v>
      </c>
      <c r="BK142" s="149">
        <f>ROUND(I142*H142,2)</f>
        <v>0</v>
      </c>
      <c r="BL142" s="14" t="s">
        <v>137</v>
      </c>
      <c r="BM142" s="148" t="s">
        <v>161</v>
      </c>
    </row>
    <row r="143" spans="1:65" s="2" customFormat="1" ht="21.75" customHeight="1">
      <c r="A143" s="26"/>
      <c r="B143" s="137"/>
      <c r="C143" s="138" t="s">
        <v>162</v>
      </c>
      <c r="D143" s="138" t="s">
        <v>132</v>
      </c>
      <c r="E143" s="139" t="s">
        <v>163</v>
      </c>
      <c r="F143" s="140" t="s">
        <v>164</v>
      </c>
      <c r="G143" s="141" t="s">
        <v>152</v>
      </c>
      <c r="H143" s="142">
        <v>0.582</v>
      </c>
      <c r="I143" s="143"/>
      <c r="J143" s="143">
        <f>ROUND(I143*H143,2)</f>
        <v>0</v>
      </c>
      <c r="K143" s="140" t="s">
        <v>136</v>
      </c>
      <c r="L143" s="27"/>
      <c r="M143" s="144" t="s">
        <v>1</v>
      </c>
      <c r="N143" s="145" t="s">
        <v>38</v>
      </c>
      <c r="O143" s="146">
        <v>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8" t="s">
        <v>137</v>
      </c>
      <c r="AT143" s="148" t="s">
        <v>132</v>
      </c>
      <c r="AU143" s="148" t="s">
        <v>83</v>
      </c>
      <c r="AY143" s="14" t="s">
        <v>129</v>
      </c>
      <c r="BE143" s="149">
        <f>IF(N143="základní",J143,0)</f>
        <v>0</v>
      </c>
      <c r="BF143" s="149">
        <f>IF(N143="snížená",J143,0)</f>
        <v>0</v>
      </c>
      <c r="BG143" s="149">
        <f>IF(N143="zákl. přenesená",J143,0)</f>
        <v>0</v>
      </c>
      <c r="BH143" s="149">
        <f>IF(N143="sníž. přenesená",J143,0)</f>
        <v>0</v>
      </c>
      <c r="BI143" s="149">
        <f>IF(N143="nulová",J143,0)</f>
        <v>0</v>
      </c>
      <c r="BJ143" s="14" t="s">
        <v>81</v>
      </c>
      <c r="BK143" s="149">
        <f>ROUND(I143*H143,2)</f>
        <v>0</v>
      </c>
      <c r="BL143" s="14" t="s">
        <v>137</v>
      </c>
      <c r="BM143" s="148" t="s">
        <v>165</v>
      </c>
    </row>
    <row r="144" spans="2:63" s="12" customFormat="1" ht="22.9" customHeight="1">
      <c r="B144" s="125"/>
      <c r="D144" s="126" t="s">
        <v>72</v>
      </c>
      <c r="E144" s="135" t="s">
        <v>166</v>
      </c>
      <c r="F144" s="135" t="s">
        <v>167</v>
      </c>
      <c r="J144" s="136">
        <f>BK144</f>
        <v>0</v>
      </c>
      <c r="L144" s="125"/>
      <c r="M144" s="129"/>
      <c r="N144" s="130"/>
      <c r="O144" s="130"/>
      <c r="P144" s="131">
        <f>P145</f>
        <v>0.005724</v>
      </c>
      <c r="Q144" s="130"/>
      <c r="R144" s="131">
        <f>R145</f>
        <v>0</v>
      </c>
      <c r="S144" s="130"/>
      <c r="T144" s="132">
        <f>T145</f>
        <v>0</v>
      </c>
      <c r="AR144" s="126" t="s">
        <v>81</v>
      </c>
      <c r="AT144" s="133" t="s">
        <v>72</v>
      </c>
      <c r="AU144" s="133" t="s">
        <v>81</v>
      </c>
      <c r="AY144" s="126" t="s">
        <v>129</v>
      </c>
      <c r="BK144" s="134">
        <f>BK145</f>
        <v>0</v>
      </c>
    </row>
    <row r="145" spans="1:65" s="2" customFormat="1" ht="16.5" customHeight="1">
      <c r="A145" s="26"/>
      <c r="B145" s="137"/>
      <c r="C145" s="138" t="s">
        <v>168</v>
      </c>
      <c r="D145" s="138" t="s">
        <v>132</v>
      </c>
      <c r="E145" s="139" t="s">
        <v>169</v>
      </c>
      <c r="F145" s="140" t="s">
        <v>170</v>
      </c>
      <c r="G145" s="141" t="s">
        <v>152</v>
      </c>
      <c r="H145" s="142">
        <v>0.018</v>
      </c>
      <c r="I145" s="143"/>
      <c r="J145" s="143">
        <f>ROUND(I145*H145,2)</f>
        <v>0</v>
      </c>
      <c r="K145" s="140" t="s">
        <v>136</v>
      </c>
      <c r="L145" s="27"/>
      <c r="M145" s="144" t="s">
        <v>1</v>
      </c>
      <c r="N145" s="145" t="s">
        <v>38</v>
      </c>
      <c r="O145" s="146">
        <v>0.318</v>
      </c>
      <c r="P145" s="146">
        <f>O145*H145</f>
        <v>0.005724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8" t="s">
        <v>137</v>
      </c>
      <c r="AT145" s="148" t="s">
        <v>132</v>
      </c>
      <c r="AU145" s="148" t="s">
        <v>83</v>
      </c>
      <c r="AY145" s="14" t="s">
        <v>129</v>
      </c>
      <c r="BE145" s="149">
        <f>IF(N145="základní",J145,0)</f>
        <v>0</v>
      </c>
      <c r="BF145" s="149">
        <f>IF(N145="snížená",J145,0)</f>
        <v>0</v>
      </c>
      <c r="BG145" s="149">
        <f>IF(N145="zákl. přenesená",J145,0)</f>
        <v>0</v>
      </c>
      <c r="BH145" s="149">
        <f>IF(N145="sníž. přenesená",J145,0)</f>
        <v>0</v>
      </c>
      <c r="BI145" s="149">
        <f>IF(N145="nulová",J145,0)</f>
        <v>0</v>
      </c>
      <c r="BJ145" s="14" t="s">
        <v>81</v>
      </c>
      <c r="BK145" s="149">
        <f>ROUND(I145*H145,2)</f>
        <v>0</v>
      </c>
      <c r="BL145" s="14" t="s">
        <v>137</v>
      </c>
      <c r="BM145" s="148" t="s">
        <v>171</v>
      </c>
    </row>
    <row r="146" spans="2:63" s="12" customFormat="1" ht="25.9" customHeight="1">
      <c r="B146" s="125"/>
      <c r="D146" s="126" t="s">
        <v>72</v>
      </c>
      <c r="E146" s="127" t="s">
        <v>172</v>
      </c>
      <c r="F146" s="127" t="s">
        <v>173</v>
      </c>
      <c r="J146" s="128">
        <f>BK146</f>
        <v>0</v>
      </c>
      <c r="L146" s="125"/>
      <c r="M146" s="129"/>
      <c r="N146" s="130"/>
      <c r="O146" s="130"/>
      <c r="P146" s="131">
        <f>P147+P149+P151+P165+P169+P186+P194+P207+P220+P233</f>
        <v>747.7544760000001</v>
      </c>
      <c r="Q146" s="130"/>
      <c r="R146" s="131">
        <f>R147+R149+R151+R165+R169+R186+R194+R207+R220+R233</f>
        <v>7.12121989</v>
      </c>
      <c r="S146" s="130"/>
      <c r="T146" s="132">
        <f>T147+T149+T151+T165+T169+T186+T194+T207+T220+T233</f>
        <v>7.3870035</v>
      </c>
      <c r="AR146" s="126" t="s">
        <v>83</v>
      </c>
      <c r="AT146" s="133" t="s">
        <v>72</v>
      </c>
      <c r="AU146" s="133" t="s">
        <v>73</v>
      </c>
      <c r="AY146" s="126" t="s">
        <v>129</v>
      </c>
      <c r="BK146" s="134">
        <f>BK147+BK149+BK151+BK165+BK169+BK186+BK194+BK207+BK220+BK233</f>
        <v>0</v>
      </c>
    </row>
    <row r="147" spans="2:63" s="12" customFormat="1" ht="22.9" customHeight="1">
      <c r="B147" s="125"/>
      <c r="D147" s="126" t="s">
        <v>72</v>
      </c>
      <c r="E147" s="135" t="s">
        <v>174</v>
      </c>
      <c r="F147" s="135" t="s">
        <v>175</v>
      </c>
      <c r="J147" s="136">
        <f>BK147</f>
        <v>0</v>
      </c>
      <c r="L147" s="125"/>
      <c r="M147" s="129"/>
      <c r="N147" s="130"/>
      <c r="O147" s="130"/>
      <c r="P147" s="131">
        <f>P148</f>
        <v>0.557</v>
      </c>
      <c r="Q147" s="130"/>
      <c r="R147" s="131">
        <f>R148</f>
        <v>0.00191</v>
      </c>
      <c r="S147" s="130"/>
      <c r="T147" s="132">
        <f>T148</f>
        <v>0</v>
      </c>
      <c r="AR147" s="126" t="s">
        <v>83</v>
      </c>
      <c r="AT147" s="133" t="s">
        <v>72</v>
      </c>
      <c r="AU147" s="133" t="s">
        <v>81</v>
      </c>
      <c r="AY147" s="126" t="s">
        <v>129</v>
      </c>
      <c r="BK147" s="134">
        <f>BK148</f>
        <v>0</v>
      </c>
    </row>
    <row r="148" spans="1:65" s="2" customFormat="1" ht="16.5" customHeight="1">
      <c r="A148" s="26"/>
      <c r="B148" s="137"/>
      <c r="C148" s="138" t="s">
        <v>139</v>
      </c>
      <c r="D148" s="138" t="s">
        <v>132</v>
      </c>
      <c r="E148" s="139" t="s">
        <v>176</v>
      </c>
      <c r="F148" s="140" t="s">
        <v>177</v>
      </c>
      <c r="G148" s="141" t="s">
        <v>178</v>
      </c>
      <c r="H148" s="142">
        <v>1</v>
      </c>
      <c r="I148" s="143"/>
      <c r="J148" s="143">
        <f>ROUND(I148*H148,2)</f>
        <v>0</v>
      </c>
      <c r="K148" s="140" t="s">
        <v>1</v>
      </c>
      <c r="L148" s="27"/>
      <c r="M148" s="144" t="s">
        <v>1</v>
      </c>
      <c r="N148" s="145" t="s">
        <v>38</v>
      </c>
      <c r="O148" s="146">
        <v>0.557</v>
      </c>
      <c r="P148" s="146">
        <f>O148*H148</f>
        <v>0.557</v>
      </c>
      <c r="Q148" s="146">
        <v>0.00191</v>
      </c>
      <c r="R148" s="146">
        <f>Q148*H148</f>
        <v>0.00191</v>
      </c>
      <c r="S148" s="146">
        <v>0</v>
      </c>
      <c r="T148" s="147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8" t="s">
        <v>179</v>
      </c>
      <c r="AT148" s="148" t="s">
        <v>132</v>
      </c>
      <c r="AU148" s="148" t="s">
        <v>83</v>
      </c>
      <c r="AY148" s="14" t="s">
        <v>129</v>
      </c>
      <c r="BE148" s="149">
        <f>IF(N148="základní",J148,0)</f>
        <v>0</v>
      </c>
      <c r="BF148" s="149">
        <f>IF(N148="snížená",J148,0)</f>
        <v>0</v>
      </c>
      <c r="BG148" s="149">
        <f>IF(N148="zákl. přenesená",J148,0)</f>
        <v>0</v>
      </c>
      <c r="BH148" s="149">
        <f>IF(N148="sníž. přenesená",J148,0)</f>
        <v>0</v>
      </c>
      <c r="BI148" s="149">
        <f>IF(N148="nulová",J148,0)</f>
        <v>0</v>
      </c>
      <c r="BJ148" s="14" t="s">
        <v>81</v>
      </c>
      <c r="BK148" s="149">
        <f>ROUND(I148*H148,2)</f>
        <v>0</v>
      </c>
      <c r="BL148" s="14" t="s">
        <v>179</v>
      </c>
      <c r="BM148" s="148" t="s">
        <v>180</v>
      </c>
    </row>
    <row r="149" spans="2:63" s="12" customFormat="1" ht="22.9" customHeight="1">
      <c r="B149" s="125"/>
      <c r="D149" s="126" t="s">
        <v>72</v>
      </c>
      <c r="E149" s="135" t="s">
        <v>181</v>
      </c>
      <c r="F149" s="135" t="s">
        <v>182</v>
      </c>
      <c r="J149" s="136">
        <f>BK149</f>
        <v>0</v>
      </c>
      <c r="L149" s="125"/>
      <c r="M149" s="129"/>
      <c r="N149" s="130"/>
      <c r="O149" s="130"/>
      <c r="P149" s="131">
        <f>P150</f>
        <v>0.529</v>
      </c>
      <c r="Q149" s="130"/>
      <c r="R149" s="131">
        <f>R150</f>
        <v>0.00085</v>
      </c>
      <c r="S149" s="130"/>
      <c r="T149" s="132">
        <f>T150</f>
        <v>0</v>
      </c>
      <c r="AR149" s="126" t="s">
        <v>83</v>
      </c>
      <c r="AT149" s="133" t="s">
        <v>72</v>
      </c>
      <c r="AU149" s="133" t="s">
        <v>81</v>
      </c>
      <c r="AY149" s="126" t="s">
        <v>129</v>
      </c>
      <c r="BK149" s="134">
        <f>BK150</f>
        <v>0</v>
      </c>
    </row>
    <row r="150" spans="1:65" s="2" customFormat="1" ht="16.5" customHeight="1">
      <c r="A150" s="26"/>
      <c r="B150" s="137"/>
      <c r="C150" s="138" t="s">
        <v>183</v>
      </c>
      <c r="D150" s="138" t="s">
        <v>132</v>
      </c>
      <c r="E150" s="139" t="s">
        <v>184</v>
      </c>
      <c r="F150" s="140" t="s">
        <v>185</v>
      </c>
      <c r="G150" s="141" t="s">
        <v>178</v>
      </c>
      <c r="H150" s="142">
        <v>1</v>
      </c>
      <c r="I150" s="143"/>
      <c r="J150" s="143">
        <f>ROUND(I150*H150,2)</f>
        <v>0</v>
      </c>
      <c r="K150" s="140" t="s">
        <v>136</v>
      </c>
      <c r="L150" s="27"/>
      <c r="M150" s="144" t="s">
        <v>1</v>
      </c>
      <c r="N150" s="145" t="s">
        <v>38</v>
      </c>
      <c r="O150" s="146">
        <v>0.529</v>
      </c>
      <c r="P150" s="146">
        <f>O150*H150</f>
        <v>0.529</v>
      </c>
      <c r="Q150" s="146">
        <v>0.00085</v>
      </c>
      <c r="R150" s="146">
        <f>Q150*H150</f>
        <v>0.00085</v>
      </c>
      <c r="S150" s="146">
        <v>0</v>
      </c>
      <c r="T150" s="147">
        <f>S150*H150</f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8" t="s">
        <v>179</v>
      </c>
      <c r="AT150" s="148" t="s">
        <v>132</v>
      </c>
      <c r="AU150" s="148" t="s">
        <v>83</v>
      </c>
      <c r="AY150" s="14" t="s">
        <v>129</v>
      </c>
      <c r="BE150" s="149">
        <f>IF(N150="základní",J150,0)</f>
        <v>0</v>
      </c>
      <c r="BF150" s="149">
        <f>IF(N150="snížená",J150,0)</f>
        <v>0</v>
      </c>
      <c r="BG150" s="149">
        <f>IF(N150="zákl. přenesená",J150,0)</f>
        <v>0</v>
      </c>
      <c r="BH150" s="149">
        <f>IF(N150="sníž. přenesená",J150,0)</f>
        <v>0</v>
      </c>
      <c r="BI150" s="149">
        <f>IF(N150="nulová",J150,0)</f>
        <v>0</v>
      </c>
      <c r="BJ150" s="14" t="s">
        <v>81</v>
      </c>
      <c r="BK150" s="149">
        <f>ROUND(I150*H150,2)</f>
        <v>0</v>
      </c>
      <c r="BL150" s="14" t="s">
        <v>179</v>
      </c>
      <c r="BM150" s="148" t="s">
        <v>186</v>
      </c>
    </row>
    <row r="151" spans="2:63" s="12" customFormat="1" ht="22.9" customHeight="1">
      <c r="B151" s="125"/>
      <c r="D151" s="126" t="s">
        <v>72</v>
      </c>
      <c r="E151" s="135" t="s">
        <v>187</v>
      </c>
      <c r="F151" s="135" t="s">
        <v>188</v>
      </c>
      <c r="J151" s="136">
        <f>BK151</f>
        <v>0</v>
      </c>
      <c r="L151" s="125"/>
      <c r="M151" s="129"/>
      <c r="N151" s="130"/>
      <c r="O151" s="130"/>
      <c r="P151" s="131">
        <f>SUM(P152:P164)</f>
        <v>30.662</v>
      </c>
      <c r="Q151" s="130"/>
      <c r="R151" s="131">
        <f>SUM(R152:R164)</f>
        <v>0.19524999999999998</v>
      </c>
      <c r="S151" s="130"/>
      <c r="T151" s="132">
        <f>SUM(T152:T164)</f>
        <v>0.24339</v>
      </c>
      <c r="AR151" s="126" t="s">
        <v>83</v>
      </c>
      <c r="AT151" s="133" t="s">
        <v>72</v>
      </c>
      <c r="AU151" s="133" t="s">
        <v>81</v>
      </c>
      <c r="AY151" s="126" t="s">
        <v>129</v>
      </c>
      <c r="BK151" s="134">
        <f>SUM(BK152:BK164)</f>
        <v>0</v>
      </c>
    </row>
    <row r="152" spans="1:65" s="2" customFormat="1" ht="16.5" customHeight="1">
      <c r="A152" s="26"/>
      <c r="B152" s="137"/>
      <c r="C152" s="138" t="s">
        <v>189</v>
      </c>
      <c r="D152" s="138" t="s">
        <v>132</v>
      </c>
      <c r="E152" s="139" t="s">
        <v>190</v>
      </c>
      <c r="F152" s="140" t="s">
        <v>191</v>
      </c>
      <c r="G152" s="141" t="s">
        <v>192</v>
      </c>
      <c r="H152" s="142">
        <v>5</v>
      </c>
      <c r="I152" s="143"/>
      <c r="J152" s="143">
        <f aca="true" t="shared" si="0" ref="J152:J164">ROUND(I152*H152,2)</f>
        <v>0</v>
      </c>
      <c r="K152" s="140" t="s">
        <v>136</v>
      </c>
      <c r="L152" s="27"/>
      <c r="M152" s="144" t="s">
        <v>1</v>
      </c>
      <c r="N152" s="145" t="s">
        <v>38</v>
      </c>
      <c r="O152" s="146">
        <v>0.548</v>
      </c>
      <c r="P152" s="146">
        <f aca="true" t="shared" si="1" ref="P152:P164">O152*H152</f>
        <v>2.74</v>
      </c>
      <c r="Q152" s="146">
        <v>0</v>
      </c>
      <c r="R152" s="146">
        <f aca="true" t="shared" si="2" ref="R152:R164">Q152*H152</f>
        <v>0</v>
      </c>
      <c r="S152" s="146">
        <v>0.01933</v>
      </c>
      <c r="T152" s="147">
        <f aca="true" t="shared" si="3" ref="T152:T164">S152*H152</f>
        <v>0.09665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8" t="s">
        <v>179</v>
      </c>
      <c r="AT152" s="148" t="s">
        <v>132</v>
      </c>
      <c r="AU152" s="148" t="s">
        <v>83</v>
      </c>
      <c r="AY152" s="14" t="s">
        <v>129</v>
      </c>
      <c r="BE152" s="149">
        <f aca="true" t="shared" si="4" ref="BE152:BE164">IF(N152="základní",J152,0)</f>
        <v>0</v>
      </c>
      <c r="BF152" s="149">
        <f aca="true" t="shared" si="5" ref="BF152:BF164">IF(N152="snížená",J152,0)</f>
        <v>0</v>
      </c>
      <c r="BG152" s="149">
        <f aca="true" t="shared" si="6" ref="BG152:BG164">IF(N152="zákl. přenesená",J152,0)</f>
        <v>0</v>
      </c>
      <c r="BH152" s="149">
        <f aca="true" t="shared" si="7" ref="BH152:BH164">IF(N152="sníž. přenesená",J152,0)</f>
        <v>0</v>
      </c>
      <c r="BI152" s="149">
        <f aca="true" t="shared" si="8" ref="BI152:BI164">IF(N152="nulová",J152,0)</f>
        <v>0</v>
      </c>
      <c r="BJ152" s="14" t="s">
        <v>81</v>
      </c>
      <c r="BK152" s="149">
        <f aca="true" t="shared" si="9" ref="BK152:BK164">ROUND(I152*H152,2)</f>
        <v>0</v>
      </c>
      <c r="BL152" s="14" t="s">
        <v>179</v>
      </c>
      <c r="BM152" s="148" t="s">
        <v>193</v>
      </c>
    </row>
    <row r="153" spans="1:65" s="2" customFormat="1" ht="16.5" customHeight="1">
      <c r="A153" s="26"/>
      <c r="B153" s="137"/>
      <c r="C153" s="138" t="s">
        <v>194</v>
      </c>
      <c r="D153" s="138" t="s">
        <v>132</v>
      </c>
      <c r="E153" s="139" t="s">
        <v>195</v>
      </c>
      <c r="F153" s="140" t="s">
        <v>196</v>
      </c>
      <c r="G153" s="141" t="s">
        <v>192</v>
      </c>
      <c r="H153" s="142">
        <v>1</v>
      </c>
      <c r="I153" s="143"/>
      <c r="J153" s="143">
        <f t="shared" si="0"/>
        <v>0</v>
      </c>
      <c r="K153" s="140" t="s">
        <v>136</v>
      </c>
      <c r="L153" s="27"/>
      <c r="M153" s="144" t="s">
        <v>1</v>
      </c>
      <c r="N153" s="145" t="s">
        <v>38</v>
      </c>
      <c r="O153" s="146">
        <v>0.465</v>
      </c>
      <c r="P153" s="146">
        <f t="shared" si="1"/>
        <v>0.465</v>
      </c>
      <c r="Q153" s="146">
        <v>0</v>
      </c>
      <c r="R153" s="146">
        <f t="shared" si="2"/>
        <v>0</v>
      </c>
      <c r="S153" s="146">
        <v>0.0342</v>
      </c>
      <c r="T153" s="147">
        <f t="shared" si="3"/>
        <v>0.0342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48" t="s">
        <v>179</v>
      </c>
      <c r="AT153" s="148" t="s">
        <v>132</v>
      </c>
      <c r="AU153" s="148" t="s">
        <v>83</v>
      </c>
      <c r="AY153" s="14" t="s">
        <v>129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4" t="s">
        <v>81</v>
      </c>
      <c r="BK153" s="149">
        <f t="shared" si="9"/>
        <v>0</v>
      </c>
      <c r="BL153" s="14" t="s">
        <v>179</v>
      </c>
      <c r="BM153" s="148" t="s">
        <v>197</v>
      </c>
    </row>
    <row r="154" spans="1:65" s="2" customFormat="1" ht="21.75" customHeight="1">
      <c r="A154" s="26"/>
      <c r="B154" s="137"/>
      <c r="C154" s="138" t="s">
        <v>198</v>
      </c>
      <c r="D154" s="138" t="s">
        <v>132</v>
      </c>
      <c r="E154" s="139" t="s">
        <v>199</v>
      </c>
      <c r="F154" s="140" t="s">
        <v>200</v>
      </c>
      <c r="G154" s="141" t="s">
        <v>192</v>
      </c>
      <c r="H154" s="142">
        <v>5</v>
      </c>
      <c r="I154" s="143"/>
      <c r="J154" s="143">
        <f t="shared" si="0"/>
        <v>0</v>
      </c>
      <c r="K154" s="140" t="s">
        <v>136</v>
      </c>
      <c r="L154" s="27"/>
      <c r="M154" s="144" t="s">
        <v>1</v>
      </c>
      <c r="N154" s="145" t="s">
        <v>38</v>
      </c>
      <c r="O154" s="146">
        <v>1.1</v>
      </c>
      <c r="P154" s="146">
        <f t="shared" si="1"/>
        <v>5.5</v>
      </c>
      <c r="Q154" s="146">
        <v>0.00376</v>
      </c>
      <c r="R154" s="146">
        <f t="shared" si="2"/>
        <v>0.0188</v>
      </c>
      <c r="S154" s="146">
        <v>0</v>
      </c>
      <c r="T154" s="147">
        <f t="shared" si="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8" t="s">
        <v>179</v>
      </c>
      <c r="AT154" s="148" t="s">
        <v>132</v>
      </c>
      <c r="AU154" s="148" t="s">
        <v>83</v>
      </c>
      <c r="AY154" s="14" t="s">
        <v>129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4" t="s">
        <v>81</v>
      </c>
      <c r="BK154" s="149">
        <f t="shared" si="9"/>
        <v>0</v>
      </c>
      <c r="BL154" s="14" t="s">
        <v>179</v>
      </c>
      <c r="BM154" s="148" t="s">
        <v>201</v>
      </c>
    </row>
    <row r="155" spans="1:65" s="2" customFormat="1" ht="21.75" customHeight="1">
      <c r="A155" s="26"/>
      <c r="B155" s="137"/>
      <c r="C155" s="138" t="s">
        <v>202</v>
      </c>
      <c r="D155" s="138" t="s">
        <v>132</v>
      </c>
      <c r="E155" s="139" t="s">
        <v>203</v>
      </c>
      <c r="F155" s="140" t="s">
        <v>621</v>
      </c>
      <c r="G155" s="141" t="s">
        <v>192</v>
      </c>
      <c r="H155" s="142">
        <v>5</v>
      </c>
      <c r="I155" s="143"/>
      <c r="J155" s="143">
        <f t="shared" si="0"/>
        <v>0</v>
      </c>
      <c r="K155" s="140" t="s">
        <v>136</v>
      </c>
      <c r="L155" s="27"/>
      <c r="M155" s="144" t="s">
        <v>1</v>
      </c>
      <c r="N155" s="145" t="s">
        <v>38</v>
      </c>
      <c r="O155" s="146">
        <v>0.95</v>
      </c>
      <c r="P155" s="146">
        <f t="shared" si="1"/>
        <v>4.75</v>
      </c>
      <c r="Q155" s="146">
        <v>0.01374</v>
      </c>
      <c r="R155" s="146">
        <f t="shared" si="2"/>
        <v>0.0687</v>
      </c>
      <c r="S155" s="146">
        <v>0</v>
      </c>
      <c r="T155" s="147">
        <f t="shared" si="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8" t="s">
        <v>179</v>
      </c>
      <c r="AT155" s="148" t="s">
        <v>132</v>
      </c>
      <c r="AU155" s="148" t="s">
        <v>83</v>
      </c>
      <c r="AY155" s="14" t="s">
        <v>129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4" t="s">
        <v>81</v>
      </c>
      <c r="BK155" s="149">
        <f t="shared" si="9"/>
        <v>0</v>
      </c>
      <c r="BL155" s="14" t="s">
        <v>179</v>
      </c>
      <c r="BM155" s="148" t="s">
        <v>204</v>
      </c>
    </row>
    <row r="156" spans="1:65" s="2" customFormat="1" ht="21.75" customHeight="1">
      <c r="A156" s="26"/>
      <c r="B156" s="137"/>
      <c r="C156" s="138" t="s">
        <v>8</v>
      </c>
      <c r="D156" s="138" t="s">
        <v>132</v>
      </c>
      <c r="E156" s="139" t="s">
        <v>205</v>
      </c>
      <c r="F156" s="140" t="s">
        <v>206</v>
      </c>
      <c r="G156" s="141" t="s">
        <v>192</v>
      </c>
      <c r="H156" s="142">
        <v>1</v>
      </c>
      <c r="I156" s="143"/>
      <c r="J156" s="143">
        <f t="shared" si="0"/>
        <v>0</v>
      </c>
      <c r="K156" s="140" t="s">
        <v>136</v>
      </c>
      <c r="L156" s="27"/>
      <c r="M156" s="144" t="s">
        <v>1</v>
      </c>
      <c r="N156" s="145" t="s">
        <v>38</v>
      </c>
      <c r="O156" s="146">
        <v>1.4</v>
      </c>
      <c r="P156" s="146">
        <f t="shared" si="1"/>
        <v>1.4</v>
      </c>
      <c r="Q156" s="146">
        <v>0.02894</v>
      </c>
      <c r="R156" s="146">
        <f t="shared" si="2"/>
        <v>0.02894</v>
      </c>
      <c r="S156" s="146">
        <v>0</v>
      </c>
      <c r="T156" s="147">
        <f t="shared" si="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8" t="s">
        <v>179</v>
      </c>
      <c r="AT156" s="148" t="s">
        <v>132</v>
      </c>
      <c r="AU156" s="148" t="s">
        <v>83</v>
      </c>
      <c r="AY156" s="14" t="s">
        <v>129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4" t="s">
        <v>81</v>
      </c>
      <c r="BK156" s="149">
        <f t="shared" si="9"/>
        <v>0</v>
      </c>
      <c r="BL156" s="14" t="s">
        <v>179</v>
      </c>
      <c r="BM156" s="148" t="s">
        <v>207</v>
      </c>
    </row>
    <row r="157" spans="1:65" s="2" customFormat="1" ht="16.5" customHeight="1">
      <c r="A157" s="26"/>
      <c r="B157" s="137"/>
      <c r="C157" s="138" t="s">
        <v>179</v>
      </c>
      <c r="D157" s="138" t="s">
        <v>132</v>
      </c>
      <c r="E157" s="139" t="s">
        <v>208</v>
      </c>
      <c r="F157" s="140" t="s">
        <v>209</v>
      </c>
      <c r="G157" s="141" t="s">
        <v>192</v>
      </c>
      <c r="H157" s="142">
        <v>4</v>
      </c>
      <c r="I157" s="143"/>
      <c r="J157" s="143">
        <f t="shared" si="0"/>
        <v>0</v>
      </c>
      <c r="K157" s="140" t="s">
        <v>136</v>
      </c>
      <c r="L157" s="27"/>
      <c r="M157" s="144" t="s">
        <v>1</v>
      </c>
      <c r="N157" s="145" t="s">
        <v>38</v>
      </c>
      <c r="O157" s="146">
        <v>0.362</v>
      </c>
      <c r="P157" s="146">
        <f t="shared" si="1"/>
        <v>1.448</v>
      </c>
      <c r="Q157" s="146">
        <v>0</v>
      </c>
      <c r="R157" s="146">
        <f t="shared" si="2"/>
        <v>0</v>
      </c>
      <c r="S157" s="146">
        <v>0.01946</v>
      </c>
      <c r="T157" s="147">
        <f t="shared" si="3"/>
        <v>0.07784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48" t="s">
        <v>179</v>
      </c>
      <c r="AT157" s="148" t="s">
        <v>132</v>
      </c>
      <c r="AU157" s="148" t="s">
        <v>83</v>
      </c>
      <c r="AY157" s="14" t="s">
        <v>129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4" t="s">
        <v>81</v>
      </c>
      <c r="BK157" s="149">
        <f t="shared" si="9"/>
        <v>0</v>
      </c>
      <c r="BL157" s="14" t="s">
        <v>179</v>
      </c>
      <c r="BM157" s="148" t="s">
        <v>210</v>
      </c>
    </row>
    <row r="158" spans="1:65" s="2" customFormat="1" ht="21.75" customHeight="1">
      <c r="A158" s="26"/>
      <c r="B158" s="137"/>
      <c r="C158" s="138" t="s">
        <v>211</v>
      </c>
      <c r="D158" s="138" t="s">
        <v>132</v>
      </c>
      <c r="E158" s="139" t="s">
        <v>212</v>
      </c>
      <c r="F158" s="140" t="s">
        <v>213</v>
      </c>
      <c r="G158" s="141" t="s">
        <v>192</v>
      </c>
      <c r="H158" s="142">
        <v>5</v>
      </c>
      <c r="I158" s="143"/>
      <c r="J158" s="143">
        <f t="shared" si="0"/>
        <v>0</v>
      </c>
      <c r="K158" s="140" t="s">
        <v>136</v>
      </c>
      <c r="L158" s="27"/>
      <c r="M158" s="144" t="s">
        <v>1</v>
      </c>
      <c r="N158" s="145" t="s">
        <v>38</v>
      </c>
      <c r="O158" s="146">
        <v>1.1</v>
      </c>
      <c r="P158" s="146">
        <f t="shared" si="1"/>
        <v>5.5</v>
      </c>
      <c r="Q158" s="146">
        <v>0.00946</v>
      </c>
      <c r="R158" s="146">
        <f t="shared" si="2"/>
        <v>0.047299999999999995</v>
      </c>
      <c r="S158" s="146">
        <v>0</v>
      </c>
      <c r="T158" s="147">
        <f t="shared" si="3"/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8" t="s">
        <v>179</v>
      </c>
      <c r="AT158" s="148" t="s">
        <v>132</v>
      </c>
      <c r="AU158" s="148" t="s">
        <v>83</v>
      </c>
      <c r="AY158" s="14" t="s">
        <v>129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4" t="s">
        <v>81</v>
      </c>
      <c r="BK158" s="149">
        <f t="shared" si="9"/>
        <v>0</v>
      </c>
      <c r="BL158" s="14" t="s">
        <v>179</v>
      </c>
      <c r="BM158" s="148" t="s">
        <v>214</v>
      </c>
    </row>
    <row r="159" spans="1:65" s="2" customFormat="1" ht="16.5" customHeight="1">
      <c r="A159" s="26"/>
      <c r="B159" s="137"/>
      <c r="C159" s="138" t="s">
        <v>215</v>
      </c>
      <c r="D159" s="138" t="s">
        <v>132</v>
      </c>
      <c r="E159" s="139" t="s">
        <v>216</v>
      </c>
      <c r="F159" s="140" t="s">
        <v>217</v>
      </c>
      <c r="G159" s="141" t="s">
        <v>192</v>
      </c>
      <c r="H159" s="142">
        <v>1</v>
      </c>
      <c r="I159" s="143"/>
      <c r="J159" s="143">
        <f t="shared" si="0"/>
        <v>0</v>
      </c>
      <c r="K159" s="140" t="s">
        <v>136</v>
      </c>
      <c r="L159" s="27"/>
      <c r="M159" s="144" t="s">
        <v>1</v>
      </c>
      <c r="N159" s="145" t="s">
        <v>38</v>
      </c>
      <c r="O159" s="146">
        <v>0.569</v>
      </c>
      <c r="P159" s="146">
        <f t="shared" si="1"/>
        <v>0.569</v>
      </c>
      <c r="Q159" s="146">
        <v>0</v>
      </c>
      <c r="R159" s="146">
        <f t="shared" si="2"/>
        <v>0</v>
      </c>
      <c r="S159" s="146">
        <v>0.0347</v>
      </c>
      <c r="T159" s="147">
        <f t="shared" si="3"/>
        <v>0.0347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8" t="s">
        <v>179</v>
      </c>
      <c r="AT159" s="148" t="s">
        <v>132</v>
      </c>
      <c r="AU159" s="148" t="s">
        <v>83</v>
      </c>
      <c r="AY159" s="14" t="s">
        <v>129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4" t="s">
        <v>81</v>
      </c>
      <c r="BK159" s="149">
        <f t="shared" si="9"/>
        <v>0</v>
      </c>
      <c r="BL159" s="14" t="s">
        <v>179</v>
      </c>
      <c r="BM159" s="148" t="s">
        <v>218</v>
      </c>
    </row>
    <row r="160" spans="1:65" s="2" customFormat="1" ht="21.75" customHeight="1">
      <c r="A160" s="26"/>
      <c r="B160" s="137"/>
      <c r="C160" s="138" t="s">
        <v>219</v>
      </c>
      <c r="D160" s="138" t="s">
        <v>132</v>
      </c>
      <c r="E160" s="139" t="s">
        <v>220</v>
      </c>
      <c r="F160" s="140" t="s">
        <v>221</v>
      </c>
      <c r="G160" s="141" t="s">
        <v>192</v>
      </c>
      <c r="H160" s="142">
        <v>1</v>
      </c>
      <c r="I160" s="143"/>
      <c r="J160" s="143">
        <f t="shared" si="0"/>
        <v>0</v>
      </c>
      <c r="K160" s="140" t="s">
        <v>136</v>
      </c>
      <c r="L160" s="27"/>
      <c r="M160" s="144" t="s">
        <v>1</v>
      </c>
      <c r="N160" s="145" t="s">
        <v>38</v>
      </c>
      <c r="O160" s="146">
        <v>1.5</v>
      </c>
      <c r="P160" s="146">
        <f t="shared" si="1"/>
        <v>1.5</v>
      </c>
      <c r="Q160" s="146">
        <v>0.01475</v>
      </c>
      <c r="R160" s="146">
        <f t="shared" si="2"/>
        <v>0.01475</v>
      </c>
      <c r="S160" s="146">
        <v>0</v>
      </c>
      <c r="T160" s="147">
        <f t="shared" si="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8" t="s">
        <v>179</v>
      </c>
      <c r="AT160" s="148" t="s">
        <v>132</v>
      </c>
      <c r="AU160" s="148" t="s">
        <v>83</v>
      </c>
      <c r="AY160" s="14" t="s">
        <v>129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4" t="s">
        <v>81</v>
      </c>
      <c r="BK160" s="149">
        <f t="shared" si="9"/>
        <v>0</v>
      </c>
      <c r="BL160" s="14" t="s">
        <v>179</v>
      </c>
      <c r="BM160" s="148" t="s">
        <v>222</v>
      </c>
    </row>
    <row r="161" spans="1:65" s="2" customFormat="1" ht="21.75" customHeight="1">
      <c r="A161" s="26"/>
      <c r="B161" s="137"/>
      <c r="C161" s="138" t="s">
        <v>223</v>
      </c>
      <c r="D161" s="138" t="s">
        <v>132</v>
      </c>
      <c r="E161" s="139" t="s">
        <v>224</v>
      </c>
      <c r="F161" s="140" t="s">
        <v>225</v>
      </c>
      <c r="G161" s="141" t="s">
        <v>152</v>
      </c>
      <c r="H161" s="142">
        <v>0.5</v>
      </c>
      <c r="I161" s="143"/>
      <c r="J161" s="143">
        <f t="shared" si="0"/>
        <v>0</v>
      </c>
      <c r="K161" s="140" t="s">
        <v>136</v>
      </c>
      <c r="L161" s="27"/>
      <c r="M161" s="144" t="s">
        <v>1</v>
      </c>
      <c r="N161" s="145" t="s">
        <v>38</v>
      </c>
      <c r="O161" s="146">
        <v>3.97</v>
      </c>
      <c r="P161" s="146">
        <f t="shared" si="1"/>
        <v>1.985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8" t="s">
        <v>179</v>
      </c>
      <c r="AT161" s="148" t="s">
        <v>132</v>
      </c>
      <c r="AU161" s="148" t="s">
        <v>83</v>
      </c>
      <c r="AY161" s="14" t="s">
        <v>129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4" t="s">
        <v>81</v>
      </c>
      <c r="BK161" s="149">
        <f t="shared" si="9"/>
        <v>0</v>
      </c>
      <c r="BL161" s="14" t="s">
        <v>179</v>
      </c>
      <c r="BM161" s="148" t="s">
        <v>226</v>
      </c>
    </row>
    <row r="162" spans="1:65" s="2" customFormat="1" ht="21.75" customHeight="1">
      <c r="A162" s="26"/>
      <c r="B162" s="137"/>
      <c r="C162" s="138" t="s">
        <v>7</v>
      </c>
      <c r="D162" s="138" t="s">
        <v>132</v>
      </c>
      <c r="E162" s="139" t="s">
        <v>227</v>
      </c>
      <c r="F162" s="140" t="s">
        <v>228</v>
      </c>
      <c r="G162" s="141" t="s">
        <v>192</v>
      </c>
      <c r="H162" s="142">
        <v>15</v>
      </c>
      <c r="I162" s="143"/>
      <c r="J162" s="143">
        <f t="shared" si="0"/>
        <v>0</v>
      </c>
      <c r="K162" s="140" t="s">
        <v>136</v>
      </c>
      <c r="L162" s="27"/>
      <c r="M162" s="144" t="s">
        <v>1</v>
      </c>
      <c r="N162" s="145" t="s">
        <v>38</v>
      </c>
      <c r="O162" s="146">
        <v>0.227</v>
      </c>
      <c r="P162" s="146">
        <f t="shared" si="1"/>
        <v>3.4050000000000002</v>
      </c>
      <c r="Q162" s="146">
        <v>0.00024</v>
      </c>
      <c r="R162" s="146">
        <f t="shared" si="2"/>
        <v>0.0036</v>
      </c>
      <c r="S162" s="146">
        <v>0</v>
      </c>
      <c r="T162" s="147">
        <f t="shared" si="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8" t="s">
        <v>179</v>
      </c>
      <c r="AT162" s="148" t="s">
        <v>132</v>
      </c>
      <c r="AU162" s="148" t="s">
        <v>83</v>
      </c>
      <c r="AY162" s="14" t="s">
        <v>129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4" t="s">
        <v>81</v>
      </c>
      <c r="BK162" s="149">
        <f t="shared" si="9"/>
        <v>0</v>
      </c>
      <c r="BL162" s="14" t="s">
        <v>179</v>
      </c>
      <c r="BM162" s="148" t="s">
        <v>229</v>
      </c>
    </row>
    <row r="163" spans="1:65" s="2" customFormat="1" ht="21.75" customHeight="1">
      <c r="A163" s="26"/>
      <c r="B163" s="137"/>
      <c r="C163" s="138" t="s">
        <v>230</v>
      </c>
      <c r="D163" s="138" t="s">
        <v>132</v>
      </c>
      <c r="E163" s="139" t="s">
        <v>231</v>
      </c>
      <c r="F163" s="140" t="s">
        <v>232</v>
      </c>
      <c r="G163" s="141" t="s">
        <v>192</v>
      </c>
      <c r="H163" s="142">
        <v>2</v>
      </c>
      <c r="I163" s="143"/>
      <c r="J163" s="143">
        <f t="shared" si="0"/>
        <v>0</v>
      </c>
      <c r="K163" s="140" t="s">
        <v>136</v>
      </c>
      <c r="L163" s="27"/>
      <c r="M163" s="144" t="s">
        <v>1</v>
      </c>
      <c r="N163" s="145" t="s">
        <v>38</v>
      </c>
      <c r="O163" s="146">
        <v>0.2</v>
      </c>
      <c r="P163" s="146">
        <f t="shared" si="1"/>
        <v>0.4</v>
      </c>
      <c r="Q163" s="146">
        <v>0.00208</v>
      </c>
      <c r="R163" s="146">
        <f t="shared" si="2"/>
        <v>0.00416</v>
      </c>
      <c r="S163" s="146">
        <v>0</v>
      </c>
      <c r="T163" s="147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8" t="s">
        <v>179</v>
      </c>
      <c r="AT163" s="148" t="s">
        <v>132</v>
      </c>
      <c r="AU163" s="148" t="s">
        <v>83</v>
      </c>
      <c r="AY163" s="14" t="s">
        <v>129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4" t="s">
        <v>81</v>
      </c>
      <c r="BK163" s="149">
        <f t="shared" si="9"/>
        <v>0</v>
      </c>
      <c r="BL163" s="14" t="s">
        <v>179</v>
      </c>
      <c r="BM163" s="148" t="s">
        <v>233</v>
      </c>
    </row>
    <row r="164" spans="1:65" s="2" customFormat="1" ht="16.5" customHeight="1">
      <c r="A164" s="26"/>
      <c r="B164" s="137"/>
      <c r="C164" s="138" t="s">
        <v>234</v>
      </c>
      <c r="D164" s="138" t="s">
        <v>132</v>
      </c>
      <c r="E164" s="139" t="s">
        <v>235</v>
      </c>
      <c r="F164" s="140" t="s">
        <v>236</v>
      </c>
      <c r="G164" s="141" t="s">
        <v>192</v>
      </c>
      <c r="H164" s="142">
        <v>5</v>
      </c>
      <c r="I164" s="143"/>
      <c r="J164" s="143">
        <f t="shared" si="0"/>
        <v>0</v>
      </c>
      <c r="K164" s="140" t="s">
        <v>136</v>
      </c>
      <c r="L164" s="27"/>
      <c r="M164" s="144" t="s">
        <v>1</v>
      </c>
      <c r="N164" s="145" t="s">
        <v>38</v>
      </c>
      <c r="O164" s="146">
        <v>0.2</v>
      </c>
      <c r="P164" s="146">
        <f t="shared" si="1"/>
        <v>1</v>
      </c>
      <c r="Q164" s="146">
        <v>0.0018</v>
      </c>
      <c r="R164" s="146">
        <f t="shared" si="2"/>
        <v>0.009</v>
      </c>
      <c r="S164" s="146">
        <v>0</v>
      </c>
      <c r="T164" s="147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8" t="s">
        <v>179</v>
      </c>
      <c r="AT164" s="148" t="s">
        <v>132</v>
      </c>
      <c r="AU164" s="148" t="s">
        <v>83</v>
      </c>
      <c r="AY164" s="14" t="s">
        <v>129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4" t="s">
        <v>81</v>
      </c>
      <c r="BK164" s="149">
        <f t="shared" si="9"/>
        <v>0</v>
      </c>
      <c r="BL164" s="14" t="s">
        <v>179</v>
      </c>
      <c r="BM164" s="148" t="s">
        <v>237</v>
      </c>
    </row>
    <row r="165" spans="2:63" s="12" customFormat="1" ht="22.9" customHeight="1">
      <c r="B165" s="125"/>
      <c r="D165" s="126" t="s">
        <v>72</v>
      </c>
      <c r="E165" s="135" t="s">
        <v>238</v>
      </c>
      <c r="F165" s="135" t="s">
        <v>239</v>
      </c>
      <c r="J165" s="136">
        <f>BK165</f>
        <v>0</v>
      </c>
      <c r="L165" s="125"/>
      <c r="M165" s="129"/>
      <c r="N165" s="130"/>
      <c r="O165" s="130"/>
      <c r="P165" s="131">
        <f>SUM(P166:P168)</f>
        <v>38.03944</v>
      </c>
      <c r="Q165" s="130"/>
      <c r="R165" s="131">
        <f>SUM(R166:R168)</f>
        <v>1.04058</v>
      </c>
      <c r="S165" s="130"/>
      <c r="T165" s="132">
        <f>SUM(T166:T168)</f>
        <v>1.32493</v>
      </c>
      <c r="AR165" s="126" t="s">
        <v>83</v>
      </c>
      <c r="AT165" s="133" t="s">
        <v>72</v>
      </c>
      <c r="AU165" s="133" t="s">
        <v>81</v>
      </c>
      <c r="AY165" s="126" t="s">
        <v>129</v>
      </c>
      <c r="BK165" s="134">
        <f>SUM(BK166:BK168)</f>
        <v>0</v>
      </c>
    </row>
    <row r="166" spans="1:65" s="2" customFormat="1" ht="21.75" customHeight="1">
      <c r="A166" s="26"/>
      <c r="B166" s="137"/>
      <c r="C166" s="138" t="s">
        <v>240</v>
      </c>
      <c r="D166" s="138" t="s">
        <v>132</v>
      </c>
      <c r="E166" s="139" t="s">
        <v>241</v>
      </c>
      <c r="F166" s="140" t="s">
        <v>242</v>
      </c>
      <c r="G166" s="141" t="s">
        <v>143</v>
      </c>
      <c r="H166" s="142">
        <v>23.5</v>
      </c>
      <c r="I166" s="143"/>
      <c r="J166" s="143">
        <f>ROUND(I166*H166,2)</f>
        <v>0</v>
      </c>
      <c r="K166" s="140" t="s">
        <v>136</v>
      </c>
      <c r="L166" s="27"/>
      <c r="M166" s="144" t="s">
        <v>1</v>
      </c>
      <c r="N166" s="145" t="s">
        <v>38</v>
      </c>
      <c r="O166" s="146">
        <v>1.296</v>
      </c>
      <c r="P166" s="146">
        <f>O166*H166</f>
        <v>30.456</v>
      </c>
      <c r="Q166" s="146">
        <v>0.04428</v>
      </c>
      <c r="R166" s="146">
        <f>Q166*H166</f>
        <v>1.04058</v>
      </c>
      <c r="S166" s="146">
        <v>0</v>
      </c>
      <c r="T166" s="147">
        <f>S166*H166</f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8" t="s">
        <v>179</v>
      </c>
      <c r="AT166" s="148" t="s">
        <v>132</v>
      </c>
      <c r="AU166" s="148" t="s">
        <v>83</v>
      </c>
      <c r="AY166" s="14" t="s">
        <v>129</v>
      </c>
      <c r="BE166" s="149">
        <f>IF(N166="základní",J166,0)</f>
        <v>0</v>
      </c>
      <c r="BF166" s="149">
        <f>IF(N166="snížená",J166,0)</f>
        <v>0</v>
      </c>
      <c r="BG166" s="149">
        <f>IF(N166="zákl. přenesená",J166,0)</f>
        <v>0</v>
      </c>
      <c r="BH166" s="149">
        <f>IF(N166="sníž. přenesená",J166,0)</f>
        <v>0</v>
      </c>
      <c r="BI166" s="149">
        <f>IF(N166="nulová",J166,0)</f>
        <v>0</v>
      </c>
      <c r="BJ166" s="14" t="s">
        <v>81</v>
      </c>
      <c r="BK166" s="149">
        <f>ROUND(I166*H166,2)</f>
        <v>0</v>
      </c>
      <c r="BL166" s="14" t="s">
        <v>179</v>
      </c>
      <c r="BM166" s="148" t="s">
        <v>243</v>
      </c>
    </row>
    <row r="167" spans="1:65" s="2" customFormat="1" ht="21.75" customHeight="1">
      <c r="A167" s="26"/>
      <c r="B167" s="137"/>
      <c r="C167" s="138" t="s">
        <v>244</v>
      </c>
      <c r="D167" s="138" t="s">
        <v>132</v>
      </c>
      <c r="E167" s="139" t="s">
        <v>245</v>
      </c>
      <c r="F167" s="140" t="s">
        <v>246</v>
      </c>
      <c r="G167" s="141" t="s">
        <v>143</v>
      </c>
      <c r="H167" s="142">
        <v>23.5</v>
      </c>
      <c r="I167" s="143"/>
      <c r="J167" s="143">
        <f>ROUND(I167*H167,2)</f>
        <v>0</v>
      </c>
      <c r="K167" s="140" t="s">
        <v>136</v>
      </c>
      <c r="L167" s="27"/>
      <c r="M167" s="144" t="s">
        <v>1</v>
      </c>
      <c r="N167" s="145" t="s">
        <v>38</v>
      </c>
      <c r="O167" s="146">
        <v>0.257</v>
      </c>
      <c r="P167" s="146">
        <f>O167*H167</f>
        <v>6.0395</v>
      </c>
      <c r="Q167" s="146">
        <v>0</v>
      </c>
      <c r="R167" s="146">
        <f>Q167*H167</f>
        <v>0</v>
      </c>
      <c r="S167" s="146">
        <v>0.05638</v>
      </c>
      <c r="T167" s="147">
        <f>S167*H167</f>
        <v>1.32493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48" t="s">
        <v>179</v>
      </c>
      <c r="AT167" s="148" t="s">
        <v>132</v>
      </c>
      <c r="AU167" s="148" t="s">
        <v>83</v>
      </c>
      <c r="AY167" s="14" t="s">
        <v>129</v>
      </c>
      <c r="BE167" s="149">
        <f>IF(N167="základní",J167,0)</f>
        <v>0</v>
      </c>
      <c r="BF167" s="149">
        <f>IF(N167="snížená",J167,0)</f>
        <v>0</v>
      </c>
      <c r="BG167" s="149">
        <f>IF(N167="zákl. přenesená",J167,0)</f>
        <v>0</v>
      </c>
      <c r="BH167" s="149">
        <f>IF(N167="sníž. přenesená",J167,0)</f>
        <v>0</v>
      </c>
      <c r="BI167" s="149">
        <f>IF(N167="nulová",J167,0)</f>
        <v>0</v>
      </c>
      <c r="BJ167" s="14" t="s">
        <v>81</v>
      </c>
      <c r="BK167" s="149">
        <f>ROUND(I167*H167,2)</f>
        <v>0</v>
      </c>
      <c r="BL167" s="14" t="s">
        <v>179</v>
      </c>
      <c r="BM167" s="148" t="s">
        <v>247</v>
      </c>
    </row>
    <row r="168" spans="1:65" s="2" customFormat="1" ht="21.75" customHeight="1">
      <c r="A168" s="26"/>
      <c r="B168" s="137"/>
      <c r="C168" s="138" t="s">
        <v>248</v>
      </c>
      <c r="D168" s="138" t="s">
        <v>132</v>
      </c>
      <c r="E168" s="139" t="s">
        <v>249</v>
      </c>
      <c r="F168" s="140" t="s">
        <v>250</v>
      </c>
      <c r="G168" s="141" t="s">
        <v>152</v>
      </c>
      <c r="H168" s="142">
        <v>0.646</v>
      </c>
      <c r="I168" s="143"/>
      <c r="J168" s="143">
        <f>ROUND(I168*H168,2)</f>
        <v>0</v>
      </c>
      <c r="K168" s="140" t="s">
        <v>136</v>
      </c>
      <c r="L168" s="27"/>
      <c r="M168" s="144" t="s">
        <v>1</v>
      </c>
      <c r="N168" s="145" t="s">
        <v>38</v>
      </c>
      <c r="O168" s="146">
        <v>2.39</v>
      </c>
      <c r="P168" s="146">
        <f>O168*H168</f>
        <v>1.54394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48" t="s">
        <v>179</v>
      </c>
      <c r="AT168" s="148" t="s">
        <v>132</v>
      </c>
      <c r="AU168" s="148" t="s">
        <v>83</v>
      </c>
      <c r="AY168" s="14" t="s">
        <v>129</v>
      </c>
      <c r="BE168" s="149">
        <f>IF(N168="základní",J168,0)</f>
        <v>0</v>
      </c>
      <c r="BF168" s="149">
        <f>IF(N168="snížená",J168,0)</f>
        <v>0</v>
      </c>
      <c r="BG168" s="149">
        <f>IF(N168="zákl. přenesená",J168,0)</f>
        <v>0</v>
      </c>
      <c r="BH168" s="149">
        <f>IF(N168="sníž. přenesená",J168,0)</f>
        <v>0</v>
      </c>
      <c r="BI168" s="149">
        <f>IF(N168="nulová",J168,0)</f>
        <v>0</v>
      </c>
      <c r="BJ168" s="14" t="s">
        <v>81</v>
      </c>
      <c r="BK168" s="149">
        <f>ROUND(I168*H168,2)</f>
        <v>0</v>
      </c>
      <c r="BL168" s="14" t="s">
        <v>179</v>
      </c>
      <c r="BM168" s="148" t="s">
        <v>251</v>
      </c>
    </row>
    <row r="169" spans="2:63" s="12" customFormat="1" ht="22.9" customHeight="1">
      <c r="B169" s="125"/>
      <c r="D169" s="126" t="s">
        <v>72</v>
      </c>
      <c r="E169" s="135" t="s">
        <v>252</v>
      </c>
      <c r="F169" s="135" t="s">
        <v>253</v>
      </c>
      <c r="J169" s="136">
        <f>BK169</f>
        <v>0</v>
      </c>
      <c r="L169" s="125"/>
      <c r="M169" s="129"/>
      <c r="N169" s="130"/>
      <c r="O169" s="130"/>
      <c r="P169" s="131">
        <f>SUM(P170:P185)</f>
        <v>72.139</v>
      </c>
      <c r="Q169" s="130"/>
      <c r="R169" s="131">
        <f>SUM(R170:R185)</f>
        <v>0.34967000000000004</v>
      </c>
      <c r="S169" s="130"/>
      <c r="T169" s="132">
        <f>SUM(T170:T185)</f>
        <v>2.176</v>
      </c>
      <c r="AR169" s="126" t="s">
        <v>83</v>
      </c>
      <c r="AT169" s="133" t="s">
        <v>72</v>
      </c>
      <c r="AU169" s="133" t="s">
        <v>81</v>
      </c>
      <c r="AY169" s="126" t="s">
        <v>129</v>
      </c>
      <c r="BK169" s="134">
        <f>SUM(BK170:BK185)</f>
        <v>0</v>
      </c>
    </row>
    <row r="170" spans="1:65" s="2" customFormat="1" ht="16.5" customHeight="1">
      <c r="A170" s="26"/>
      <c r="B170" s="137"/>
      <c r="C170" s="138" t="s">
        <v>254</v>
      </c>
      <c r="D170" s="138" t="s">
        <v>132</v>
      </c>
      <c r="E170" s="139" t="s">
        <v>255</v>
      </c>
      <c r="F170" s="140" t="s">
        <v>256</v>
      </c>
      <c r="G170" s="141" t="s">
        <v>178</v>
      </c>
      <c r="H170" s="142">
        <v>1</v>
      </c>
      <c r="I170" s="143"/>
      <c r="J170" s="143">
        <f aca="true" t="shared" si="10" ref="J170:J185">ROUND(I170*H170,2)</f>
        <v>0</v>
      </c>
      <c r="K170" s="140" t="s">
        <v>1</v>
      </c>
      <c r="L170" s="27"/>
      <c r="M170" s="144" t="s">
        <v>1</v>
      </c>
      <c r="N170" s="145" t="s">
        <v>38</v>
      </c>
      <c r="O170" s="146">
        <v>0</v>
      </c>
      <c r="P170" s="146">
        <f aca="true" t="shared" si="11" ref="P170:P185">O170*H170</f>
        <v>0</v>
      </c>
      <c r="Q170" s="146">
        <v>0</v>
      </c>
      <c r="R170" s="146">
        <f aca="true" t="shared" si="12" ref="R170:R185">Q170*H170</f>
        <v>0</v>
      </c>
      <c r="S170" s="146">
        <v>0</v>
      </c>
      <c r="T170" s="147">
        <f aca="true" t="shared" si="13" ref="T170:T185"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48" t="s">
        <v>179</v>
      </c>
      <c r="AT170" s="148" t="s">
        <v>132</v>
      </c>
      <c r="AU170" s="148" t="s">
        <v>83</v>
      </c>
      <c r="AY170" s="14" t="s">
        <v>129</v>
      </c>
      <c r="BE170" s="149">
        <f aca="true" t="shared" si="14" ref="BE170:BE185">IF(N170="základní",J170,0)</f>
        <v>0</v>
      </c>
      <c r="BF170" s="149">
        <f aca="true" t="shared" si="15" ref="BF170:BF185">IF(N170="snížená",J170,0)</f>
        <v>0</v>
      </c>
      <c r="BG170" s="149">
        <f aca="true" t="shared" si="16" ref="BG170:BG185">IF(N170="zákl. přenesená",J170,0)</f>
        <v>0</v>
      </c>
      <c r="BH170" s="149">
        <f aca="true" t="shared" si="17" ref="BH170:BH185">IF(N170="sníž. přenesená",J170,0)</f>
        <v>0</v>
      </c>
      <c r="BI170" s="149">
        <f aca="true" t="shared" si="18" ref="BI170:BI185">IF(N170="nulová",J170,0)</f>
        <v>0</v>
      </c>
      <c r="BJ170" s="14" t="s">
        <v>81</v>
      </c>
      <c r="BK170" s="149">
        <f aca="true" t="shared" si="19" ref="BK170:BK185">ROUND(I170*H170,2)</f>
        <v>0</v>
      </c>
      <c r="BL170" s="14" t="s">
        <v>179</v>
      </c>
      <c r="BM170" s="148" t="s">
        <v>257</v>
      </c>
    </row>
    <row r="171" spans="1:65" s="2" customFormat="1" ht="21.75" customHeight="1">
      <c r="A171" s="26"/>
      <c r="B171" s="137"/>
      <c r="C171" s="138" t="s">
        <v>258</v>
      </c>
      <c r="D171" s="138" t="s">
        <v>132</v>
      </c>
      <c r="E171" s="139" t="s">
        <v>259</v>
      </c>
      <c r="F171" s="140" t="s">
        <v>260</v>
      </c>
      <c r="G171" s="141" t="s">
        <v>178</v>
      </c>
      <c r="H171" s="142">
        <v>1</v>
      </c>
      <c r="I171" s="143"/>
      <c r="J171" s="143">
        <f t="shared" si="10"/>
        <v>0</v>
      </c>
      <c r="K171" s="140" t="s">
        <v>1</v>
      </c>
      <c r="L171" s="27"/>
      <c r="M171" s="144" t="s">
        <v>1</v>
      </c>
      <c r="N171" s="145" t="s">
        <v>38</v>
      </c>
      <c r="O171" s="146">
        <v>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48" t="s">
        <v>179</v>
      </c>
      <c r="AT171" s="148" t="s">
        <v>132</v>
      </c>
      <c r="AU171" s="148" t="s">
        <v>83</v>
      </c>
      <c r="AY171" s="14" t="s">
        <v>129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4" t="s">
        <v>81</v>
      </c>
      <c r="BK171" s="149">
        <f t="shared" si="19"/>
        <v>0</v>
      </c>
      <c r="BL171" s="14" t="s">
        <v>179</v>
      </c>
      <c r="BM171" s="148" t="s">
        <v>261</v>
      </c>
    </row>
    <row r="172" spans="1:65" s="2" customFormat="1" ht="21.75" customHeight="1">
      <c r="A172" s="26"/>
      <c r="B172" s="137"/>
      <c r="C172" s="138" t="s">
        <v>262</v>
      </c>
      <c r="D172" s="138" t="s">
        <v>132</v>
      </c>
      <c r="E172" s="139" t="s">
        <v>263</v>
      </c>
      <c r="F172" s="140" t="s">
        <v>264</v>
      </c>
      <c r="G172" s="141" t="s">
        <v>135</v>
      </c>
      <c r="H172" s="142">
        <v>11</v>
      </c>
      <c r="I172" s="143"/>
      <c r="J172" s="143">
        <f t="shared" si="10"/>
        <v>0</v>
      </c>
      <c r="K172" s="140" t="s">
        <v>136</v>
      </c>
      <c r="L172" s="27"/>
      <c r="M172" s="144" t="s">
        <v>1</v>
      </c>
      <c r="N172" s="145" t="s">
        <v>38</v>
      </c>
      <c r="O172" s="146">
        <v>1.805</v>
      </c>
      <c r="P172" s="146">
        <f t="shared" si="11"/>
        <v>19.855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48" t="s">
        <v>179</v>
      </c>
      <c r="AT172" s="148" t="s">
        <v>132</v>
      </c>
      <c r="AU172" s="148" t="s">
        <v>83</v>
      </c>
      <c r="AY172" s="14" t="s">
        <v>129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4" t="s">
        <v>81</v>
      </c>
      <c r="BK172" s="149">
        <f t="shared" si="19"/>
        <v>0</v>
      </c>
      <c r="BL172" s="14" t="s">
        <v>179</v>
      </c>
      <c r="BM172" s="148" t="s">
        <v>265</v>
      </c>
    </row>
    <row r="173" spans="1:65" s="2" customFormat="1" ht="21.75" customHeight="1">
      <c r="A173" s="26"/>
      <c r="B173" s="137"/>
      <c r="C173" s="150" t="s">
        <v>266</v>
      </c>
      <c r="D173" s="150" t="s">
        <v>267</v>
      </c>
      <c r="E173" s="151" t="s">
        <v>268</v>
      </c>
      <c r="F173" s="152" t="s">
        <v>269</v>
      </c>
      <c r="G173" s="153" t="s">
        <v>135</v>
      </c>
      <c r="H173" s="154">
        <v>8</v>
      </c>
      <c r="I173" s="155"/>
      <c r="J173" s="155">
        <f t="shared" si="10"/>
        <v>0</v>
      </c>
      <c r="K173" s="152" t="s">
        <v>1</v>
      </c>
      <c r="L173" s="156"/>
      <c r="M173" s="157" t="s">
        <v>1</v>
      </c>
      <c r="N173" s="158" t="s">
        <v>38</v>
      </c>
      <c r="O173" s="146">
        <v>0</v>
      </c>
      <c r="P173" s="146">
        <f t="shared" si="11"/>
        <v>0</v>
      </c>
      <c r="Q173" s="146">
        <v>0.016</v>
      </c>
      <c r="R173" s="146">
        <f t="shared" si="12"/>
        <v>0.128</v>
      </c>
      <c r="S173" s="146">
        <v>0</v>
      </c>
      <c r="T173" s="147">
        <f t="shared" si="1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48" t="s">
        <v>270</v>
      </c>
      <c r="AT173" s="148" t="s">
        <v>267</v>
      </c>
      <c r="AU173" s="148" t="s">
        <v>83</v>
      </c>
      <c r="AY173" s="14" t="s">
        <v>129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4" t="s">
        <v>81</v>
      </c>
      <c r="BK173" s="149">
        <f t="shared" si="19"/>
        <v>0</v>
      </c>
      <c r="BL173" s="14" t="s">
        <v>179</v>
      </c>
      <c r="BM173" s="148" t="s">
        <v>271</v>
      </c>
    </row>
    <row r="174" spans="1:65" s="2" customFormat="1" ht="21.75" customHeight="1">
      <c r="A174" s="26"/>
      <c r="B174" s="137"/>
      <c r="C174" s="150" t="s">
        <v>272</v>
      </c>
      <c r="D174" s="150" t="s">
        <v>267</v>
      </c>
      <c r="E174" s="151" t="s">
        <v>273</v>
      </c>
      <c r="F174" s="152" t="s">
        <v>274</v>
      </c>
      <c r="G174" s="153" t="s">
        <v>135</v>
      </c>
      <c r="H174" s="154">
        <v>1</v>
      </c>
      <c r="I174" s="155"/>
      <c r="J174" s="155">
        <f t="shared" si="10"/>
        <v>0</v>
      </c>
      <c r="K174" s="152" t="s">
        <v>1</v>
      </c>
      <c r="L174" s="156"/>
      <c r="M174" s="157" t="s">
        <v>1</v>
      </c>
      <c r="N174" s="158" t="s">
        <v>38</v>
      </c>
      <c r="O174" s="146">
        <v>0</v>
      </c>
      <c r="P174" s="146">
        <f t="shared" si="11"/>
        <v>0</v>
      </c>
      <c r="Q174" s="146">
        <v>0.0145</v>
      </c>
      <c r="R174" s="146">
        <f t="shared" si="12"/>
        <v>0.0145</v>
      </c>
      <c r="S174" s="146">
        <v>0</v>
      </c>
      <c r="T174" s="147">
        <f t="shared" si="1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48" t="s">
        <v>270</v>
      </c>
      <c r="AT174" s="148" t="s">
        <v>267</v>
      </c>
      <c r="AU174" s="148" t="s">
        <v>83</v>
      </c>
      <c r="AY174" s="14" t="s">
        <v>129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4" t="s">
        <v>81</v>
      </c>
      <c r="BK174" s="149">
        <f t="shared" si="19"/>
        <v>0</v>
      </c>
      <c r="BL174" s="14" t="s">
        <v>179</v>
      </c>
      <c r="BM174" s="148" t="s">
        <v>275</v>
      </c>
    </row>
    <row r="175" spans="1:65" s="2" customFormat="1" ht="21.75" customHeight="1">
      <c r="A175" s="26"/>
      <c r="B175" s="137"/>
      <c r="C175" s="150" t="s">
        <v>270</v>
      </c>
      <c r="D175" s="150" t="s">
        <v>267</v>
      </c>
      <c r="E175" s="151" t="s">
        <v>276</v>
      </c>
      <c r="F175" s="152" t="s">
        <v>277</v>
      </c>
      <c r="G175" s="153" t="s">
        <v>135</v>
      </c>
      <c r="H175" s="154">
        <v>2</v>
      </c>
      <c r="I175" s="155"/>
      <c r="J175" s="155">
        <f t="shared" si="10"/>
        <v>0</v>
      </c>
      <c r="K175" s="152" t="s">
        <v>1</v>
      </c>
      <c r="L175" s="156"/>
      <c r="M175" s="157" t="s">
        <v>1</v>
      </c>
      <c r="N175" s="158" t="s">
        <v>38</v>
      </c>
      <c r="O175" s="146">
        <v>0</v>
      </c>
      <c r="P175" s="146">
        <f t="shared" si="11"/>
        <v>0</v>
      </c>
      <c r="Q175" s="146">
        <v>0.013</v>
      </c>
      <c r="R175" s="146">
        <f t="shared" si="12"/>
        <v>0.026</v>
      </c>
      <c r="S175" s="146">
        <v>0</v>
      </c>
      <c r="T175" s="147">
        <f t="shared" si="1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48" t="s">
        <v>270</v>
      </c>
      <c r="AT175" s="148" t="s">
        <v>267</v>
      </c>
      <c r="AU175" s="148" t="s">
        <v>83</v>
      </c>
      <c r="AY175" s="14" t="s">
        <v>129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4" t="s">
        <v>81</v>
      </c>
      <c r="BK175" s="149">
        <f t="shared" si="19"/>
        <v>0</v>
      </c>
      <c r="BL175" s="14" t="s">
        <v>179</v>
      </c>
      <c r="BM175" s="148" t="s">
        <v>278</v>
      </c>
    </row>
    <row r="176" spans="1:65" s="2" customFormat="1" ht="16.5" customHeight="1">
      <c r="A176" s="26"/>
      <c r="B176" s="137"/>
      <c r="C176" s="138" t="s">
        <v>279</v>
      </c>
      <c r="D176" s="138" t="s">
        <v>132</v>
      </c>
      <c r="E176" s="139" t="s">
        <v>280</v>
      </c>
      <c r="F176" s="140" t="s">
        <v>281</v>
      </c>
      <c r="G176" s="141" t="s">
        <v>135</v>
      </c>
      <c r="H176" s="142">
        <v>11</v>
      </c>
      <c r="I176" s="143"/>
      <c r="J176" s="143">
        <f t="shared" si="10"/>
        <v>0</v>
      </c>
      <c r="K176" s="140" t="s">
        <v>136</v>
      </c>
      <c r="L176" s="27"/>
      <c r="M176" s="144" t="s">
        <v>1</v>
      </c>
      <c r="N176" s="145" t="s">
        <v>38</v>
      </c>
      <c r="O176" s="146">
        <v>0.335</v>
      </c>
      <c r="P176" s="146">
        <f t="shared" si="11"/>
        <v>3.685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48" t="s">
        <v>179</v>
      </c>
      <c r="AT176" s="148" t="s">
        <v>132</v>
      </c>
      <c r="AU176" s="148" t="s">
        <v>83</v>
      </c>
      <c r="AY176" s="14" t="s">
        <v>129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4" t="s">
        <v>81</v>
      </c>
      <c r="BK176" s="149">
        <f t="shared" si="19"/>
        <v>0</v>
      </c>
      <c r="BL176" s="14" t="s">
        <v>179</v>
      </c>
      <c r="BM176" s="148" t="s">
        <v>282</v>
      </c>
    </row>
    <row r="177" spans="1:65" s="2" customFormat="1" ht="16.5" customHeight="1">
      <c r="A177" s="26"/>
      <c r="B177" s="137"/>
      <c r="C177" s="150" t="s">
        <v>283</v>
      </c>
      <c r="D177" s="150" t="s">
        <v>267</v>
      </c>
      <c r="E177" s="151" t="s">
        <v>78</v>
      </c>
      <c r="F177" s="152" t="s">
        <v>284</v>
      </c>
      <c r="G177" s="153" t="s">
        <v>285</v>
      </c>
      <c r="H177" s="154">
        <v>11</v>
      </c>
      <c r="I177" s="155"/>
      <c r="J177" s="155">
        <f t="shared" si="10"/>
        <v>0</v>
      </c>
      <c r="K177" s="152" t="s">
        <v>1</v>
      </c>
      <c r="L177" s="156"/>
      <c r="M177" s="157" t="s">
        <v>1</v>
      </c>
      <c r="N177" s="158" t="s">
        <v>38</v>
      </c>
      <c r="O177" s="146">
        <v>0</v>
      </c>
      <c r="P177" s="146">
        <f t="shared" si="11"/>
        <v>0</v>
      </c>
      <c r="Q177" s="146">
        <v>0</v>
      </c>
      <c r="R177" s="146">
        <f t="shared" si="12"/>
        <v>0</v>
      </c>
      <c r="S177" s="146">
        <v>0</v>
      </c>
      <c r="T177" s="147">
        <f t="shared" si="1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48" t="s">
        <v>270</v>
      </c>
      <c r="AT177" s="148" t="s">
        <v>267</v>
      </c>
      <c r="AU177" s="148" t="s">
        <v>83</v>
      </c>
      <c r="AY177" s="14" t="s">
        <v>129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4" t="s">
        <v>81</v>
      </c>
      <c r="BK177" s="149">
        <f t="shared" si="19"/>
        <v>0</v>
      </c>
      <c r="BL177" s="14" t="s">
        <v>179</v>
      </c>
      <c r="BM177" s="148" t="s">
        <v>286</v>
      </c>
    </row>
    <row r="178" spans="1:65" s="2" customFormat="1" ht="21.75" customHeight="1">
      <c r="A178" s="26"/>
      <c r="B178" s="137"/>
      <c r="C178" s="138" t="s">
        <v>287</v>
      </c>
      <c r="D178" s="138" t="s">
        <v>132</v>
      </c>
      <c r="E178" s="139" t="s">
        <v>288</v>
      </c>
      <c r="F178" s="140" t="s">
        <v>289</v>
      </c>
      <c r="G178" s="141" t="s">
        <v>135</v>
      </c>
      <c r="H178" s="142">
        <v>11</v>
      </c>
      <c r="I178" s="143"/>
      <c r="J178" s="143">
        <f t="shared" si="10"/>
        <v>0</v>
      </c>
      <c r="K178" s="140" t="s">
        <v>136</v>
      </c>
      <c r="L178" s="27"/>
      <c r="M178" s="144" t="s">
        <v>1</v>
      </c>
      <c r="N178" s="145" t="s">
        <v>38</v>
      </c>
      <c r="O178" s="146">
        <v>2.925</v>
      </c>
      <c r="P178" s="146">
        <f t="shared" si="11"/>
        <v>32.175</v>
      </c>
      <c r="Q178" s="146">
        <v>0.00047</v>
      </c>
      <c r="R178" s="146">
        <f t="shared" si="12"/>
        <v>0.00517</v>
      </c>
      <c r="S178" s="146">
        <v>0</v>
      </c>
      <c r="T178" s="147">
        <f t="shared" si="13"/>
        <v>0</v>
      </c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R178" s="148" t="s">
        <v>179</v>
      </c>
      <c r="AT178" s="148" t="s">
        <v>132</v>
      </c>
      <c r="AU178" s="148" t="s">
        <v>83</v>
      </c>
      <c r="AY178" s="14" t="s">
        <v>129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4" t="s">
        <v>81</v>
      </c>
      <c r="BK178" s="149">
        <f t="shared" si="19"/>
        <v>0</v>
      </c>
      <c r="BL178" s="14" t="s">
        <v>179</v>
      </c>
      <c r="BM178" s="148" t="s">
        <v>290</v>
      </c>
    </row>
    <row r="179" spans="1:65" s="2" customFormat="1" ht="21.75" customHeight="1">
      <c r="A179" s="26"/>
      <c r="B179" s="137"/>
      <c r="C179" s="150" t="s">
        <v>291</v>
      </c>
      <c r="D179" s="150" t="s">
        <v>267</v>
      </c>
      <c r="E179" s="151" t="s">
        <v>292</v>
      </c>
      <c r="F179" s="152" t="s">
        <v>293</v>
      </c>
      <c r="G179" s="153" t="s">
        <v>135</v>
      </c>
      <c r="H179" s="154">
        <v>11</v>
      </c>
      <c r="I179" s="155"/>
      <c r="J179" s="155">
        <f t="shared" si="10"/>
        <v>0</v>
      </c>
      <c r="K179" s="152" t="s">
        <v>136</v>
      </c>
      <c r="L179" s="156"/>
      <c r="M179" s="157" t="s">
        <v>1</v>
      </c>
      <c r="N179" s="158" t="s">
        <v>38</v>
      </c>
      <c r="O179" s="146">
        <v>0</v>
      </c>
      <c r="P179" s="146">
        <f t="shared" si="11"/>
        <v>0</v>
      </c>
      <c r="Q179" s="146">
        <v>0.016</v>
      </c>
      <c r="R179" s="146">
        <f t="shared" si="12"/>
        <v>0.176</v>
      </c>
      <c r="S179" s="146">
        <v>0</v>
      </c>
      <c r="T179" s="147">
        <f t="shared" si="13"/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48" t="s">
        <v>270</v>
      </c>
      <c r="AT179" s="148" t="s">
        <v>267</v>
      </c>
      <c r="AU179" s="148" t="s">
        <v>83</v>
      </c>
      <c r="AY179" s="14" t="s">
        <v>129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4" t="s">
        <v>81</v>
      </c>
      <c r="BK179" s="149">
        <f t="shared" si="19"/>
        <v>0</v>
      </c>
      <c r="BL179" s="14" t="s">
        <v>179</v>
      </c>
      <c r="BM179" s="148" t="s">
        <v>294</v>
      </c>
    </row>
    <row r="180" spans="1:65" s="2" customFormat="1" ht="21.75" customHeight="1">
      <c r="A180" s="26"/>
      <c r="B180" s="137"/>
      <c r="C180" s="138" t="s">
        <v>295</v>
      </c>
      <c r="D180" s="138" t="s">
        <v>132</v>
      </c>
      <c r="E180" s="139" t="s">
        <v>296</v>
      </c>
      <c r="F180" s="140" t="s">
        <v>297</v>
      </c>
      <c r="G180" s="141" t="s">
        <v>135</v>
      </c>
      <c r="H180" s="142">
        <v>10</v>
      </c>
      <c r="I180" s="143"/>
      <c r="J180" s="143">
        <f t="shared" si="10"/>
        <v>0</v>
      </c>
      <c r="K180" s="140" t="s">
        <v>136</v>
      </c>
      <c r="L180" s="27"/>
      <c r="M180" s="144" t="s">
        <v>1</v>
      </c>
      <c r="N180" s="145" t="s">
        <v>38</v>
      </c>
      <c r="O180" s="146">
        <v>0.05</v>
      </c>
      <c r="P180" s="146">
        <f t="shared" si="11"/>
        <v>0.5</v>
      </c>
      <c r="Q180" s="146">
        <v>0</v>
      </c>
      <c r="R180" s="146">
        <f t="shared" si="12"/>
        <v>0</v>
      </c>
      <c r="S180" s="146">
        <v>0.024</v>
      </c>
      <c r="T180" s="147">
        <f t="shared" si="13"/>
        <v>0.24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48" t="s">
        <v>179</v>
      </c>
      <c r="AT180" s="148" t="s">
        <v>132</v>
      </c>
      <c r="AU180" s="148" t="s">
        <v>83</v>
      </c>
      <c r="AY180" s="14" t="s">
        <v>129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4" t="s">
        <v>81</v>
      </c>
      <c r="BK180" s="149">
        <f t="shared" si="19"/>
        <v>0</v>
      </c>
      <c r="BL180" s="14" t="s">
        <v>179</v>
      </c>
      <c r="BM180" s="148" t="s">
        <v>298</v>
      </c>
    </row>
    <row r="181" spans="1:65" s="2" customFormat="1" ht="16.5" customHeight="1">
      <c r="A181" s="26"/>
      <c r="B181" s="137"/>
      <c r="C181" s="138" t="s">
        <v>299</v>
      </c>
      <c r="D181" s="138" t="s">
        <v>132</v>
      </c>
      <c r="E181" s="139" t="s">
        <v>300</v>
      </c>
      <c r="F181" s="140" t="s">
        <v>629</v>
      </c>
      <c r="G181" s="141" t="s">
        <v>135</v>
      </c>
      <c r="H181" s="142">
        <v>1</v>
      </c>
      <c r="I181" s="143"/>
      <c r="J181" s="143">
        <f t="shared" si="10"/>
        <v>0</v>
      </c>
      <c r="K181" s="140" t="s">
        <v>1</v>
      </c>
      <c r="L181" s="27"/>
      <c r="M181" s="144" t="s">
        <v>1</v>
      </c>
      <c r="N181" s="145" t="s">
        <v>38</v>
      </c>
      <c r="O181" s="146">
        <v>0.25</v>
      </c>
      <c r="P181" s="146">
        <f t="shared" si="11"/>
        <v>0.25</v>
      </c>
      <c r="Q181" s="146">
        <v>0</v>
      </c>
      <c r="R181" s="146">
        <f t="shared" si="12"/>
        <v>0</v>
      </c>
      <c r="S181" s="146">
        <v>0</v>
      </c>
      <c r="T181" s="147">
        <f t="shared" si="1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48" t="s">
        <v>179</v>
      </c>
      <c r="AT181" s="148" t="s">
        <v>132</v>
      </c>
      <c r="AU181" s="148" t="s">
        <v>83</v>
      </c>
      <c r="AY181" s="14" t="s">
        <v>129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4" t="s">
        <v>81</v>
      </c>
      <c r="BK181" s="149">
        <f t="shared" si="19"/>
        <v>0</v>
      </c>
      <c r="BL181" s="14" t="s">
        <v>179</v>
      </c>
      <c r="BM181" s="148" t="s">
        <v>301</v>
      </c>
    </row>
    <row r="182" spans="1:65" s="2" customFormat="1" ht="21.75" customHeight="1">
      <c r="A182" s="26"/>
      <c r="B182" s="137"/>
      <c r="C182" s="138" t="s">
        <v>302</v>
      </c>
      <c r="D182" s="138" t="s">
        <v>132</v>
      </c>
      <c r="E182" s="139" t="s">
        <v>303</v>
      </c>
      <c r="F182" s="140" t="s">
        <v>304</v>
      </c>
      <c r="G182" s="141" t="s">
        <v>135</v>
      </c>
      <c r="H182" s="142">
        <v>1</v>
      </c>
      <c r="I182" s="143"/>
      <c r="J182" s="143">
        <f t="shared" si="10"/>
        <v>0</v>
      </c>
      <c r="K182" s="140" t="s">
        <v>136</v>
      </c>
      <c r="L182" s="27"/>
      <c r="M182" s="144" t="s">
        <v>1</v>
      </c>
      <c r="N182" s="145" t="s">
        <v>38</v>
      </c>
      <c r="O182" s="146">
        <v>0.95</v>
      </c>
      <c r="P182" s="146">
        <f t="shared" si="11"/>
        <v>0.95</v>
      </c>
      <c r="Q182" s="146">
        <v>0</v>
      </c>
      <c r="R182" s="146">
        <f t="shared" si="12"/>
        <v>0</v>
      </c>
      <c r="S182" s="146">
        <v>0.174</v>
      </c>
      <c r="T182" s="147">
        <f t="shared" si="13"/>
        <v>0.174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48" t="s">
        <v>179</v>
      </c>
      <c r="AT182" s="148" t="s">
        <v>132</v>
      </c>
      <c r="AU182" s="148" t="s">
        <v>83</v>
      </c>
      <c r="AY182" s="14" t="s">
        <v>129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4" t="s">
        <v>81</v>
      </c>
      <c r="BK182" s="149">
        <f t="shared" si="19"/>
        <v>0</v>
      </c>
      <c r="BL182" s="14" t="s">
        <v>179</v>
      </c>
      <c r="BM182" s="148" t="s">
        <v>305</v>
      </c>
    </row>
    <row r="183" spans="1:65" s="2" customFormat="1" ht="21.75" customHeight="1">
      <c r="A183" s="26"/>
      <c r="B183" s="137"/>
      <c r="C183" s="138" t="s">
        <v>306</v>
      </c>
      <c r="D183" s="138" t="s">
        <v>132</v>
      </c>
      <c r="E183" s="139" t="s">
        <v>307</v>
      </c>
      <c r="F183" s="140" t="s">
        <v>308</v>
      </c>
      <c r="G183" s="141" t="s">
        <v>135</v>
      </c>
      <c r="H183" s="142">
        <v>2</v>
      </c>
      <c r="I183" s="143"/>
      <c r="J183" s="143">
        <f t="shared" si="10"/>
        <v>0</v>
      </c>
      <c r="K183" s="140" t="s">
        <v>136</v>
      </c>
      <c r="L183" s="27"/>
      <c r="M183" s="144" t="s">
        <v>1</v>
      </c>
      <c r="N183" s="145" t="s">
        <v>38</v>
      </c>
      <c r="O183" s="146">
        <v>1.041</v>
      </c>
      <c r="P183" s="146">
        <f t="shared" si="11"/>
        <v>2.082</v>
      </c>
      <c r="Q183" s="146">
        <v>0</v>
      </c>
      <c r="R183" s="146">
        <f t="shared" si="12"/>
        <v>0</v>
      </c>
      <c r="S183" s="146">
        <v>0</v>
      </c>
      <c r="T183" s="147">
        <f t="shared" si="1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48" t="s">
        <v>179</v>
      </c>
      <c r="AT183" s="148" t="s">
        <v>132</v>
      </c>
      <c r="AU183" s="148" t="s">
        <v>83</v>
      </c>
      <c r="AY183" s="14" t="s">
        <v>129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4" t="s">
        <v>81</v>
      </c>
      <c r="BK183" s="149">
        <f t="shared" si="19"/>
        <v>0</v>
      </c>
      <c r="BL183" s="14" t="s">
        <v>179</v>
      </c>
      <c r="BM183" s="148" t="s">
        <v>309</v>
      </c>
    </row>
    <row r="184" spans="1:65" s="2" customFormat="1" ht="21.75" customHeight="1">
      <c r="A184" s="26"/>
      <c r="B184" s="137"/>
      <c r="C184" s="138" t="s">
        <v>310</v>
      </c>
      <c r="D184" s="138" t="s">
        <v>132</v>
      </c>
      <c r="E184" s="139" t="s">
        <v>311</v>
      </c>
      <c r="F184" s="140" t="s">
        <v>312</v>
      </c>
      <c r="G184" s="141" t="s">
        <v>135</v>
      </c>
      <c r="H184" s="142">
        <v>20</v>
      </c>
      <c r="I184" s="143"/>
      <c r="J184" s="143">
        <f t="shared" si="10"/>
        <v>0</v>
      </c>
      <c r="K184" s="140" t="s">
        <v>136</v>
      </c>
      <c r="L184" s="27"/>
      <c r="M184" s="144" t="s">
        <v>1</v>
      </c>
      <c r="N184" s="145" t="s">
        <v>38</v>
      </c>
      <c r="O184" s="146">
        <v>0.39</v>
      </c>
      <c r="P184" s="146">
        <f t="shared" si="11"/>
        <v>7.800000000000001</v>
      </c>
      <c r="Q184" s="146">
        <v>0</v>
      </c>
      <c r="R184" s="146">
        <f t="shared" si="12"/>
        <v>0</v>
      </c>
      <c r="S184" s="146">
        <v>0.0881</v>
      </c>
      <c r="T184" s="147">
        <f t="shared" si="13"/>
        <v>1.762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48" t="s">
        <v>179</v>
      </c>
      <c r="AT184" s="148" t="s">
        <v>132</v>
      </c>
      <c r="AU184" s="148" t="s">
        <v>83</v>
      </c>
      <c r="AY184" s="14" t="s">
        <v>129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4" t="s">
        <v>81</v>
      </c>
      <c r="BK184" s="149">
        <f t="shared" si="19"/>
        <v>0</v>
      </c>
      <c r="BL184" s="14" t="s">
        <v>179</v>
      </c>
      <c r="BM184" s="148" t="s">
        <v>313</v>
      </c>
    </row>
    <row r="185" spans="1:65" s="2" customFormat="1" ht="21.75" customHeight="1">
      <c r="A185" s="26"/>
      <c r="B185" s="137"/>
      <c r="C185" s="138" t="s">
        <v>314</v>
      </c>
      <c r="D185" s="138" t="s">
        <v>132</v>
      </c>
      <c r="E185" s="139" t="s">
        <v>315</v>
      </c>
      <c r="F185" s="140" t="s">
        <v>316</v>
      </c>
      <c r="G185" s="141" t="s">
        <v>152</v>
      </c>
      <c r="H185" s="142">
        <v>2</v>
      </c>
      <c r="I185" s="143"/>
      <c r="J185" s="143">
        <f t="shared" si="10"/>
        <v>0</v>
      </c>
      <c r="K185" s="140" t="s">
        <v>136</v>
      </c>
      <c r="L185" s="27"/>
      <c r="M185" s="144" t="s">
        <v>1</v>
      </c>
      <c r="N185" s="145" t="s">
        <v>38</v>
      </c>
      <c r="O185" s="146">
        <v>2.421</v>
      </c>
      <c r="P185" s="146">
        <f t="shared" si="11"/>
        <v>4.842</v>
      </c>
      <c r="Q185" s="146">
        <v>0</v>
      </c>
      <c r="R185" s="146">
        <f t="shared" si="12"/>
        <v>0</v>
      </c>
      <c r="S185" s="146">
        <v>0</v>
      </c>
      <c r="T185" s="147">
        <f t="shared" si="1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48" t="s">
        <v>179</v>
      </c>
      <c r="AT185" s="148" t="s">
        <v>132</v>
      </c>
      <c r="AU185" s="148" t="s">
        <v>83</v>
      </c>
      <c r="AY185" s="14" t="s">
        <v>129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4" t="s">
        <v>81</v>
      </c>
      <c r="BK185" s="149">
        <f t="shared" si="19"/>
        <v>0</v>
      </c>
      <c r="BL185" s="14" t="s">
        <v>179</v>
      </c>
      <c r="BM185" s="148" t="s">
        <v>317</v>
      </c>
    </row>
    <row r="186" spans="2:63" s="12" customFormat="1" ht="22.9" customHeight="1">
      <c r="B186" s="125"/>
      <c r="D186" s="126" t="s">
        <v>72</v>
      </c>
      <c r="E186" s="135" t="s">
        <v>318</v>
      </c>
      <c r="F186" s="135" t="s">
        <v>319</v>
      </c>
      <c r="J186" s="136">
        <f>BK186</f>
        <v>0</v>
      </c>
      <c r="L186" s="125"/>
      <c r="M186" s="129"/>
      <c r="N186" s="130"/>
      <c r="O186" s="130"/>
      <c r="P186" s="131">
        <f>SUM(P187:P193)</f>
        <v>38.237635</v>
      </c>
      <c r="Q186" s="130"/>
      <c r="R186" s="131">
        <f>SUM(R187:R193)</f>
        <v>1.0253773</v>
      </c>
      <c r="S186" s="130"/>
      <c r="T186" s="132">
        <f>SUM(T187:T193)</f>
        <v>1.008521</v>
      </c>
      <c r="AR186" s="126" t="s">
        <v>83</v>
      </c>
      <c r="AT186" s="133" t="s">
        <v>72</v>
      </c>
      <c r="AU186" s="133" t="s">
        <v>81</v>
      </c>
      <c r="AY186" s="126" t="s">
        <v>129</v>
      </c>
      <c r="BK186" s="134">
        <f>SUM(BK187:BK193)</f>
        <v>0</v>
      </c>
    </row>
    <row r="187" spans="1:65" s="2" customFormat="1" ht="16.5" customHeight="1">
      <c r="A187" s="26"/>
      <c r="B187" s="137"/>
      <c r="C187" s="138" t="s">
        <v>320</v>
      </c>
      <c r="D187" s="138" t="s">
        <v>132</v>
      </c>
      <c r="E187" s="139" t="s">
        <v>321</v>
      </c>
      <c r="F187" s="140" t="s">
        <v>322</v>
      </c>
      <c r="G187" s="141" t="s">
        <v>143</v>
      </c>
      <c r="H187" s="142">
        <v>28.57</v>
      </c>
      <c r="I187" s="143"/>
      <c r="J187" s="143">
        <f aca="true" t="shared" si="20" ref="J187:J193">ROUND(I187*H187,2)</f>
        <v>0</v>
      </c>
      <c r="K187" s="140" t="s">
        <v>136</v>
      </c>
      <c r="L187" s="27"/>
      <c r="M187" s="144" t="s">
        <v>1</v>
      </c>
      <c r="N187" s="145" t="s">
        <v>38</v>
      </c>
      <c r="O187" s="146">
        <v>0.024</v>
      </c>
      <c r="P187" s="146">
        <f aca="true" t="shared" si="21" ref="P187:P193">O187*H187</f>
        <v>0.6856800000000001</v>
      </c>
      <c r="Q187" s="146">
        <v>0</v>
      </c>
      <c r="R187" s="146">
        <f aca="true" t="shared" si="22" ref="R187:R193">Q187*H187</f>
        <v>0</v>
      </c>
      <c r="S187" s="146">
        <v>0</v>
      </c>
      <c r="T187" s="147">
        <f aca="true" t="shared" si="23" ref="T187:T193"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48" t="s">
        <v>179</v>
      </c>
      <c r="AT187" s="148" t="s">
        <v>132</v>
      </c>
      <c r="AU187" s="148" t="s">
        <v>83</v>
      </c>
      <c r="AY187" s="14" t="s">
        <v>129</v>
      </c>
      <c r="BE187" s="149">
        <f aca="true" t="shared" si="24" ref="BE187:BE193">IF(N187="základní",J187,0)</f>
        <v>0</v>
      </c>
      <c r="BF187" s="149">
        <f aca="true" t="shared" si="25" ref="BF187:BF193">IF(N187="snížená",J187,0)</f>
        <v>0</v>
      </c>
      <c r="BG187" s="149">
        <f aca="true" t="shared" si="26" ref="BG187:BG193">IF(N187="zákl. přenesená",J187,0)</f>
        <v>0</v>
      </c>
      <c r="BH187" s="149">
        <f aca="true" t="shared" si="27" ref="BH187:BH193">IF(N187="sníž. přenesená",J187,0)</f>
        <v>0</v>
      </c>
      <c r="BI187" s="149">
        <f aca="true" t="shared" si="28" ref="BI187:BI193">IF(N187="nulová",J187,0)</f>
        <v>0</v>
      </c>
      <c r="BJ187" s="14" t="s">
        <v>81</v>
      </c>
      <c r="BK187" s="149">
        <f aca="true" t="shared" si="29" ref="BK187:BK193">ROUND(I187*H187,2)</f>
        <v>0</v>
      </c>
      <c r="BL187" s="14" t="s">
        <v>179</v>
      </c>
      <c r="BM187" s="148" t="s">
        <v>323</v>
      </c>
    </row>
    <row r="188" spans="1:65" s="2" customFormat="1" ht="16.5" customHeight="1">
      <c r="A188" s="26"/>
      <c r="B188" s="137"/>
      <c r="C188" s="138" t="s">
        <v>324</v>
      </c>
      <c r="D188" s="138" t="s">
        <v>132</v>
      </c>
      <c r="E188" s="139" t="s">
        <v>325</v>
      </c>
      <c r="F188" s="140" t="s">
        <v>326</v>
      </c>
      <c r="G188" s="141" t="s">
        <v>143</v>
      </c>
      <c r="H188" s="142">
        <v>28.57</v>
      </c>
      <c r="I188" s="143"/>
      <c r="J188" s="143">
        <f t="shared" si="20"/>
        <v>0</v>
      </c>
      <c r="K188" s="140" t="s">
        <v>136</v>
      </c>
      <c r="L188" s="27"/>
      <c r="M188" s="144" t="s">
        <v>1</v>
      </c>
      <c r="N188" s="145" t="s">
        <v>38</v>
      </c>
      <c r="O188" s="146">
        <v>0.044</v>
      </c>
      <c r="P188" s="146">
        <f t="shared" si="21"/>
        <v>1.25708</v>
      </c>
      <c r="Q188" s="146">
        <v>0.0003</v>
      </c>
      <c r="R188" s="146">
        <f t="shared" si="22"/>
        <v>0.008570999999999999</v>
      </c>
      <c r="S188" s="146">
        <v>0</v>
      </c>
      <c r="T188" s="147">
        <f t="shared" si="2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48" t="s">
        <v>179</v>
      </c>
      <c r="AT188" s="148" t="s">
        <v>132</v>
      </c>
      <c r="AU188" s="148" t="s">
        <v>83</v>
      </c>
      <c r="AY188" s="14" t="s">
        <v>129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14" t="s">
        <v>81</v>
      </c>
      <c r="BK188" s="149">
        <f t="shared" si="29"/>
        <v>0</v>
      </c>
      <c r="BL188" s="14" t="s">
        <v>179</v>
      </c>
      <c r="BM188" s="148" t="s">
        <v>327</v>
      </c>
    </row>
    <row r="189" spans="1:65" s="2" customFormat="1" ht="16.5" customHeight="1">
      <c r="A189" s="26"/>
      <c r="B189" s="137"/>
      <c r="C189" s="138" t="s">
        <v>328</v>
      </c>
      <c r="D189" s="138" t="s">
        <v>132</v>
      </c>
      <c r="E189" s="139" t="s">
        <v>329</v>
      </c>
      <c r="F189" s="140" t="s">
        <v>330</v>
      </c>
      <c r="G189" s="141" t="s">
        <v>143</v>
      </c>
      <c r="H189" s="142">
        <v>28.57</v>
      </c>
      <c r="I189" s="143"/>
      <c r="J189" s="143">
        <f t="shared" si="20"/>
        <v>0</v>
      </c>
      <c r="K189" s="140" t="s">
        <v>136</v>
      </c>
      <c r="L189" s="27"/>
      <c r="M189" s="144" t="s">
        <v>1</v>
      </c>
      <c r="N189" s="145" t="s">
        <v>38</v>
      </c>
      <c r="O189" s="146">
        <v>0.245</v>
      </c>
      <c r="P189" s="146">
        <f t="shared" si="21"/>
        <v>6.99965</v>
      </c>
      <c r="Q189" s="146">
        <v>0.00758</v>
      </c>
      <c r="R189" s="146">
        <f t="shared" si="22"/>
        <v>0.2165606</v>
      </c>
      <c r="S189" s="146">
        <v>0</v>
      </c>
      <c r="T189" s="147">
        <f t="shared" si="2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48" t="s">
        <v>179</v>
      </c>
      <c r="AT189" s="148" t="s">
        <v>132</v>
      </c>
      <c r="AU189" s="148" t="s">
        <v>83</v>
      </c>
      <c r="AY189" s="14" t="s">
        <v>129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14" t="s">
        <v>81</v>
      </c>
      <c r="BK189" s="149">
        <f t="shared" si="29"/>
        <v>0</v>
      </c>
      <c r="BL189" s="14" t="s">
        <v>179</v>
      </c>
      <c r="BM189" s="148" t="s">
        <v>331</v>
      </c>
    </row>
    <row r="190" spans="1:65" s="2" customFormat="1" ht="16.5" customHeight="1">
      <c r="A190" s="26"/>
      <c r="B190" s="137"/>
      <c r="C190" s="138" t="s">
        <v>332</v>
      </c>
      <c r="D190" s="138" t="s">
        <v>132</v>
      </c>
      <c r="E190" s="139" t="s">
        <v>333</v>
      </c>
      <c r="F190" s="140" t="s">
        <v>334</v>
      </c>
      <c r="G190" s="141" t="s">
        <v>143</v>
      </c>
      <c r="H190" s="142">
        <v>28.57</v>
      </c>
      <c r="I190" s="143"/>
      <c r="J190" s="143">
        <f t="shared" si="20"/>
        <v>0</v>
      </c>
      <c r="K190" s="140" t="s">
        <v>136</v>
      </c>
      <c r="L190" s="27"/>
      <c r="M190" s="144" t="s">
        <v>1</v>
      </c>
      <c r="N190" s="145" t="s">
        <v>38</v>
      </c>
      <c r="O190" s="146">
        <v>0.239</v>
      </c>
      <c r="P190" s="146">
        <f t="shared" si="21"/>
        <v>6.82823</v>
      </c>
      <c r="Q190" s="146">
        <v>0</v>
      </c>
      <c r="R190" s="146">
        <f t="shared" si="22"/>
        <v>0</v>
      </c>
      <c r="S190" s="146">
        <v>0.0353</v>
      </c>
      <c r="T190" s="147">
        <f t="shared" si="23"/>
        <v>1.008521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48" t="s">
        <v>179</v>
      </c>
      <c r="AT190" s="148" t="s">
        <v>132</v>
      </c>
      <c r="AU190" s="148" t="s">
        <v>83</v>
      </c>
      <c r="AY190" s="14" t="s">
        <v>129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4" t="s">
        <v>81</v>
      </c>
      <c r="BK190" s="149">
        <f t="shared" si="29"/>
        <v>0</v>
      </c>
      <c r="BL190" s="14" t="s">
        <v>179</v>
      </c>
      <c r="BM190" s="148" t="s">
        <v>335</v>
      </c>
    </row>
    <row r="191" spans="1:65" s="2" customFormat="1" ht="33" customHeight="1">
      <c r="A191" s="26"/>
      <c r="B191" s="137"/>
      <c r="C191" s="138" t="s">
        <v>336</v>
      </c>
      <c r="D191" s="138" t="s">
        <v>132</v>
      </c>
      <c r="E191" s="139" t="s">
        <v>337</v>
      </c>
      <c r="F191" s="140" t="s">
        <v>338</v>
      </c>
      <c r="G191" s="141" t="s">
        <v>143</v>
      </c>
      <c r="H191" s="142">
        <v>28.57</v>
      </c>
      <c r="I191" s="143"/>
      <c r="J191" s="143">
        <f t="shared" si="20"/>
        <v>0</v>
      </c>
      <c r="K191" s="140" t="s">
        <v>136</v>
      </c>
      <c r="L191" s="27"/>
      <c r="M191" s="144" t="s">
        <v>1</v>
      </c>
      <c r="N191" s="145" t="s">
        <v>38</v>
      </c>
      <c r="O191" s="146">
        <v>0.741</v>
      </c>
      <c r="P191" s="146">
        <f t="shared" si="21"/>
        <v>21.17037</v>
      </c>
      <c r="Q191" s="146">
        <v>0.00689</v>
      </c>
      <c r="R191" s="146">
        <f t="shared" si="22"/>
        <v>0.1968473</v>
      </c>
      <c r="S191" s="146">
        <v>0</v>
      </c>
      <c r="T191" s="147">
        <f t="shared" si="2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48" t="s">
        <v>179</v>
      </c>
      <c r="AT191" s="148" t="s">
        <v>132</v>
      </c>
      <c r="AU191" s="148" t="s">
        <v>83</v>
      </c>
      <c r="AY191" s="14" t="s">
        <v>129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4" t="s">
        <v>81</v>
      </c>
      <c r="BK191" s="149">
        <f t="shared" si="29"/>
        <v>0</v>
      </c>
      <c r="BL191" s="14" t="s">
        <v>179</v>
      </c>
      <c r="BM191" s="148" t="s">
        <v>339</v>
      </c>
    </row>
    <row r="192" spans="1:65" s="2" customFormat="1" ht="33" customHeight="1">
      <c r="A192" s="26"/>
      <c r="B192" s="137"/>
      <c r="C192" s="150" t="s">
        <v>340</v>
      </c>
      <c r="D192" s="150" t="s">
        <v>267</v>
      </c>
      <c r="E192" s="151" t="s">
        <v>341</v>
      </c>
      <c r="F192" s="152" t="s">
        <v>342</v>
      </c>
      <c r="G192" s="153" t="s">
        <v>143</v>
      </c>
      <c r="H192" s="154">
        <v>31.427</v>
      </c>
      <c r="I192" s="155"/>
      <c r="J192" s="155">
        <f t="shared" si="20"/>
        <v>0</v>
      </c>
      <c r="K192" s="152" t="s">
        <v>136</v>
      </c>
      <c r="L192" s="156"/>
      <c r="M192" s="157" t="s">
        <v>1</v>
      </c>
      <c r="N192" s="158" t="s">
        <v>38</v>
      </c>
      <c r="O192" s="146">
        <v>0</v>
      </c>
      <c r="P192" s="146">
        <f t="shared" si="21"/>
        <v>0</v>
      </c>
      <c r="Q192" s="146">
        <v>0.0192</v>
      </c>
      <c r="R192" s="146">
        <f t="shared" si="22"/>
        <v>0.6033983999999999</v>
      </c>
      <c r="S192" s="146">
        <v>0</v>
      </c>
      <c r="T192" s="147">
        <f t="shared" si="2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48" t="s">
        <v>270</v>
      </c>
      <c r="AT192" s="148" t="s">
        <v>267</v>
      </c>
      <c r="AU192" s="148" t="s">
        <v>83</v>
      </c>
      <c r="AY192" s="14" t="s">
        <v>129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4" t="s">
        <v>81</v>
      </c>
      <c r="BK192" s="149">
        <f t="shared" si="29"/>
        <v>0</v>
      </c>
      <c r="BL192" s="14" t="s">
        <v>179</v>
      </c>
      <c r="BM192" s="148" t="s">
        <v>343</v>
      </c>
    </row>
    <row r="193" spans="1:65" s="2" customFormat="1" ht="21.75" customHeight="1">
      <c r="A193" s="26"/>
      <c r="B193" s="137"/>
      <c r="C193" s="138" t="s">
        <v>344</v>
      </c>
      <c r="D193" s="138" t="s">
        <v>132</v>
      </c>
      <c r="E193" s="139" t="s">
        <v>345</v>
      </c>
      <c r="F193" s="140" t="s">
        <v>346</v>
      </c>
      <c r="G193" s="141" t="s">
        <v>152</v>
      </c>
      <c r="H193" s="142">
        <v>1.025</v>
      </c>
      <c r="I193" s="143"/>
      <c r="J193" s="143">
        <f t="shared" si="20"/>
        <v>0</v>
      </c>
      <c r="K193" s="140" t="s">
        <v>136</v>
      </c>
      <c r="L193" s="27"/>
      <c r="M193" s="144" t="s">
        <v>1</v>
      </c>
      <c r="N193" s="145" t="s">
        <v>38</v>
      </c>
      <c r="O193" s="146">
        <v>1.265</v>
      </c>
      <c r="P193" s="146">
        <f t="shared" si="21"/>
        <v>1.2966249999999997</v>
      </c>
      <c r="Q193" s="146">
        <v>0</v>
      </c>
      <c r="R193" s="146">
        <f t="shared" si="22"/>
        <v>0</v>
      </c>
      <c r="S193" s="146">
        <v>0</v>
      </c>
      <c r="T193" s="147">
        <f t="shared" si="2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48" t="s">
        <v>179</v>
      </c>
      <c r="AT193" s="148" t="s">
        <v>132</v>
      </c>
      <c r="AU193" s="148" t="s">
        <v>83</v>
      </c>
      <c r="AY193" s="14" t="s">
        <v>129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4" t="s">
        <v>81</v>
      </c>
      <c r="BK193" s="149">
        <f t="shared" si="29"/>
        <v>0</v>
      </c>
      <c r="BL193" s="14" t="s">
        <v>179</v>
      </c>
      <c r="BM193" s="148" t="s">
        <v>347</v>
      </c>
    </row>
    <row r="194" spans="2:63" s="12" customFormat="1" ht="22.9" customHeight="1">
      <c r="B194" s="125"/>
      <c r="D194" s="126" t="s">
        <v>72</v>
      </c>
      <c r="E194" s="135" t="s">
        <v>348</v>
      </c>
      <c r="F194" s="135" t="s">
        <v>349</v>
      </c>
      <c r="J194" s="136">
        <f>BK194</f>
        <v>0</v>
      </c>
      <c r="L194" s="125"/>
      <c r="M194" s="129"/>
      <c r="N194" s="130"/>
      <c r="O194" s="130"/>
      <c r="P194" s="131">
        <f>SUM(P195:P206)</f>
        <v>271.894824</v>
      </c>
      <c r="Q194" s="130"/>
      <c r="R194" s="131">
        <f>SUM(R195:R206)</f>
        <v>2.1418796400000004</v>
      </c>
      <c r="S194" s="130"/>
      <c r="T194" s="132">
        <f>SUM(T195:T206)</f>
        <v>0.546018</v>
      </c>
      <c r="AR194" s="126" t="s">
        <v>83</v>
      </c>
      <c r="AT194" s="133" t="s">
        <v>72</v>
      </c>
      <c r="AU194" s="133" t="s">
        <v>81</v>
      </c>
      <c r="AY194" s="126" t="s">
        <v>129</v>
      </c>
      <c r="BK194" s="134">
        <f>SUM(BK195:BK206)</f>
        <v>0</v>
      </c>
    </row>
    <row r="195" spans="1:65" s="2" customFormat="1" ht="21.75" customHeight="1">
      <c r="A195" s="26"/>
      <c r="B195" s="137"/>
      <c r="C195" s="138" t="s">
        <v>350</v>
      </c>
      <c r="D195" s="138" t="s">
        <v>132</v>
      </c>
      <c r="E195" s="139" t="s">
        <v>351</v>
      </c>
      <c r="F195" s="140" t="s">
        <v>352</v>
      </c>
      <c r="G195" s="141" t="s">
        <v>143</v>
      </c>
      <c r="H195" s="142">
        <v>165.46</v>
      </c>
      <c r="I195" s="143"/>
      <c r="J195" s="143">
        <f aca="true" t="shared" si="30" ref="J195:J206">ROUND(I195*H195,2)</f>
        <v>0</v>
      </c>
      <c r="K195" s="140" t="s">
        <v>136</v>
      </c>
      <c r="L195" s="27"/>
      <c r="M195" s="144" t="s">
        <v>1</v>
      </c>
      <c r="N195" s="145" t="s">
        <v>38</v>
      </c>
      <c r="O195" s="146">
        <v>0.035</v>
      </c>
      <c r="P195" s="146">
        <f aca="true" t="shared" si="31" ref="P195:P206">O195*H195</f>
        <v>5.791100000000001</v>
      </c>
      <c r="Q195" s="146">
        <v>0</v>
      </c>
      <c r="R195" s="146">
        <f aca="true" t="shared" si="32" ref="R195:R206">Q195*H195</f>
        <v>0</v>
      </c>
      <c r="S195" s="146">
        <v>0</v>
      </c>
      <c r="T195" s="147">
        <f aca="true" t="shared" si="33" ref="T195:T206"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48" t="s">
        <v>179</v>
      </c>
      <c r="AT195" s="148" t="s">
        <v>132</v>
      </c>
      <c r="AU195" s="148" t="s">
        <v>83</v>
      </c>
      <c r="AY195" s="14" t="s">
        <v>129</v>
      </c>
      <c r="BE195" s="149">
        <f aca="true" t="shared" si="34" ref="BE195:BE206">IF(N195="základní",J195,0)</f>
        <v>0</v>
      </c>
      <c r="BF195" s="149">
        <f aca="true" t="shared" si="35" ref="BF195:BF206">IF(N195="snížená",J195,0)</f>
        <v>0</v>
      </c>
      <c r="BG195" s="149">
        <f aca="true" t="shared" si="36" ref="BG195:BG206">IF(N195="zákl. přenesená",J195,0)</f>
        <v>0</v>
      </c>
      <c r="BH195" s="149">
        <f aca="true" t="shared" si="37" ref="BH195:BH206">IF(N195="sníž. přenesená",J195,0)</f>
        <v>0</v>
      </c>
      <c r="BI195" s="149">
        <f aca="true" t="shared" si="38" ref="BI195:BI206">IF(N195="nulová",J195,0)</f>
        <v>0</v>
      </c>
      <c r="BJ195" s="14" t="s">
        <v>81</v>
      </c>
      <c r="BK195" s="149">
        <f aca="true" t="shared" si="39" ref="BK195:BK206">ROUND(I195*H195,2)</f>
        <v>0</v>
      </c>
      <c r="BL195" s="14" t="s">
        <v>179</v>
      </c>
      <c r="BM195" s="148" t="s">
        <v>353</v>
      </c>
    </row>
    <row r="196" spans="1:65" s="2" customFormat="1" ht="16.5" customHeight="1">
      <c r="A196" s="26"/>
      <c r="B196" s="137"/>
      <c r="C196" s="138" t="s">
        <v>354</v>
      </c>
      <c r="D196" s="138" t="s">
        <v>132</v>
      </c>
      <c r="E196" s="139" t="s">
        <v>355</v>
      </c>
      <c r="F196" s="140" t="s">
        <v>356</v>
      </c>
      <c r="G196" s="141" t="s">
        <v>143</v>
      </c>
      <c r="H196" s="142">
        <v>165.46</v>
      </c>
      <c r="I196" s="143"/>
      <c r="J196" s="143">
        <f t="shared" si="30"/>
        <v>0</v>
      </c>
      <c r="K196" s="140" t="s">
        <v>136</v>
      </c>
      <c r="L196" s="27"/>
      <c r="M196" s="144" t="s">
        <v>1</v>
      </c>
      <c r="N196" s="145" t="s">
        <v>38</v>
      </c>
      <c r="O196" s="146">
        <v>0.024</v>
      </c>
      <c r="P196" s="146">
        <f t="shared" si="31"/>
        <v>3.9710400000000003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48" t="s">
        <v>179</v>
      </c>
      <c r="AT196" s="148" t="s">
        <v>132</v>
      </c>
      <c r="AU196" s="148" t="s">
        <v>83</v>
      </c>
      <c r="AY196" s="14" t="s">
        <v>129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4" t="s">
        <v>81</v>
      </c>
      <c r="BK196" s="149">
        <f t="shared" si="39"/>
        <v>0</v>
      </c>
      <c r="BL196" s="14" t="s">
        <v>179</v>
      </c>
      <c r="BM196" s="148" t="s">
        <v>357</v>
      </c>
    </row>
    <row r="197" spans="1:65" s="2" customFormat="1" ht="21.75" customHeight="1">
      <c r="A197" s="26"/>
      <c r="B197" s="137"/>
      <c r="C197" s="138" t="s">
        <v>358</v>
      </c>
      <c r="D197" s="138" t="s">
        <v>132</v>
      </c>
      <c r="E197" s="139" t="s">
        <v>359</v>
      </c>
      <c r="F197" s="140" t="s">
        <v>360</v>
      </c>
      <c r="G197" s="141" t="s">
        <v>143</v>
      </c>
      <c r="H197" s="142">
        <v>165.46</v>
      </c>
      <c r="I197" s="143"/>
      <c r="J197" s="143">
        <f t="shared" si="30"/>
        <v>0</v>
      </c>
      <c r="K197" s="140" t="s">
        <v>136</v>
      </c>
      <c r="L197" s="27"/>
      <c r="M197" s="144" t="s">
        <v>1</v>
      </c>
      <c r="N197" s="145" t="s">
        <v>38</v>
      </c>
      <c r="O197" s="146">
        <v>0.058</v>
      </c>
      <c r="P197" s="146">
        <f t="shared" si="31"/>
        <v>9.596680000000001</v>
      </c>
      <c r="Q197" s="146">
        <v>3E-05</v>
      </c>
      <c r="R197" s="146">
        <f t="shared" si="32"/>
        <v>0.0049638</v>
      </c>
      <c r="S197" s="146">
        <v>0</v>
      </c>
      <c r="T197" s="147">
        <f t="shared" si="3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48" t="s">
        <v>179</v>
      </c>
      <c r="AT197" s="148" t="s">
        <v>132</v>
      </c>
      <c r="AU197" s="148" t="s">
        <v>83</v>
      </c>
      <c r="AY197" s="14" t="s">
        <v>129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4" t="s">
        <v>81</v>
      </c>
      <c r="BK197" s="149">
        <f t="shared" si="39"/>
        <v>0</v>
      </c>
      <c r="BL197" s="14" t="s">
        <v>179</v>
      </c>
      <c r="BM197" s="148" t="s">
        <v>361</v>
      </c>
    </row>
    <row r="198" spans="1:65" s="2" customFormat="1" ht="21.75" customHeight="1">
      <c r="A198" s="26"/>
      <c r="B198" s="137"/>
      <c r="C198" s="138" t="s">
        <v>362</v>
      </c>
      <c r="D198" s="138" t="s">
        <v>132</v>
      </c>
      <c r="E198" s="139" t="s">
        <v>363</v>
      </c>
      <c r="F198" s="140" t="s">
        <v>364</v>
      </c>
      <c r="G198" s="141" t="s">
        <v>143</v>
      </c>
      <c r="H198" s="142">
        <v>165.46</v>
      </c>
      <c r="I198" s="143"/>
      <c r="J198" s="143">
        <f t="shared" si="30"/>
        <v>0</v>
      </c>
      <c r="K198" s="140" t="s">
        <v>136</v>
      </c>
      <c r="L198" s="27"/>
      <c r="M198" s="144" t="s">
        <v>1</v>
      </c>
      <c r="N198" s="145" t="s">
        <v>38</v>
      </c>
      <c r="O198" s="146">
        <v>0.245</v>
      </c>
      <c r="P198" s="146">
        <f t="shared" si="31"/>
        <v>40.5377</v>
      </c>
      <c r="Q198" s="146">
        <v>0.00758</v>
      </c>
      <c r="R198" s="146">
        <f t="shared" si="32"/>
        <v>1.2541868</v>
      </c>
      <c r="S198" s="146">
        <v>0</v>
      </c>
      <c r="T198" s="147">
        <f t="shared" si="3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48" t="s">
        <v>179</v>
      </c>
      <c r="AT198" s="148" t="s">
        <v>132</v>
      </c>
      <c r="AU198" s="148" t="s">
        <v>83</v>
      </c>
      <c r="AY198" s="14" t="s">
        <v>129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4" t="s">
        <v>81</v>
      </c>
      <c r="BK198" s="149">
        <f t="shared" si="39"/>
        <v>0</v>
      </c>
      <c r="BL198" s="14" t="s">
        <v>179</v>
      </c>
      <c r="BM198" s="148" t="s">
        <v>365</v>
      </c>
    </row>
    <row r="199" spans="1:65" s="2" customFormat="1" ht="21.75" customHeight="1">
      <c r="A199" s="26"/>
      <c r="B199" s="137"/>
      <c r="C199" s="138" t="s">
        <v>366</v>
      </c>
      <c r="D199" s="138" t="s">
        <v>132</v>
      </c>
      <c r="E199" s="139" t="s">
        <v>367</v>
      </c>
      <c r="F199" s="140" t="s">
        <v>368</v>
      </c>
      <c r="G199" s="141" t="s">
        <v>143</v>
      </c>
      <c r="H199" s="142">
        <v>165.46</v>
      </c>
      <c r="I199" s="143"/>
      <c r="J199" s="143">
        <f t="shared" si="30"/>
        <v>0</v>
      </c>
      <c r="K199" s="140" t="s">
        <v>136</v>
      </c>
      <c r="L199" s="27"/>
      <c r="M199" s="144" t="s">
        <v>1</v>
      </c>
      <c r="N199" s="145" t="s">
        <v>38</v>
      </c>
      <c r="O199" s="146">
        <v>0.255</v>
      </c>
      <c r="P199" s="146">
        <f t="shared" si="31"/>
        <v>42.1923</v>
      </c>
      <c r="Q199" s="146">
        <v>0</v>
      </c>
      <c r="R199" s="146">
        <f t="shared" si="32"/>
        <v>0</v>
      </c>
      <c r="S199" s="146">
        <v>0.003</v>
      </c>
      <c r="T199" s="147">
        <f t="shared" si="33"/>
        <v>0.49638000000000004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48" t="s">
        <v>179</v>
      </c>
      <c r="AT199" s="148" t="s">
        <v>132</v>
      </c>
      <c r="AU199" s="148" t="s">
        <v>83</v>
      </c>
      <c r="AY199" s="14" t="s">
        <v>129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4" t="s">
        <v>81</v>
      </c>
      <c r="BK199" s="149">
        <f t="shared" si="39"/>
        <v>0</v>
      </c>
      <c r="BL199" s="14" t="s">
        <v>179</v>
      </c>
      <c r="BM199" s="148" t="s">
        <v>369</v>
      </c>
    </row>
    <row r="200" spans="1:65" s="2" customFormat="1" ht="16.5" customHeight="1">
      <c r="A200" s="26"/>
      <c r="B200" s="137"/>
      <c r="C200" s="138" t="s">
        <v>370</v>
      </c>
      <c r="D200" s="138" t="s">
        <v>132</v>
      </c>
      <c r="E200" s="139" t="s">
        <v>371</v>
      </c>
      <c r="F200" s="140" t="s">
        <v>372</v>
      </c>
      <c r="G200" s="141" t="s">
        <v>143</v>
      </c>
      <c r="H200" s="142">
        <v>165.46</v>
      </c>
      <c r="I200" s="143"/>
      <c r="J200" s="143">
        <f t="shared" si="30"/>
        <v>0</v>
      </c>
      <c r="K200" s="140" t="s">
        <v>136</v>
      </c>
      <c r="L200" s="27"/>
      <c r="M200" s="144" t="s">
        <v>1</v>
      </c>
      <c r="N200" s="145" t="s">
        <v>38</v>
      </c>
      <c r="O200" s="146">
        <v>0.307</v>
      </c>
      <c r="P200" s="146">
        <f t="shared" si="31"/>
        <v>50.79622</v>
      </c>
      <c r="Q200" s="146">
        <v>0.0003</v>
      </c>
      <c r="R200" s="146">
        <f t="shared" si="32"/>
        <v>0.049637999999999995</v>
      </c>
      <c r="S200" s="146">
        <v>0</v>
      </c>
      <c r="T200" s="147">
        <f t="shared" si="3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48" t="s">
        <v>179</v>
      </c>
      <c r="AT200" s="148" t="s">
        <v>132</v>
      </c>
      <c r="AU200" s="148" t="s">
        <v>83</v>
      </c>
      <c r="AY200" s="14" t="s">
        <v>129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4" t="s">
        <v>81</v>
      </c>
      <c r="BK200" s="149">
        <f t="shared" si="39"/>
        <v>0</v>
      </c>
      <c r="BL200" s="14" t="s">
        <v>179</v>
      </c>
      <c r="BM200" s="148" t="s">
        <v>373</v>
      </c>
    </row>
    <row r="201" spans="1:65" s="2" customFormat="1" ht="33" customHeight="1">
      <c r="A201" s="26"/>
      <c r="B201" s="137"/>
      <c r="C201" s="150" t="s">
        <v>374</v>
      </c>
      <c r="D201" s="150" t="s">
        <v>267</v>
      </c>
      <c r="E201" s="151" t="s">
        <v>375</v>
      </c>
      <c r="F201" s="152" t="s">
        <v>376</v>
      </c>
      <c r="G201" s="153" t="s">
        <v>143</v>
      </c>
      <c r="H201" s="154">
        <v>182.006</v>
      </c>
      <c r="I201" s="155"/>
      <c r="J201" s="155">
        <f t="shared" si="30"/>
        <v>0</v>
      </c>
      <c r="K201" s="152" t="s">
        <v>136</v>
      </c>
      <c r="L201" s="156"/>
      <c r="M201" s="157" t="s">
        <v>1</v>
      </c>
      <c r="N201" s="158" t="s">
        <v>38</v>
      </c>
      <c r="O201" s="146">
        <v>0</v>
      </c>
      <c r="P201" s="146">
        <f t="shared" si="31"/>
        <v>0</v>
      </c>
      <c r="Q201" s="146">
        <v>0.00429</v>
      </c>
      <c r="R201" s="146">
        <f t="shared" si="32"/>
        <v>0.78080574</v>
      </c>
      <c r="S201" s="146">
        <v>0</v>
      </c>
      <c r="T201" s="147">
        <f t="shared" si="3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48" t="s">
        <v>270</v>
      </c>
      <c r="AT201" s="148" t="s">
        <v>267</v>
      </c>
      <c r="AU201" s="148" t="s">
        <v>83</v>
      </c>
      <c r="AY201" s="14" t="s">
        <v>129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4" t="s">
        <v>81</v>
      </c>
      <c r="BK201" s="149">
        <f t="shared" si="39"/>
        <v>0</v>
      </c>
      <c r="BL201" s="14" t="s">
        <v>179</v>
      </c>
      <c r="BM201" s="148" t="s">
        <v>377</v>
      </c>
    </row>
    <row r="202" spans="1:65" s="2" customFormat="1" ht="16.5" customHeight="1">
      <c r="A202" s="26"/>
      <c r="B202" s="137"/>
      <c r="C202" s="138" t="s">
        <v>378</v>
      </c>
      <c r="D202" s="138" t="s">
        <v>132</v>
      </c>
      <c r="E202" s="139" t="s">
        <v>379</v>
      </c>
      <c r="F202" s="140" t="s">
        <v>380</v>
      </c>
      <c r="G202" s="141" t="s">
        <v>381</v>
      </c>
      <c r="H202" s="142">
        <v>165.46</v>
      </c>
      <c r="I202" s="143"/>
      <c r="J202" s="143">
        <f t="shared" si="30"/>
        <v>0</v>
      </c>
      <c r="K202" s="140" t="s">
        <v>136</v>
      </c>
      <c r="L202" s="27"/>
      <c r="M202" s="144" t="s">
        <v>1</v>
      </c>
      <c r="N202" s="145" t="s">
        <v>38</v>
      </c>
      <c r="O202" s="146">
        <v>0.035</v>
      </c>
      <c r="P202" s="146">
        <f t="shared" si="31"/>
        <v>5.791100000000001</v>
      </c>
      <c r="Q202" s="146">
        <v>0</v>
      </c>
      <c r="R202" s="146">
        <f t="shared" si="32"/>
        <v>0</v>
      </c>
      <c r="S202" s="146">
        <v>0.0003</v>
      </c>
      <c r="T202" s="147">
        <f t="shared" si="33"/>
        <v>0.049637999999999995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48" t="s">
        <v>179</v>
      </c>
      <c r="AT202" s="148" t="s">
        <v>132</v>
      </c>
      <c r="AU202" s="148" t="s">
        <v>83</v>
      </c>
      <c r="AY202" s="14" t="s">
        <v>129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4" t="s">
        <v>81</v>
      </c>
      <c r="BK202" s="149">
        <f t="shared" si="39"/>
        <v>0</v>
      </c>
      <c r="BL202" s="14" t="s">
        <v>179</v>
      </c>
      <c r="BM202" s="148" t="s">
        <v>382</v>
      </c>
    </row>
    <row r="203" spans="1:65" s="2" customFormat="1" ht="16.5" customHeight="1">
      <c r="A203" s="26"/>
      <c r="B203" s="137"/>
      <c r="C203" s="138" t="s">
        <v>383</v>
      </c>
      <c r="D203" s="138" t="s">
        <v>132</v>
      </c>
      <c r="E203" s="139" t="s">
        <v>384</v>
      </c>
      <c r="F203" s="140" t="s">
        <v>385</v>
      </c>
      <c r="G203" s="141" t="s">
        <v>381</v>
      </c>
      <c r="H203" s="142">
        <v>165.46</v>
      </c>
      <c r="I203" s="143"/>
      <c r="J203" s="143">
        <f t="shared" si="30"/>
        <v>0</v>
      </c>
      <c r="K203" s="140" t="s">
        <v>136</v>
      </c>
      <c r="L203" s="27"/>
      <c r="M203" s="144" t="s">
        <v>1</v>
      </c>
      <c r="N203" s="145" t="s">
        <v>38</v>
      </c>
      <c r="O203" s="146">
        <v>0.25</v>
      </c>
      <c r="P203" s="146">
        <f t="shared" si="31"/>
        <v>41.365</v>
      </c>
      <c r="Q203" s="146">
        <v>1E-05</v>
      </c>
      <c r="R203" s="146">
        <f t="shared" si="32"/>
        <v>0.0016546000000000002</v>
      </c>
      <c r="S203" s="146">
        <v>0</v>
      </c>
      <c r="T203" s="147">
        <f t="shared" si="3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48" t="s">
        <v>179</v>
      </c>
      <c r="AT203" s="148" t="s">
        <v>132</v>
      </c>
      <c r="AU203" s="148" t="s">
        <v>83</v>
      </c>
      <c r="AY203" s="14" t="s">
        <v>129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14" t="s">
        <v>81</v>
      </c>
      <c r="BK203" s="149">
        <f t="shared" si="39"/>
        <v>0</v>
      </c>
      <c r="BL203" s="14" t="s">
        <v>179</v>
      </c>
      <c r="BM203" s="148" t="s">
        <v>386</v>
      </c>
    </row>
    <row r="204" spans="1:65" s="2" customFormat="1" ht="16.5" customHeight="1">
      <c r="A204" s="26"/>
      <c r="B204" s="137"/>
      <c r="C204" s="150" t="s">
        <v>387</v>
      </c>
      <c r="D204" s="150" t="s">
        <v>267</v>
      </c>
      <c r="E204" s="151" t="s">
        <v>388</v>
      </c>
      <c r="F204" s="152" t="s">
        <v>389</v>
      </c>
      <c r="G204" s="153" t="s">
        <v>381</v>
      </c>
      <c r="H204" s="154">
        <v>168.769</v>
      </c>
      <c r="I204" s="155"/>
      <c r="J204" s="155">
        <f t="shared" si="30"/>
        <v>0</v>
      </c>
      <c r="K204" s="152" t="s">
        <v>136</v>
      </c>
      <c r="L204" s="156"/>
      <c r="M204" s="157" t="s">
        <v>1</v>
      </c>
      <c r="N204" s="158" t="s">
        <v>38</v>
      </c>
      <c r="O204" s="146">
        <v>0</v>
      </c>
      <c r="P204" s="146">
        <f t="shared" si="31"/>
        <v>0</v>
      </c>
      <c r="Q204" s="146">
        <v>0.0003</v>
      </c>
      <c r="R204" s="146">
        <f t="shared" si="32"/>
        <v>0.050630699999999994</v>
      </c>
      <c r="S204" s="146">
        <v>0</v>
      </c>
      <c r="T204" s="147">
        <f t="shared" si="3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48" t="s">
        <v>270</v>
      </c>
      <c r="AT204" s="148" t="s">
        <v>267</v>
      </c>
      <c r="AU204" s="148" t="s">
        <v>83</v>
      </c>
      <c r="AY204" s="14" t="s">
        <v>129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14" t="s">
        <v>81</v>
      </c>
      <c r="BK204" s="149">
        <f t="shared" si="39"/>
        <v>0</v>
      </c>
      <c r="BL204" s="14" t="s">
        <v>179</v>
      </c>
      <c r="BM204" s="148" t="s">
        <v>390</v>
      </c>
    </row>
    <row r="205" spans="1:65" s="2" customFormat="1" ht="16.5" customHeight="1">
      <c r="A205" s="26"/>
      <c r="B205" s="137"/>
      <c r="C205" s="138" t="s">
        <v>391</v>
      </c>
      <c r="D205" s="138" t="s">
        <v>132</v>
      </c>
      <c r="E205" s="139" t="s">
        <v>392</v>
      </c>
      <c r="F205" s="140" t="s">
        <v>393</v>
      </c>
      <c r="G205" s="141" t="s">
        <v>143</v>
      </c>
      <c r="H205" s="142">
        <v>165.46</v>
      </c>
      <c r="I205" s="143"/>
      <c r="J205" s="143">
        <f t="shared" si="30"/>
        <v>0</v>
      </c>
      <c r="K205" s="140" t="s">
        <v>136</v>
      </c>
      <c r="L205" s="27"/>
      <c r="M205" s="144" t="s">
        <v>1</v>
      </c>
      <c r="N205" s="145" t="s">
        <v>38</v>
      </c>
      <c r="O205" s="146">
        <v>0.42</v>
      </c>
      <c r="P205" s="146">
        <f t="shared" si="31"/>
        <v>69.4932</v>
      </c>
      <c r="Q205" s="146">
        <v>0</v>
      </c>
      <c r="R205" s="146">
        <f t="shared" si="32"/>
        <v>0</v>
      </c>
      <c r="S205" s="146">
        <v>0</v>
      </c>
      <c r="T205" s="147">
        <f t="shared" si="3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48" t="s">
        <v>179</v>
      </c>
      <c r="AT205" s="148" t="s">
        <v>132</v>
      </c>
      <c r="AU205" s="148" t="s">
        <v>83</v>
      </c>
      <c r="AY205" s="14" t="s">
        <v>129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14" t="s">
        <v>81</v>
      </c>
      <c r="BK205" s="149">
        <f t="shared" si="39"/>
        <v>0</v>
      </c>
      <c r="BL205" s="14" t="s">
        <v>179</v>
      </c>
      <c r="BM205" s="148" t="s">
        <v>394</v>
      </c>
    </row>
    <row r="206" spans="1:65" s="2" customFormat="1" ht="21.75" customHeight="1">
      <c r="A206" s="26"/>
      <c r="B206" s="137"/>
      <c r="C206" s="138" t="s">
        <v>395</v>
      </c>
      <c r="D206" s="138" t="s">
        <v>132</v>
      </c>
      <c r="E206" s="139" t="s">
        <v>396</v>
      </c>
      <c r="F206" s="140" t="s">
        <v>397</v>
      </c>
      <c r="G206" s="141" t="s">
        <v>152</v>
      </c>
      <c r="H206" s="142">
        <v>2.142</v>
      </c>
      <c r="I206" s="143"/>
      <c r="J206" s="143">
        <f t="shared" si="30"/>
        <v>0</v>
      </c>
      <c r="K206" s="140" t="s">
        <v>136</v>
      </c>
      <c r="L206" s="27"/>
      <c r="M206" s="144" t="s">
        <v>1</v>
      </c>
      <c r="N206" s="145" t="s">
        <v>38</v>
      </c>
      <c r="O206" s="146">
        <v>1.102</v>
      </c>
      <c r="P206" s="146">
        <f t="shared" si="31"/>
        <v>2.360484</v>
      </c>
      <c r="Q206" s="146">
        <v>0</v>
      </c>
      <c r="R206" s="146">
        <f t="shared" si="32"/>
        <v>0</v>
      </c>
      <c r="S206" s="146">
        <v>0</v>
      </c>
      <c r="T206" s="147">
        <f t="shared" si="3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48" t="s">
        <v>179</v>
      </c>
      <c r="AT206" s="148" t="s">
        <v>132</v>
      </c>
      <c r="AU206" s="148" t="s">
        <v>83</v>
      </c>
      <c r="AY206" s="14" t="s">
        <v>129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14" t="s">
        <v>81</v>
      </c>
      <c r="BK206" s="149">
        <f t="shared" si="39"/>
        <v>0</v>
      </c>
      <c r="BL206" s="14" t="s">
        <v>179</v>
      </c>
      <c r="BM206" s="148" t="s">
        <v>398</v>
      </c>
    </row>
    <row r="207" spans="2:63" s="12" customFormat="1" ht="22.9" customHeight="1">
      <c r="B207" s="125"/>
      <c r="D207" s="126" t="s">
        <v>72</v>
      </c>
      <c r="E207" s="135" t="s">
        <v>399</v>
      </c>
      <c r="F207" s="135" t="s">
        <v>400</v>
      </c>
      <c r="J207" s="136">
        <f>BK207</f>
        <v>0</v>
      </c>
      <c r="L207" s="125"/>
      <c r="M207" s="129"/>
      <c r="N207" s="130"/>
      <c r="O207" s="130"/>
      <c r="P207" s="131">
        <f>SUM(P208:P219)</f>
        <v>119.80433500000001</v>
      </c>
      <c r="Q207" s="130"/>
      <c r="R207" s="131">
        <f>SUM(R208:R219)</f>
        <v>1.9189960000000001</v>
      </c>
      <c r="S207" s="130"/>
      <c r="T207" s="132">
        <f>SUM(T208:T219)</f>
        <v>2.05904</v>
      </c>
      <c r="AR207" s="126" t="s">
        <v>83</v>
      </c>
      <c r="AT207" s="133" t="s">
        <v>72</v>
      </c>
      <c r="AU207" s="133" t="s">
        <v>81</v>
      </c>
      <c r="AY207" s="126" t="s">
        <v>129</v>
      </c>
      <c r="BK207" s="134">
        <f>SUM(BK208:BK219)</f>
        <v>0</v>
      </c>
    </row>
    <row r="208" spans="1:65" s="2" customFormat="1" ht="16.5" customHeight="1">
      <c r="A208" s="26"/>
      <c r="B208" s="137"/>
      <c r="C208" s="138" t="s">
        <v>401</v>
      </c>
      <c r="D208" s="138" t="s">
        <v>132</v>
      </c>
      <c r="E208" s="139" t="s">
        <v>402</v>
      </c>
      <c r="F208" s="140" t="s">
        <v>403</v>
      </c>
      <c r="G208" s="141" t="s">
        <v>143</v>
      </c>
      <c r="H208" s="142">
        <v>67.7</v>
      </c>
      <c r="I208" s="143"/>
      <c r="J208" s="143">
        <f aca="true" t="shared" si="40" ref="J208:J219">ROUND(I208*H208,2)</f>
        <v>0</v>
      </c>
      <c r="K208" s="140" t="s">
        <v>136</v>
      </c>
      <c r="L208" s="27"/>
      <c r="M208" s="144" t="s">
        <v>1</v>
      </c>
      <c r="N208" s="145" t="s">
        <v>38</v>
      </c>
      <c r="O208" s="146">
        <v>0.012</v>
      </c>
      <c r="P208" s="146">
        <f aca="true" t="shared" si="41" ref="P208:P219">O208*H208</f>
        <v>0.8124</v>
      </c>
      <c r="Q208" s="146">
        <v>0</v>
      </c>
      <c r="R208" s="146">
        <f aca="true" t="shared" si="42" ref="R208:R219">Q208*H208</f>
        <v>0</v>
      </c>
      <c r="S208" s="146">
        <v>0</v>
      </c>
      <c r="T208" s="147">
        <f aca="true" t="shared" si="43" ref="T208:T219">S208*H208</f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48" t="s">
        <v>179</v>
      </c>
      <c r="AT208" s="148" t="s">
        <v>132</v>
      </c>
      <c r="AU208" s="148" t="s">
        <v>83</v>
      </c>
      <c r="AY208" s="14" t="s">
        <v>129</v>
      </c>
      <c r="BE208" s="149">
        <f aca="true" t="shared" si="44" ref="BE208:BE219">IF(N208="základní",J208,0)</f>
        <v>0</v>
      </c>
      <c r="BF208" s="149">
        <f aca="true" t="shared" si="45" ref="BF208:BF219">IF(N208="snížená",J208,0)</f>
        <v>0</v>
      </c>
      <c r="BG208" s="149">
        <f aca="true" t="shared" si="46" ref="BG208:BG219">IF(N208="zákl. přenesená",J208,0)</f>
        <v>0</v>
      </c>
      <c r="BH208" s="149">
        <f aca="true" t="shared" si="47" ref="BH208:BH219">IF(N208="sníž. přenesená",J208,0)</f>
        <v>0</v>
      </c>
      <c r="BI208" s="149">
        <f aca="true" t="shared" si="48" ref="BI208:BI219">IF(N208="nulová",J208,0)</f>
        <v>0</v>
      </c>
      <c r="BJ208" s="14" t="s">
        <v>81</v>
      </c>
      <c r="BK208" s="149">
        <f aca="true" t="shared" si="49" ref="BK208:BK219">ROUND(I208*H208,2)</f>
        <v>0</v>
      </c>
      <c r="BL208" s="14" t="s">
        <v>179</v>
      </c>
      <c r="BM208" s="148" t="s">
        <v>404</v>
      </c>
    </row>
    <row r="209" spans="1:65" s="2" customFormat="1" ht="16.5" customHeight="1">
      <c r="A209" s="26"/>
      <c r="B209" s="137"/>
      <c r="C209" s="138" t="s">
        <v>405</v>
      </c>
      <c r="D209" s="138" t="s">
        <v>132</v>
      </c>
      <c r="E209" s="139" t="s">
        <v>406</v>
      </c>
      <c r="F209" s="140" t="s">
        <v>407</v>
      </c>
      <c r="G209" s="141" t="s">
        <v>143</v>
      </c>
      <c r="H209" s="142">
        <v>67.7</v>
      </c>
      <c r="I209" s="143"/>
      <c r="J209" s="143">
        <f t="shared" si="40"/>
        <v>0</v>
      </c>
      <c r="K209" s="140" t="s">
        <v>136</v>
      </c>
      <c r="L209" s="27"/>
      <c r="M209" s="144" t="s">
        <v>1</v>
      </c>
      <c r="N209" s="145" t="s">
        <v>38</v>
      </c>
      <c r="O209" s="146">
        <v>0.044</v>
      </c>
      <c r="P209" s="146">
        <f t="shared" si="41"/>
        <v>2.9788</v>
      </c>
      <c r="Q209" s="146">
        <v>0.0003</v>
      </c>
      <c r="R209" s="146">
        <f t="shared" si="42"/>
        <v>0.020309999999999998</v>
      </c>
      <c r="S209" s="146">
        <v>0</v>
      </c>
      <c r="T209" s="147">
        <f t="shared" si="4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48" t="s">
        <v>179</v>
      </c>
      <c r="AT209" s="148" t="s">
        <v>132</v>
      </c>
      <c r="AU209" s="148" t="s">
        <v>83</v>
      </c>
      <c r="AY209" s="14" t="s">
        <v>129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4" t="s">
        <v>81</v>
      </c>
      <c r="BK209" s="149">
        <f t="shared" si="49"/>
        <v>0</v>
      </c>
      <c r="BL209" s="14" t="s">
        <v>179</v>
      </c>
      <c r="BM209" s="148" t="s">
        <v>408</v>
      </c>
    </row>
    <row r="210" spans="1:65" s="2" customFormat="1" ht="21.75" customHeight="1">
      <c r="A210" s="26"/>
      <c r="B210" s="137"/>
      <c r="C210" s="138" t="s">
        <v>409</v>
      </c>
      <c r="D210" s="138" t="s">
        <v>132</v>
      </c>
      <c r="E210" s="139" t="s">
        <v>410</v>
      </c>
      <c r="F210" s="140" t="s">
        <v>411</v>
      </c>
      <c r="G210" s="141" t="s">
        <v>143</v>
      </c>
      <c r="H210" s="142">
        <v>67.7</v>
      </c>
      <c r="I210" s="143"/>
      <c r="J210" s="143">
        <f t="shared" si="40"/>
        <v>0</v>
      </c>
      <c r="K210" s="140" t="s">
        <v>136</v>
      </c>
      <c r="L210" s="27"/>
      <c r="M210" s="144" t="s">
        <v>1</v>
      </c>
      <c r="N210" s="145" t="s">
        <v>38</v>
      </c>
      <c r="O210" s="146">
        <v>0.375</v>
      </c>
      <c r="P210" s="146">
        <f t="shared" si="41"/>
        <v>25.387500000000003</v>
      </c>
      <c r="Q210" s="146">
        <v>0.0015</v>
      </c>
      <c r="R210" s="146">
        <f t="shared" si="42"/>
        <v>0.10155</v>
      </c>
      <c r="S210" s="146">
        <v>0</v>
      </c>
      <c r="T210" s="147">
        <f t="shared" si="4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48" t="s">
        <v>179</v>
      </c>
      <c r="AT210" s="148" t="s">
        <v>132</v>
      </c>
      <c r="AU210" s="148" t="s">
        <v>83</v>
      </c>
      <c r="AY210" s="14" t="s">
        <v>129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4" t="s">
        <v>81</v>
      </c>
      <c r="BK210" s="149">
        <f t="shared" si="49"/>
        <v>0</v>
      </c>
      <c r="BL210" s="14" t="s">
        <v>179</v>
      </c>
      <c r="BM210" s="148" t="s">
        <v>412</v>
      </c>
    </row>
    <row r="211" spans="1:65" s="2" customFormat="1" ht="16.5" customHeight="1">
      <c r="A211" s="26"/>
      <c r="B211" s="137"/>
      <c r="C211" s="138" t="s">
        <v>413</v>
      </c>
      <c r="D211" s="138" t="s">
        <v>132</v>
      </c>
      <c r="E211" s="139" t="s">
        <v>414</v>
      </c>
      <c r="F211" s="140" t="s">
        <v>415</v>
      </c>
      <c r="G211" s="141" t="s">
        <v>143</v>
      </c>
      <c r="H211" s="142">
        <v>67.7</v>
      </c>
      <c r="I211" s="143"/>
      <c r="J211" s="143">
        <f t="shared" si="40"/>
        <v>0</v>
      </c>
      <c r="K211" s="140" t="s">
        <v>136</v>
      </c>
      <c r="L211" s="27"/>
      <c r="M211" s="144" t="s">
        <v>1</v>
      </c>
      <c r="N211" s="145" t="s">
        <v>38</v>
      </c>
      <c r="O211" s="146">
        <v>0.099</v>
      </c>
      <c r="P211" s="146">
        <f t="shared" si="41"/>
        <v>6.702300000000001</v>
      </c>
      <c r="Q211" s="146">
        <v>0.0045</v>
      </c>
      <c r="R211" s="146">
        <f t="shared" si="42"/>
        <v>0.30465</v>
      </c>
      <c r="S211" s="146">
        <v>0</v>
      </c>
      <c r="T211" s="147">
        <f t="shared" si="4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48" t="s">
        <v>179</v>
      </c>
      <c r="AT211" s="148" t="s">
        <v>132</v>
      </c>
      <c r="AU211" s="148" t="s">
        <v>83</v>
      </c>
      <c r="AY211" s="14" t="s">
        <v>129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14" t="s">
        <v>81</v>
      </c>
      <c r="BK211" s="149">
        <f t="shared" si="49"/>
        <v>0</v>
      </c>
      <c r="BL211" s="14" t="s">
        <v>179</v>
      </c>
      <c r="BM211" s="148" t="s">
        <v>416</v>
      </c>
    </row>
    <row r="212" spans="1:65" s="2" customFormat="1" ht="21.75" customHeight="1">
      <c r="A212" s="26"/>
      <c r="B212" s="137"/>
      <c r="C212" s="138" t="s">
        <v>417</v>
      </c>
      <c r="D212" s="138" t="s">
        <v>132</v>
      </c>
      <c r="E212" s="139" t="s">
        <v>418</v>
      </c>
      <c r="F212" s="140" t="s">
        <v>419</v>
      </c>
      <c r="G212" s="141" t="s">
        <v>143</v>
      </c>
      <c r="H212" s="142">
        <v>75.7</v>
      </c>
      <c r="I212" s="143"/>
      <c r="J212" s="143">
        <f t="shared" si="40"/>
        <v>0</v>
      </c>
      <c r="K212" s="140" t="s">
        <v>136</v>
      </c>
      <c r="L212" s="27"/>
      <c r="M212" s="144" t="s">
        <v>1</v>
      </c>
      <c r="N212" s="145" t="s">
        <v>38</v>
      </c>
      <c r="O212" s="146">
        <v>0.192</v>
      </c>
      <c r="P212" s="146">
        <f t="shared" si="41"/>
        <v>14.534400000000002</v>
      </c>
      <c r="Q212" s="146">
        <v>0</v>
      </c>
      <c r="R212" s="146">
        <f t="shared" si="42"/>
        <v>0</v>
      </c>
      <c r="S212" s="146">
        <v>0.0272</v>
      </c>
      <c r="T212" s="147">
        <f t="shared" si="43"/>
        <v>2.05904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48" t="s">
        <v>179</v>
      </c>
      <c r="AT212" s="148" t="s">
        <v>132</v>
      </c>
      <c r="AU212" s="148" t="s">
        <v>83</v>
      </c>
      <c r="AY212" s="14" t="s">
        <v>129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4" t="s">
        <v>81</v>
      </c>
      <c r="BK212" s="149">
        <f t="shared" si="49"/>
        <v>0</v>
      </c>
      <c r="BL212" s="14" t="s">
        <v>179</v>
      </c>
      <c r="BM212" s="148" t="s">
        <v>420</v>
      </c>
    </row>
    <row r="213" spans="1:65" s="2" customFormat="1" ht="21.75" customHeight="1">
      <c r="A213" s="26"/>
      <c r="B213" s="137"/>
      <c r="C213" s="138" t="s">
        <v>421</v>
      </c>
      <c r="D213" s="138" t="s">
        <v>132</v>
      </c>
      <c r="E213" s="139" t="s">
        <v>422</v>
      </c>
      <c r="F213" s="140" t="s">
        <v>423</v>
      </c>
      <c r="G213" s="141" t="s">
        <v>143</v>
      </c>
      <c r="H213" s="142">
        <v>72.7</v>
      </c>
      <c r="I213" s="143"/>
      <c r="J213" s="143">
        <f t="shared" si="40"/>
        <v>0</v>
      </c>
      <c r="K213" s="140" t="s">
        <v>136</v>
      </c>
      <c r="L213" s="27"/>
      <c r="M213" s="144" t="s">
        <v>1</v>
      </c>
      <c r="N213" s="145" t="s">
        <v>38</v>
      </c>
      <c r="O213" s="146">
        <v>0.642</v>
      </c>
      <c r="P213" s="146">
        <f t="shared" si="41"/>
        <v>46.6734</v>
      </c>
      <c r="Q213" s="146">
        <v>0.006</v>
      </c>
      <c r="R213" s="146">
        <f t="shared" si="42"/>
        <v>0.43620000000000003</v>
      </c>
      <c r="S213" s="146">
        <v>0</v>
      </c>
      <c r="T213" s="147">
        <f t="shared" si="4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48" t="s">
        <v>179</v>
      </c>
      <c r="AT213" s="148" t="s">
        <v>132</v>
      </c>
      <c r="AU213" s="148" t="s">
        <v>83</v>
      </c>
      <c r="AY213" s="14" t="s">
        <v>129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4" t="s">
        <v>81</v>
      </c>
      <c r="BK213" s="149">
        <f t="shared" si="49"/>
        <v>0</v>
      </c>
      <c r="BL213" s="14" t="s">
        <v>179</v>
      </c>
      <c r="BM213" s="148" t="s">
        <v>424</v>
      </c>
    </row>
    <row r="214" spans="1:65" s="2" customFormat="1" ht="21.75" customHeight="1">
      <c r="A214" s="26"/>
      <c r="B214" s="137"/>
      <c r="C214" s="150" t="s">
        <v>425</v>
      </c>
      <c r="D214" s="150" t="s">
        <v>267</v>
      </c>
      <c r="E214" s="151" t="s">
        <v>426</v>
      </c>
      <c r="F214" s="152" t="s">
        <v>427</v>
      </c>
      <c r="G214" s="153" t="s">
        <v>143</v>
      </c>
      <c r="H214" s="154">
        <v>79.97</v>
      </c>
      <c r="I214" s="155"/>
      <c r="J214" s="155">
        <f t="shared" si="40"/>
        <v>0</v>
      </c>
      <c r="K214" s="152" t="s">
        <v>136</v>
      </c>
      <c r="L214" s="156"/>
      <c r="M214" s="157" t="s">
        <v>1</v>
      </c>
      <c r="N214" s="158" t="s">
        <v>38</v>
      </c>
      <c r="O214" s="146">
        <v>0</v>
      </c>
      <c r="P214" s="146">
        <f t="shared" si="41"/>
        <v>0</v>
      </c>
      <c r="Q214" s="146">
        <v>0.0118</v>
      </c>
      <c r="R214" s="146">
        <f t="shared" si="42"/>
        <v>0.943646</v>
      </c>
      <c r="S214" s="146">
        <v>0</v>
      </c>
      <c r="T214" s="147">
        <f t="shared" si="4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48" t="s">
        <v>270</v>
      </c>
      <c r="AT214" s="148" t="s">
        <v>267</v>
      </c>
      <c r="AU214" s="148" t="s">
        <v>83</v>
      </c>
      <c r="AY214" s="14" t="s">
        <v>129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4" t="s">
        <v>81</v>
      </c>
      <c r="BK214" s="149">
        <f t="shared" si="49"/>
        <v>0</v>
      </c>
      <c r="BL214" s="14" t="s">
        <v>179</v>
      </c>
      <c r="BM214" s="148" t="s">
        <v>428</v>
      </c>
    </row>
    <row r="215" spans="1:65" s="2" customFormat="1" ht="21.75" customHeight="1">
      <c r="A215" s="26"/>
      <c r="B215" s="137"/>
      <c r="C215" s="138" t="s">
        <v>429</v>
      </c>
      <c r="D215" s="138" t="s">
        <v>132</v>
      </c>
      <c r="E215" s="139" t="s">
        <v>430</v>
      </c>
      <c r="F215" s="140" t="s">
        <v>431</v>
      </c>
      <c r="G215" s="141" t="s">
        <v>143</v>
      </c>
      <c r="H215" s="142">
        <v>8</v>
      </c>
      <c r="I215" s="143"/>
      <c r="J215" s="143">
        <f t="shared" si="40"/>
        <v>0</v>
      </c>
      <c r="K215" s="140" t="s">
        <v>136</v>
      </c>
      <c r="L215" s="27"/>
      <c r="M215" s="144" t="s">
        <v>1</v>
      </c>
      <c r="N215" s="145" t="s">
        <v>38</v>
      </c>
      <c r="O215" s="146">
        <v>0.584</v>
      </c>
      <c r="P215" s="146">
        <f t="shared" si="41"/>
        <v>4.672</v>
      </c>
      <c r="Q215" s="146">
        <v>0.00063</v>
      </c>
      <c r="R215" s="146">
        <f t="shared" si="42"/>
        <v>0.00504</v>
      </c>
      <c r="S215" s="146">
        <v>0</v>
      </c>
      <c r="T215" s="147">
        <f t="shared" si="4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48" t="s">
        <v>179</v>
      </c>
      <c r="AT215" s="148" t="s">
        <v>132</v>
      </c>
      <c r="AU215" s="148" t="s">
        <v>83</v>
      </c>
      <c r="AY215" s="14" t="s">
        <v>129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4" t="s">
        <v>81</v>
      </c>
      <c r="BK215" s="149">
        <f t="shared" si="49"/>
        <v>0</v>
      </c>
      <c r="BL215" s="14" t="s">
        <v>179</v>
      </c>
      <c r="BM215" s="148" t="s">
        <v>432</v>
      </c>
    </row>
    <row r="216" spans="1:65" s="2" customFormat="1" ht="21.75" customHeight="1">
      <c r="A216" s="26"/>
      <c r="B216" s="137"/>
      <c r="C216" s="150" t="s">
        <v>433</v>
      </c>
      <c r="D216" s="150" t="s">
        <v>267</v>
      </c>
      <c r="E216" s="151" t="s">
        <v>434</v>
      </c>
      <c r="F216" s="152" t="s">
        <v>435</v>
      </c>
      <c r="G216" s="153" t="s">
        <v>143</v>
      </c>
      <c r="H216" s="154">
        <v>8.8</v>
      </c>
      <c r="I216" s="155"/>
      <c r="J216" s="155">
        <f t="shared" si="40"/>
        <v>0</v>
      </c>
      <c r="K216" s="152" t="s">
        <v>136</v>
      </c>
      <c r="L216" s="156"/>
      <c r="M216" s="157" t="s">
        <v>1</v>
      </c>
      <c r="N216" s="158" t="s">
        <v>38</v>
      </c>
      <c r="O216" s="146">
        <v>0</v>
      </c>
      <c r="P216" s="146">
        <f t="shared" si="41"/>
        <v>0</v>
      </c>
      <c r="Q216" s="146">
        <v>0.0075</v>
      </c>
      <c r="R216" s="146">
        <f t="shared" si="42"/>
        <v>0.066</v>
      </c>
      <c r="S216" s="146">
        <v>0</v>
      </c>
      <c r="T216" s="147">
        <f t="shared" si="4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48" t="s">
        <v>270</v>
      </c>
      <c r="AT216" s="148" t="s">
        <v>267</v>
      </c>
      <c r="AU216" s="148" t="s">
        <v>83</v>
      </c>
      <c r="AY216" s="14" t="s">
        <v>129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4" t="s">
        <v>81</v>
      </c>
      <c r="BK216" s="149">
        <f t="shared" si="49"/>
        <v>0</v>
      </c>
      <c r="BL216" s="14" t="s">
        <v>179</v>
      </c>
      <c r="BM216" s="148" t="s">
        <v>436</v>
      </c>
    </row>
    <row r="217" spans="1:65" s="2" customFormat="1" ht="16.5" customHeight="1">
      <c r="A217" s="26"/>
      <c r="B217" s="137"/>
      <c r="C217" s="138" t="s">
        <v>437</v>
      </c>
      <c r="D217" s="138" t="s">
        <v>132</v>
      </c>
      <c r="E217" s="139" t="s">
        <v>438</v>
      </c>
      <c r="F217" s="140" t="s">
        <v>439</v>
      </c>
      <c r="G217" s="141" t="s">
        <v>381</v>
      </c>
      <c r="H217" s="142">
        <v>32</v>
      </c>
      <c r="I217" s="143"/>
      <c r="J217" s="143">
        <f t="shared" si="40"/>
        <v>0</v>
      </c>
      <c r="K217" s="140" t="s">
        <v>136</v>
      </c>
      <c r="L217" s="27"/>
      <c r="M217" s="144" t="s">
        <v>1</v>
      </c>
      <c r="N217" s="145" t="s">
        <v>38</v>
      </c>
      <c r="O217" s="146">
        <v>0.248</v>
      </c>
      <c r="P217" s="146">
        <f t="shared" si="41"/>
        <v>7.936</v>
      </c>
      <c r="Q217" s="146">
        <v>0.00055</v>
      </c>
      <c r="R217" s="146">
        <f t="shared" si="42"/>
        <v>0.0176</v>
      </c>
      <c r="S217" s="146">
        <v>0</v>
      </c>
      <c r="T217" s="147">
        <f t="shared" si="4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48" t="s">
        <v>179</v>
      </c>
      <c r="AT217" s="148" t="s">
        <v>132</v>
      </c>
      <c r="AU217" s="148" t="s">
        <v>83</v>
      </c>
      <c r="AY217" s="14" t="s">
        <v>129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4" t="s">
        <v>81</v>
      </c>
      <c r="BK217" s="149">
        <f t="shared" si="49"/>
        <v>0</v>
      </c>
      <c r="BL217" s="14" t="s">
        <v>179</v>
      </c>
      <c r="BM217" s="148" t="s">
        <v>440</v>
      </c>
    </row>
    <row r="218" spans="1:65" s="2" customFormat="1" ht="16.5" customHeight="1">
      <c r="A218" s="26"/>
      <c r="B218" s="137"/>
      <c r="C218" s="138" t="s">
        <v>441</v>
      </c>
      <c r="D218" s="138" t="s">
        <v>132</v>
      </c>
      <c r="E218" s="139" t="s">
        <v>442</v>
      </c>
      <c r="F218" s="140" t="s">
        <v>443</v>
      </c>
      <c r="G218" s="141" t="s">
        <v>381</v>
      </c>
      <c r="H218" s="142">
        <v>48</v>
      </c>
      <c r="I218" s="143"/>
      <c r="J218" s="143">
        <f t="shared" si="40"/>
        <v>0</v>
      </c>
      <c r="K218" s="140" t="s">
        <v>136</v>
      </c>
      <c r="L218" s="27"/>
      <c r="M218" s="144" t="s">
        <v>1</v>
      </c>
      <c r="N218" s="145" t="s">
        <v>38</v>
      </c>
      <c r="O218" s="146">
        <v>0.16</v>
      </c>
      <c r="P218" s="146">
        <f t="shared" si="41"/>
        <v>7.68</v>
      </c>
      <c r="Q218" s="146">
        <v>0.0005</v>
      </c>
      <c r="R218" s="146">
        <f t="shared" si="42"/>
        <v>0.024</v>
      </c>
      <c r="S218" s="146">
        <v>0</v>
      </c>
      <c r="T218" s="147">
        <f t="shared" si="4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48" t="s">
        <v>179</v>
      </c>
      <c r="AT218" s="148" t="s">
        <v>132</v>
      </c>
      <c r="AU218" s="148" t="s">
        <v>83</v>
      </c>
      <c r="AY218" s="14" t="s">
        <v>129</v>
      </c>
      <c r="BE218" s="149">
        <f t="shared" si="44"/>
        <v>0</v>
      </c>
      <c r="BF218" s="149">
        <f t="shared" si="45"/>
        <v>0</v>
      </c>
      <c r="BG218" s="149">
        <f t="shared" si="46"/>
        <v>0</v>
      </c>
      <c r="BH218" s="149">
        <f t="shared" si="47"/>
        <v>0</v>
      </c>
      <c r="BI218" s="149">
        <f t="shared" si="48"/>
        <v>0</v>
      </c>
      <c r="BJ218" s="14" t="s">
        <v>81</v>
      </c>
      <c r="BK218" s="149">
        <f t="shared" si="49"/>
        <v>0</v>
      </c>
      <c r="BL218" s="14" t="s">
        <v>179</v>
      </c>
      <c r="BM218" s="148" t="s">
        <v>444</v>
      </c>
    </row>
    <row r="219" spans="1:65" s="2" customFormat="1" ht="21.75" customHeight="1">
      <c r="A219" s="26"/>
      <c r="B219" s="137"/>
      <c r="C219" s="138" t="s">
        <v>445</v>
      </c>
      <c r="D219" s="138" t="s">
        <v>132</v>
      </c>
      <c r="E219" s="139" t="s">
        <v>446</v>
      </c>
      <c r="F219" s="140" t="s">
        <v>447</v>
      </c>
      <c r="G219" s="141" t="s">
        <v>152</v>
      </c>
      <c r="H219" s="142">
        <v>1.919</v>
      </c>
      <c r="I219" s="143"/>
      <c r="J219" s="143">
        <f t="shared" si="40"/>
        <v>0</v>
      </c>
      <c r="K219" s="140" t="s">
        <v>136</v>
      </c>
      <c r="L219" s="27"/>
      <c r="M219" s="144" t="s">
        <v>1</v>
      </c>
      <c r="N219" s="145" t="s">
        <v>38</v>
      </c>
      <c r="O219" s="146">
        <v>1.265</v>
      </c>
      <c r="P219" s="146">
        <f t="shared" si="41"/>
        <v>2.4275349999999998</v>
      </c>
      <c r="Q219" s="146">
        <v>0</v>
      </c>
      <c r="R219" s="146">
        <f t="shared" si="42"/>
        <v>0</v>
      </c>
      <c r="S219" s="146">
        <v>0</v>
      </c>
      <c r="T219" s="147">
        <f t="shared" si="4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48" t="s">
        <v>179</v>
      </c>
      <c r="AT219" s="148" t="s">
        <v>132</v>
      </c>
      <c r="AU219" s="148" t="s">
        <v>83</v>
      </c>
      <c r="AY219" s="14" t="s">
        <v>129</v>
      </c>
      <c r="BE219" s="149">
        <f t="shared" si="44"/>
        <v>0</v>
      </c>
      <c r="BF219" s="149">
        <f t="shared" si="45"/>
        <v>0</v>
      </c>
      <c r="BG219" s="149">
        <f t="shared" si="46"/>
        <v>0</v>
      </c>
      <c r="BH219" s="149">
        <f t="shared" si="47"/>
        <v>0</v>
      </c>
      <c r="BI219" s="149">
        <f t="shared" si="48"/>
        <v>0</v>
      </c>
      <c r="BJ219" s="14" t="s">
        <v>81</v>
      </c>
      <c r="BK219" s="149">
        <f t="shared" si="49"/>
        <v>0</v>
      </c>
      <c r="BL219" s="14" t="s">
        <v>179</v>
      </c>
      <c r="BM219" s="148" t="s">
        <v>448</v>
      </c>
    </row>
    <row r="220" spans="2:63" s="12" customFormat="1" ht="22.9" customHeight="1">
      <c r="B220" s="125"/>
      <c r="D220" s="126" t="s">
        <v>72</v>
      </c>
      <c r="E220" s="135" t="s">
        <v>449</v>
      </c>
      <c r="F220" s="135" t="s">
        <v>450</v>
      </c>
      <c r="J220" s="136">
        <f>BK220</f>
        <v>0</v>
      </c>
      <c r="L220" s="125"/>
      <c r="M220" s="129"/>
      <c r="N220" s="130"/>
      <c r="O220" s="130"/>
      <c r="P220" s="131">
        <f>SUM(P221:P232)</f>
        <v>164.442155</v>
      </c>
      <c r="Q220" s="130"/>
      <c r="R220" s="131">
        <f>SUM(R221:R232)</f>
        <v>0.43974694999999997</v>
      </c>
      <c r="S220" s="130"/>
      <c r="T220" s="132">
        <f>SUM(T221:T232)</f>
        <v>0.0291045</v>
      </c>
      <c r="AR220" s="126" t="s">
        <v>83</v>
      </c>
      <c r="AT220" s="133" t="s">
        <v>72</v>
      </c>
      <c r="AU220" s="133" t="s">
        <v>81</v>
      </c>
      <c r="AY220" s="126" t="s">
        <v>129</v>
      </c>
      <c r="BK220" s="134">
        <f>SUM(BK221:BK232)</f>
        <v>0</v>
      </c>
    </row>
    <row r="221" spans="1:65" s="2" customFormat="1" ht="21.75" customHeight="1">
      <c r="A221" s="26"/>
      <c r="B221" s="137"/>
      <c r="C221" s="138" t="s">
        <v>451</v>
      </c>
      <c r="D221" s="138" t="s">
        <v>132</v>
      </c>
      <c r="E221" s="139" t="s">
        <v>452</v>
      </c>
      <c r="F221" s="140" t="s">
        <v>453</v>
      </c>
      <c r="G221" s="141" t="s">
        <v>143</v>
      </c>
      <c r="H221" s="142">
        <v>578.055</v>
      </c>
      <c r="I221" s="143"/>
      <c r="J221" s="143">
        <f aca="true" t="shared" si="50" ref="J221:J232">ROUND(I221*H221,2)</f>
        <v>0</v>
      </c>
      <c r="K221" s="140" t="s">
        <v>136</v>
      </c>
      <c r="L221" s="27"/>
      <c r="M221" s="144" t="s">
        <v>1</v>
      </c>
      <c r="N221" s="145" t="s">
        <v>38</v>
      </c>
      <c r="O221" s="146">
        <v>0.012</v>
      </c>
      <c r="P221" s="146">
        <f aca="true" t="shared" si="51" ref="P221:P232">O221*H221</f>
        <v>6.93666</v>
      </c>
      <c r="Q221" s="146">
        <v>0</v>
      </c>
      <c r="R221" s="146">
        <f aca="true" t="shared" si="52" ref="R221:R232">Q221*H221</f>
        <v>0</v>
      </c>
      <c r="S221" s="146">
        <v>0</v>
      </c>
      <c r="T221" s="147">
        <f aca="true" t="shared" si="53" ref="T221:T232">S221*H221</f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48" t="s">
        <v>179</v>
      </c>
      <c r="AT221" s="148" t="s">
        <v>132</v>
      </c>
      <c r="AU221" s="148" t="s">
        <v>83</v>
      </c>
      <c r="AY221" s="14" t="s">
        <v>129</v>
      </c>
      <c r="BE221" s="149">
        <f aca="true" t="shared" si="54" ref="BE221:BE232">IF(N221="základní",J221,0)</f>
        <v>0</v>
      </c>
      <c r="BF221" s="149">
        <f aca="true" t="shared" si="55" ref="BF221:BF232">IF(N221="snížená",J221,0)</f>
        <v>0</v>
      </c>
      <c r="BG221" s="149">
        <f aca="true" t="shared" si="56" ref="BG221:BG232">IF(N221="zákl. přenesená",J221,0)</f>
        <v>0</v>
      </c>
      <c r="BH221" s="149">
        <f aca="true" t="shared" si="57" ref="BH221:BH232">IF(N221="sníž. přenesená",J221,0)</f>
        <v>0</v>
      </c>
      <c r="BI221" s="149">
        <f aca="true" t="shared" si="58" ref="BI221:BI232">IF(N221="nulová",J221,0)</f>
        <v>0</v>
      </c>
      <c r="BJ221" s="14" t="s">
        <v>81</v>
      </c>
      <c r="BK221" s="149">
        <f aca="true" t="shared" si="59" ref="BK221:BK232">ROUND(I221*H221,2)</f>
        <v>0</v>
      </c>
      <c r="BL221" s="14" t="s">
        <v>179</v>
      </c>
      <c r="BM221" s="148" t="s">
        <v>454</v>
      </c>
    </row>
    <row r="222" spans="1:65" s="2" customFormat="1" ht="21.75" customHeight="1">
      <c r="A222" s="26"/>
      <c r="B222" s="137"/>
      <c r="C222" s="138" t="s">
        <v>455</v>
      </c>
      <c r="D222" s="138" t="s">
        <v>132</v>
      </c>
      <c r="E222" s="139" t="s">
        <v>456</v>
      </c>
      <c r="F222" s="140" t="s">
        <v>457</v>
      </c>
      <c r="G222" s="141" t="s">
        <v>143</v>
      </c>
      <c r="H222" s="142">
        <v>194.03</v>
      </c>
      <c r="I222" s="143"/>
      <c r="J222" s="143">
        <f t="shared" si="50"/>
        <v>0</v>
      </c>
      <c r="K222" s="140" t="s">
        <v>136</v>
      </c>
      <c r="L222" s="27"/>
      <c r="M222" s="144" t="s">
        <v>1</v>
      </c>
      <c r="N222" s="145" t="s">
        <v>38</v>
      </c>
      <c r="O222" s="146">
        <v>0.035</v>
      </c>
      <c r="P222" s="146">
        <f t="shared" si="51"/>
        <v>6.79105</v>
      </c>
      <c r="Q222" s="146">
        <v>0</v>
      </c>
      <c r="R222" s="146">
        <f t="shared" si="52"/>
        <v>0</v>
      </c>
      <c r="S222" s="146">
        <v>0.00015</v>
      </c>
      <c r="T222" s="147">
        <f t="shared" si="53"/>
        <v>0.0291045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48" t="s">
        <v>179</v>
      </c>
      <c r="AT222" s="148" t="s">
        <v>132</v>
      </c>
      <c r="AU222" s="148" t="s">
        <v>83</v>
      </c>
      <c r="AY222" s="14" t="s">
        <v>129</v>
      </c>
      <c r="BE222" s="149">
        <f t="shared" si="54"/>
        <v>0</v>
      </c>
      <c r="BF222" s="149">
        <f t="shared" si="55"/>
        <v>0</v>
      </c>
      <c r="BG222" s="149">
        <f t="shared" si="56"/>
        <v>0</v>
      </c>
      <c r="BH222" s="149">
        <f t="shared" si="57"/>
        <v>0</v>
      </c>
      <c r="BI222" s="149">
        <f t="shared" si="58"/>
        <v>0</v>
      </c>
      <c r="BJ222" s="14" t="s">
        <v>81</v>
      </c>
      <c r="BK222" s="149">
        <f t="shared" si="59"/>
        <v>0</v>
      </c>
      <c r="BL222" s="14" t="s">
        <v>179</v>
      </c>
      <c r="BM222" s="148" t="s">
        <v>458</v>
      </c>
    </row>
    <row r="223" spans="1:65" s="2" customFormat="1" ht="21.75" customHeight="1">
      <c r="A223" s="26"/>
      <c r="B223" s="137"/>
      <c r="C223" s="138" t="s">
        <v>459</v>
      </c>
      <c r="D223" s="138" t="s">
        <v>132</v>
      </c>
      <c r="E223" s="139" t="s">
        <v>460</v>
      </c>
      <c r="F223" s="140" t="s">
        <v>461</v>
      </c>
      <c r="G223" s="141" t="s">
        <v>143</v>
      </c>
      <c r="H223" s="142">
        <v>194.03</v>
      </c>
      <c r="I223" s="143"/>
      <c r="J223" s="143">
        <f t="shared" si="50"/>
        <v>0</v>
      </c>
      <c r="K223" s="140" t="s">
        <v>136</v>
      </c>
      <c r="L223" s="27"/>
      <c r="M223" s="144" t="s">
        <v>1</v>
      </c>
      <c r="N223" s="145" t="s">
        <v>38</v>
      </c>
      <c r="O223" s="146">
        <v>0.097</v>
      </c>
      <c r="P223" s="146">
        <f t="shared" si="51"/>
        <v>18.82091</v>
      </c>
      <c r="Q223" s="146">
        <v>0</v>
      </c>
      <c r="R223" s="146">
        <f t="shared" si="52"/>
        <v>0</v>
      </c>
      <c r="S223" s="146">
        <v>0</v>
      </c>
      <c r="T223" s="147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48" t="s">
        <v>179</v>
      </c>
      <c r="AT223" s="148" t="s">
        <v>132</v>
      </c>
      <c r="AU223" s="148" t="s">
        <v>83</v>
      </c>
      <c r="AY223" s="14" t="s">
        <v>129</v>
      </c>
      <c r="BE223" s="149">
        <f t="shared" si="54"/>
        <v>0</v>
      </c>
      <c r="BF223" s="149">
        <f t="shared" si="55"/>
        <v>0</v>
      </c>
      <c r="BG223" s="149">
        <f t="shared" si="56"/>
        <v>0</v>
      </c>
      <c r="BH223" s="149">
        <f t="shared" si="57"/>
        <v>0</v>
      </c>
      <c r="BI223" s="149">
        <f t="shared" si="58"/>
        <v>0</v>
      </c>
      <c r="BJ223" s="14" t="s">
        <v>81</v>
      </c>
      <c r="BK223" s="149">
        <f t="shared" si="59"/>
        <v>0</v>
      </c>
      <c r="BL223" s="14" t="s">
        <v>179</v>
      </c>
      <c r="BM223" s="148" t="s">
        <v>462</v>
      </c>
    </row>
    <row r="224" spans="1:65" s="2" customFormat="1" ht="21.75" customHeight="1">
      <c r="A224" s="26"/>
      <c r="B224" s="137"/>
      <c r="C224" s="138" t="s">
        <v>463</v>
      </c>
      <c r="D224" s="138" t="s">
        <v>132</v>
      </c>
      <c r="E224" s="139" t="s">
        <v>464</v>
      </c>
      <c r="F224" s="140" t="s">
        <v>465</v>
      </c>
      <c r="G224" s="141" t="s">
        <v>135</v>
      </c>
      <c r="H224" s="142">
        <v>300</v>
      </c>
      <c r="I224" s="143"/>
      <c r="J224" s="143">
        <f t="shared" si="50"/>
        <v>0</v>
      </c>
      <c r="K224" s="140" t="s">
        <v>136</v>
      </c>
      <c r="L224" s="27"/>
      <c r="M224" s="144" t="s">
        <v>1</v>
      </c>
      <c r="N224" s="145" t="s">
        <v>38</v>
      </c>
      <c r="O224" s="146">
        <v>0.064</v>
      </c>
      <c r="P224" s="146">
        <f t="shared" si="51"/>
        <v>19.2</v>
      </c>
      <c r="Q224" s="146">
        <v>0.00048</v>
      </c>
      <c r="R224" s="146">
        <f t="shared" si="52"/>
        <v>0.14400000000000002</v>
      </c>
      <c r="S224" s="146">
        <v>0</v>
      </c>
      <c r="T224" s="147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48" t="s">
        <v>179</v>
      </c>
      <c r="AT224" s="148" t="s">
        <v>132</v>
      </c>
      <c r="AU224" s="148" t="s">
        <v>83</v>
      </c>
      <c r="AY224" s="14" t="s">
        <v>129</v>
      </c>
      <c r="BE224" s="149">
        <f t="shared" si="54"/>
        <v>0</v>
      </c>
      <c r="BF224" s="149">
        <f t="shared" si="55"/>
        <v>0</v>
      </c>
      <c r="BG224" s="149">
        <f t="shared" si="56"/>
        <v>0</v>
      </c>
      <c r="BH224" s="149">
        <f t="shared" si="57"/>
        <v>0</v>
      </c>
      <c r="BI224" s="149">
        <f t="shared" si="58"/>
        <v>0</v>
      </c>
      <c r="BJ224" s="14" t="s">
        <v>81</v>
      </c>
      <c r="BK224" s="149">
        <f t="shared" si="59"/>
        <v>0</v>
      </c>
      <c r="BL224" s="14" t="s">
        <v>179</v>
      </c>
      <c r="BM224" s="148" t="s">
        <v>466</v>
      </c>
    </row>
    <row r="225" spans="1:65" s="2" customFormat="1" ht="21.75" customHeight="1">
      <c r="A225" s="26"/>
      <c r="B225" s="137"/>
      <c r="C225" s="138" t="s">
        <v>467</v>
      </c>
      <c r="D225" s="138" t="s">
        <v>132</v>
      </c>
      <c r="E225" s="139" t="s">
        <v>468</v>
      </c>
      <c r="F225" s="140" t="s">
        <v>469</v>
      </c>
      <c r="G225" s="141" t="s">
        <v>381</v>
      </c>
      <c r="H225" s="142">
        <v>700</v>
      </c>
      <c r="I225" s="143"/>
      <c r="J225" s="143">
        <f t="shared" si="50"/>
        <v>0</v>
      </c>
      <c r="K225" s="140" t="s">
        <v>136</v>
      </c>
      <c r="L225" s="27"/>
      <c r="M225" s="144" t="s">
        <v>1</v>
      </c>
      <c r="N225" s="145" t="s">
        <v>38</v>
      </c>
      <c r="O225" s="146">
        <v>0.023</v>
      </c>
      <c r="P225" s="146">
        <f t="shared" si="51"/>
        <v>16.1</v>
      </c>
      <c r="Q225" s="146">
        <v>0</v>
      </c>
      <c r="R225" s="146">
        <f t="shared" si="52"/>
        <v>0</v>
      </c>
      <c r="S225" s="146">
        <v>0</v>
      </c>
      <c r="T225" s="147">
        <f t="shared" si="53"/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48" t="s">
        <v>179</v>
      </c>
      <c r="AT225" s="148" t="s">
        <v>132</v>
      </c>
      <c r="AU225" s="148" t="s">
        <v>83</v>
      </c>
      <c r="AY225" s="14" t="s">
        <v>129</v>
      </c>
      <c r="BE225" s="149">
        <f t="shared" si="54"/>
        <v>0</v>
      </c>
      <c r="BF225" s="149">
        <f t="shared" si="55"/>
        <v>0</v>
      </c>
      <c r="BG225" s="149">
        <f t="shared" si="56"/>
        <v>0</v>
      </c>
      <c r="BH225" s="149">
        <f t="shared" si="57"/>
        <v>0</v>
      </c>
      <c r="BI225" s="149">
        <f t="shared" si="58"/>
        <v>0</v>
      </c>
      <c r="BJ225" s="14" t="s">
        <v>81</v>
      </c>
      <c r="BK225" s="149">
        <f t="shared" si="59"/>
        <v>0</v>
      </c>
      <c r="BL225" s="14" t="s">
        <v>179</v>
      </c>
      <c r="BM225" s="148" t="s">
        <v>470</v>
      </c>
    </row>
    <row r="226" spans="1:65" s="2" customFormat="1" ht="16.5" customHeight="1">
      <c r="A226" s="26"/>
      <c r="B226" s="137"/>
      <c r="C226" s="138" t="s">
        <v>471</v>
      </c>
      <c r="D226" s="138" t="s">
        <v>132</v>
      </c>
      <c r="E226" s="139" t="s">
        <v>472</v>
      </c>
      <c r="F226" s="140" t="s">
        <v>473</v>
      </c>
      <c r="G226" s="141" t="s">
        <v>143</v>
      </c>
      <c r="H226" s="142">
        <v>200</v>
      </c>
      <c r="I226" s="143"/>
      <c r="J226" s="143">
        <f t="shared" si="50"/>
        <v>0</v>
      </c>
      <c r="K226" s="140" t="s">
        <v>136</v>
      </c>
      <c r="L226" s="27"/>
      <c r="M226" s="144" t="s">
        <v>1</v>
      </c>
      <c r="N226" s="145" t="s">
        <v>38</v>
      </c>
      <c r="O226" s="146">
        <v>0.012</v>
      </c>
      <c r="P226" s="146">
        <f t="shared" si="51"/>
        <v>2.4</v>
      </c>
      <c r="Q226" s="146">
        <v>0</v>
      </c>
      <c r="R226" s="146">
        <f t="shared" si="52"/>
        <v>0</v>
      </c>
      <c r="S226" s="146">
        <v>0</v>
      </c>
      <c r="T226" s="147">
        <f t="shared" si="5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48" t="s">
        <v>179</v>
      </c>
      <c r="AT226" s="148" t="s">
        <v>132</v>
      </c>
      <c r="AU226" s="148" t="s">
        <v>83</v>
      </c>
      <c r="AY226" s="14" t="s">
        <v>129</v>
      </c>
      <c r="BE226" s="149">
        <f t="shared" si="54"/>
        <v>0</v>
      </c>
      <c r="BF226" s="149">
        <f t="shared" si="55"/>
        <v>0</v>
      </c>
      <c r="BG226" s="149">
        <f t="shared" si="56"/>
        <v>0</v>
      </c>
      <c r="BH226" s="149">
        <f t="shared" si="57"/>
        <v>0</v>
      </c>
      <c r="BI226" s="149">
        <f t="shared" si="58"/>
        <v>0</v>
      </c>
      <c r="BJ226" s="14" t="s">
        <v>81</v>
      </c>
      <c r="BK226" s="149">
        <f t="shared" si="59"/>
        <v>0</v>
      </c>
      <c r="BL226" s="14" t="s">
        <v>179</v>
      </c>
      <c r="BM226" s="148" t="s">
        <v>474</v>
      </c>
    </row>
    <row r="227" spans="1:65" s="2" customFormat="1" ht="21.75" customHeight="1">
      <c r="A227" s="26"/>
      <c r="B227" s="137"/>
      <c r="C227" s="138" t="s">
        <v>475</v>
      </c>
      <c r="D227" s="138" t="s">
        <v>132</v>
      </c>
      <c r="E227" s="139" t="s">
        <v>476</v>
      </c>
      <c r="F227" s="140" t="s">
        <v>477</v>
      </c>
      <c r="G227" s="141" t="s">
        <v>143</v>
      </c>
      <c r="H227" s="142">
        <v>200</v>
      </c>
      <c r="I227" s="143"/>
      <c r="J227" s="143">
        <f t="shared" si="50"/>
        <v>0</v>
      </c>
      <c r="K227" s="140" t="s">
        <v>136</v>
      </c>
      <c r="L227" s="27"/>
      <c r="M227" s="144" t="s">
        <v>1</v>
      </c>
      <c r="N227" s="145" t="s">
        <v>38</v>
      </c>
      <c r="O227" s="146">
        <v>0.016</v>
      </c>
      <c r="P227" s="146">
        <f t="shared" si="51"/>
        <v>3.2</v>
      </c>
      <c r="Q227" s="146">
        <v>0</v>
      </c>
      <c r="R227" s="146">
        <f t="shared" si="52"/>
        <v>0</v>
      </c>
      <c r="S227" s="146">
        <v>0</v>
      </c>
      <c r="T227" s="147">
        <f t="shared" si="5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48" t="s">
        <v>179</v>
      </c>
      <c r="AT227" s="148" t="s">
        <v>132</v>
      </c>
      <c r="AU227" s="148" t="s">
        <v>83</v>
      </c>
      <c r="AY227" s="14" t="s">
        <v>129</v>
      </c>
      <c r="BE227" s="149">
        <f t="shared" si="54"/>
        <v>0</v>
      </c>
      <c r="BF227" s="149">
        <f t="shared" si="55"/>
        <v>0</v>
      </c>
      <c r="BG227" s="149">
        <f t="shared" si="56"/>
        <v>0</v>
      </c>
      <c r="BH227" s="149">
        <f t="shared" si="57"/>
        <v>0</v>
      </c>
      <c r="BI227" s="149">
        <f t="shared" si="58"/>
        <v>0</v>
      </c>
      <c r="BJ227" s="14" t="s">
        <v>81</v>
      </c>
      <c r="BK227" s="149">
        <f t="shared" si="59"/>
        <v>0</v>
      </c>
      <c r="BL227" s="14" t="s">
        <v>179</v>
      </c>
      <c r="BM227" s="148" t="s">
        <v>478</v>
      </c>
    </row>
    <row r="228" spans="1:65" s="2" customFormat="1" ht="21.75" customHeight="1">
      <c r="A228" s="26"/>
      <c r="B228" s="137"/>
      <c r="C228" s="138" t="s">
        <v>479</v>
      </c>
      <c r="D228" s="138" t="s">
        <v>132</v>
      </c>
      <c r="E228" s="139" t="s">
        <v>480</v>
      </c>
      <c r="F228" s="140" t="s">
        <v>481</v>
      </c>
      <c r="G228" s="141" t="s">
        <v>143</v>
      </c>
      <c r="H228" s="142">
        <v>578.055</v>
      </c>
      <c r="I228" s="143"/>
      <c r="J228" s="143">
        <f t="shared" si="50"/>
        <v>0</v>
      </c>
      <c r="K228" s="140" t="s">
        <v>136</v>
      </c>
      <c r="L228" s="27"/>
      <c r="M228" s="144" t="s">
        <v>1</v>
      </c>
      <c r="N228" s="145" t="s">
        <v>38</v>
      </c>
      <c r="O228" s="146">
        <v>0.033</v>
      </c>
      <c r="P228" s="146">
        <f t="shared" si="51"/>
        <v>19.075815</v>
      </c>
      <c r="Q228" s="146">
        <v>0.0002</v>
      </c>
      <c r="R228" s="146">
        <f t="shared" si="52"/>
        <v>0.11561099999999999</v>
      </c>
      <c r="S228" s="146">
        <v>0</v>
      </c>
      <c r="T228" s="147">
        <f t="shared" si="5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48" t="s">
        <v>179</v>
      </c>
      <c r="AT228" s="148" t="s">
        <v>132</v>
      </c>
      <c r="AU228" s="148" t="s">
        <v>83</v>
      </c>
      <c r="AY228" s="14" t="s">
        <v>129</v>
      </c>
      <c r="BE228" s="149">
        <f t="shared" si="54"/>
        <v>0</v>
      </c>
      <c r="BF228" s="149">
        <f t="shared" si="55"/>
        <v>0</v>
      </c>
      <c r="BG228" s="149">
        <f t="shared" si="56"/>
        <v>0</v>
      </c>
      <c r="BH228" s="149">
        <f t="shared" si="57"/>
        <v>0</v>
      </c>
      <c r="BI228" s="149">
        <f t="shared" si="58"/>
        <v>0</v>
      </c>
      <c r="BJ228" s="14" t="s">
        <v>81</v>
      </c>
      <c r="BK228" s="149">
        <f t="shared" si="59"/>
        <v>0</v>
      </c>
      <c r="BL228" s="14" t="s">
        <v>179</v>
      </c>
      <c r="BM228" s="148" t="s">
        <v>482</v>
      </c>
    </row>
    <row r="229" spans="1:65" s="2" customFormat="1" ht="21.75" customHeight="1">
      <c r="A229" s="26"/>
      <c r="B229" s="137"/>
      <c r="C229" s="138" t="s">
        <v>483</v>
      </c>
      <c r="D229" s="138" t="s">
        <v>132</v>
      </c>
      <c r="E229" s="139" t="s">
        <v>484</v>
      </c>
      <c r="F229" s="140" t="s">
        <v>485</v>
      </c>
      <c r="G229" s="141" t="s">
        <v>143</v>
      </c>
      <c r="H229" s="142">
        <v>200</v>
      </c>
      <c r="I229" s="143"/>
      <c r="J229" s="143">
        <f t="shared" si="50"/>
        <v>0</v>
      </c>
      <c r="K229" s="140" t="s">
        <v>136</v>
      </c>
      <c r="L229" s="27"/>
      <c r="M229" s="144" t="s">
        <v>1</v>
      </c>
      <c r="N229" s="145" t="s">
        <v>38</v>
      </c>
      <c r="O229" s="146">
        <v>0.041</v>
      </c>
      <c r="P229" s="146">
        <f t="shared" si="51"/>
        <v>8.200000000000001</v>
      </c>
      <c r="Q229" s="146">
        <v>2E-05</v>
      </c>
      <c r="R229" s="146">
        <f t="shared" si="52"/>
        <v>0.004</v>
      </c>
      <c r="S229" s="146">
        <v>0</v>
      </c>
      <c r="T229" s="147">
        <f t="shared" si="5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48" t="s">
        <v>179</v>
      </c>
      <c r="AT229" s="148" t="s">
        <v>132</v>
      </c>
      <c r="AU229" s="148" t="s">
        <v>83</v>
      </c>
      <c r="AY229" s="14" t="s">
        <v>129</v>
      </c>
      <c r="BE229" s="149">
        <f t="shared" si="54"/>
        <v>0</v>
      </c>
      <c r="BF229" s="149">
        <f t="shared" si="55"/>
        <v>0</v>
      </c>
      <c r="BG229" s="149">
        <f t="shared" si="56"/>
        <v>0</v>
      </c>
      <c r="BH229" s="149">
        <f t="shared" si="57"/>
        <v>0</v>
      </c>
      <c r="BI229" s="149">
        <f t="shared" si="58"/>
        <v>0</v>
      </c>
      <c r="BJ229" s="14" t="s">
        <v>81</v>
      </c>
      <c r="BK229" s="149">
        <f t="shared" si="59"/>
        <v>0</v>
      </c>
      <c r="BL229" s="14" t="s">
        <v>179</v>
      </c>
      <c r="BM229" s="148" t="s">
        <v>486</v>
      </c>
    </row>
    <row r="230" spans="1:65" s="2" customFormat="1" ht="21.75" customHeight="1">
      <c r="A230" s="26"/>
      <c r="B230" s="137"/>
      <c r="C230" s="138" t="s">
        <v>487</v>
      </c>
      <c r="D230" s="138" t="s">
        <v>132</v>
      </c>
      <c r="E230" s="139" t="s">
        <v>488</v>
      </c>
      <c r="F230" s="140" t="s">
        <v>489</v>
      </c>
      <c r="G230" s="141" t="s">
        <v>143</v>
      </c>
      <c r="H230" s="142">
        <v>200</v>
      </c>
      <c r="I230" s="143"/>
      <c r="J230" s="143">
        <f t="shared" si="50"/>
        <v>0</v>
      </c>
      <c r="K230" s="140" t="s">
        <v>136</v>
      </c>
      <c r="L230" s="27"/>
      <c r="M230" s="144" t="s">
        <v>1</v>
      </c>
      <c r="N230" s="145" t="s">
        <v>38</v>
      </c>
      <c r="O230" s="146">
        <v>0.005</v>
      </c>
      <c r="P230" s="146">
        <f t="shared" si="51"/>
        <v>1</v>
      </c>
      <c r="Q230" s="146">
        <v>1E-05</v>
      </c>
      <c r="R230" s="146">
        <f t="shared" si="52"/>
        <v>0.002</v>
      </c>
      <c r="S230" s="146">
        <v>0</v>
      </c>
      <c r="T230" s="147">
        <f t="shared" si="53"/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48" t="s">
        <v>179</v>
      </c>
      <c r="AT230" s="148" t="s">
        <v>132</v>
      </c>
      <c r="AU230" s="148" t="s">
        <v>83</v>
      </c>
      <c r="AY230" s="14" t="s">
        <v>129</v>
      </c>
      <c r="BE230" s="149">
        <f t="shared" si="54"/>
        <v>0</v>
      </c>
      <c r="BF230" s="149">
        <f t="shared" si="55"/>
        <v>0</v>
      </c>
      <c r="BG230" s="149">
        <f t="shared" si="56"/>
        <v>0</v>
      </c>
      <c r="BH230" s="149">
        <f t="shared" si="57"/>
        <v>0</v>
      </c>
      <c r="BI230" s="149">
        <f t="shared" si="58"/>
        <v>0</v>
      </c>
      <c r="BJ230" s="14" t="s">
        <v>81</v>
      </c>
      <c r="BK230" s="149">
        <f t="shared" si="59"/>
        <v>0</v>
      </c>
      <c r="BL230" s="14" t="s">
        <v>179</v>
      </c>
      <c r="BM230" s="148" t="s">
        <v>490</v>
      </c>
    </row>
    <row r="231" spans="1:65" s="2" customFormat="1" ht="21.75" customHeight="1">
      <c r="A231" s="26"/>
      <c r="B231" s="137"/>
      <c r="C231" s="138" t="s">
        <v>491</v>
      </c>
      <c r="D231" s="138" t="s">
        <v>132</v>
      </c>
      <c r="E231" s="139" t="s">
        <v>492</v>
      </c>
      <c r="F231" s="140" t="s">
        <v>493</v>
      </c>
      <c r="G231" s="141" t="s">
        <v>143</v>
      </c>
      <c r="H231" s="142">
        <v>603.055</v>
      </c>
      <c r="I231" s="143"/>
      <c r="J231" s="143">
        <f t="shared" si="50"/>
        <v>0</v>
      </c>
      <c r="K231" s="140" t="s">
        <v>136</v>
      </c>
      <c r="L231" s="27"/>
      <c r="M231" s="144" t="s">
        <v>1</v>
      </c>
      <c r="N231" s="145" t="s">
        <v>38</v>
      </c>
      <c r="O231" s="146">
        <v>0.104</v>
      </c>
      <c r="P231" s="146">
        <f t="shared" si="51"/>
        <v>62.71771999999999</v>
      </c>
      <c r="Q231" s="146">
        <v>0.00026</v>
      </c>
      <c r="R231" s="146">
        <f t="shared" si="52"/>
        <v>0.15679429999999997</v>
      </c>
      <c r="S231" s="146">
        <v>0</v>
      </c>
      <c r="T231" s="147">
        <f t="shared" si="53"/>
        <v>0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48" t="s">
        <v>179</v>
      </c>
      <c r="AT231" s="148" t="s">
        <v>132</v>
      </c>
      <c r="AU231" s="148" t="s">
        <v>83</v>
      </c>
      <c r="AY231" s="14" t="s">
        <v>129</v>
      </c>
      <c r="BE231" s="149">
        <f t="shared" si="54"/>
        <v>0</v>
      </c>
      <c r="BF231" s="149">
        <f t="shared" si="55"/>
        <v>0</v>
      </c>
      <c r="BG231" s="149">
        <f t="shared" si="56"/>
        <v>0</v>
      </c>
      <c r="BH231" s="149">
        <f t="shared" si="57"/>
        <v>0</v>
      </c>
      <c r="BI231" s="149">
        <f t="shared" si="58"/>
        <v>0</v>
      </c>
      <c r="BJ231" s="14" t="s">
        <v>81</v>
      </c>
      <c r="BK231" s="149">
        <f t="shared" si="59"/>
        <v>0</v>
      </c>
      <c r="BL231" s="14" t="s">
        <v>179</v>
      </c>
      <c r="BM231" s="148" t="s">
        <v>494</v>
      </c>
    </row>
    <row r="232" spans="1:65" s="2" customFormat="1" ht="21.75" customHeight="1">
      <c r="A232" s="26"/>
      <c r="B232" s="137"/>
      <c r="C232" s="138" t="s">
        <v>495</v>
      </c>
      <c r="D232" s="138" t="s">
        <v>132</v>
      </c>
      <c r="E232" s="139" t="s">
        <v>496</v>
      </c>
      <c r="F232" s="140" t="s">
        <v>497</v>
      </c>
      <c r="G232" s="141" t="s">
        <v>143</v>
      </c>
      <c r="H232" s="142">
        <v>578.055</v>
      </c>
      <c r="I232" s="143"/>
      <c r="J232" s="143">
        <f t="shared" si="50"/>
        <v>0</v>
      </c>
      <c r="K232" s="140" t="s">
        <v>136</v>
      </c>
      <c r="L232" s="27"/>
      <c r="M232" s="144" t="s">
        <v>1</v>
      </c>
      <c r="N232" s="145" t="s">
        <v>38</v>
      </c>
      <c r="O232" s="146">
        <v>0</v>
      </c>
      <c r="P232" s="146">
        <f t="shared" si="51"/>
        <v>0</v>
      </c>
      <c r="Q232" s="146">
        <v>3E-05</v>
      </c>
      <c r="R232" s="146">
        <f t="shared" si="52"/>
        <v>0.01734165</v>
      </c>
      <c r="S232" s="146">
        <v>0</v>
      </c>
      <c r="T232" s="147">
        <f t="shared" si="53"/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48" t="s">
        <v>179</v>
      </c>
      <c r="AT232" s="148" t="s">
        <v>132</v>
      </c>
      <c r="AU232" s="148" t="s">
        <v>83</v>
      </c>
      <c r="AY232" s="14" t="s">
        <v>129</v>
      </c>
      <c r="BE232" s="149">
        <f t="shared" si="54"/>
        <v>0</v>
      </c>
      <c r="BF232" s="149">
        <f t="shared" si="55"/>
        <v>0</v>
      </c>
      <c r="BG232" s="149">
        <f t="shared" si="56"/>
        <v>0</v>
      </c>
      <c r="BH232" s="149">
        <f t="shared" si="57"/>
        <v>0</v>
      </c>
      <c r="BI232" s="149">
        <f t="shared" si="58"/>
        <v>0</v>
      </c>
      <c r="BJ232" s="14" t="s">
        <v>81</v>
      </c>
      <c r="BK232" s="149">
        <f t="shared" si="59"/>
        <v>0</v>
      </c>
      <c r="BL232" s="14" t="s">
        <v>179</v>
      </c>
      <c r="BM232" s="148" t="s">
        <v>498</v>
      </c>
    </row>
    <row r="233" spans="2:63" s="12" customFormat="1" ht="22.9" customHeight="1">
      <c r="B233" s="125"/>
      <c r="D233" s="126" t="s">
        <v>72</v>
      </c>
      <c r="E233" s="135" t="s">
        <v>499</v>
      </c>
      <c r="F233" s="135" t="s">
        <v>500</v>
      </c>
      <c r="J233" s="136">
        <f>BK233</f>
        <v>0</v>
      </c>
      <c r="L233" s="125"/>
      <c r="M233" s="129"/>
      <c r="N233" s="130"/>
      <c r="O233" s="130"/>
      <c r="P233" s="131">
        <f>SUM(P234:P237)</f>
        <v>11.449087000000002</v>
      </c>
      <c r="Q233" s="130"/>
      <c r="R233" s="131">
        <f>SUM(R234:R237)</f>
        <v>0.00696</v>
      </c>
      <c r="S233" s="130"/>
      <c r="T233" s="132">
        <f>SUM(T234:T237)</f>
        <v>0</v>
      </c>
      <c r="AR233" s="126" t="s">
        <v>83</v>
      </c>
      <c r="AT233" s="133" t="s">
        <v>72</v>
      </c>
      <c r="AU233" s="133" t="s">
        <v>81</v>
      </c>
      <c r="AY233" s="126" t="s">
        <v>129</v>
      </c>
      <c r="BK233" s="134">
        <f>SUM(BK234:BK237)</f>
        <v>0</v>
      </c>
    </row>
    <row r="234" spans="1:65" s="2" customFormat="1" ht="21.75" customHeight="1">
      <c r="A234" s="26"/>
      <c r="B234" s="137"/>
      <c r="C234" s="138" t="s">
        <v>501</v>
      </c>
      <c r="D234" s="138" t="s">
        <v>132</v>
      </c>
      <c r="E234" s="139" t="s">
        <v>502</v>
      </c>
      <c r="F234" s="140" t="s">
        <v>503</v>
      </c>
      <c r="G234" s="141" t="s">
        <v>143</v>
      </c>
      <c r="H234" s="142">
        <v>6.45</v>
      </c>
      <c r="I234" s="143"/>
      <c r="J234" s="143">
        <f>ROUND(I234*H234,2)</f>
        <v>0</v>
      </c>
      <c r="K234" s="140" t="s">
        <v>136</v>
      </c>
      <c r="L234" s="27"/>
      <c r="M234" s="144" t="s">
        <v>1</v>
      </c>
      <c r="N234" s="145" t="s">
        <v>38</v>
      </c>
      <c r="O234" s="146">
        <v>0.673</v>
      </c>
      <c r="P234" s="146">
        <f>O234*H234</f>
        <v>4.3408500000000005</v>
      </c>
      <c r="Q234" s="146">
        <v>0</v>
      </c>
      <c r="R234" s="146">
        <f>Q234*H234</f>
        <v>0</v>
      </c>
      <c r="S234" s="146">
        <v>0</v>
      </c>
      <c r="T234" s="147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48" t="s">
        <v>179</v>
      </c>
      <c r="AT234" s="148" t="s">
        <v>132</v>
      </c>
      <c r="AU234" s="148" t="s">
        <v>83</v>
      </c>
      <c r="AY234" s="14" t="s">
        <v>129</v>
      </c>
      <c r="BE234" s="149">
        <f>IF(N234="základní",J234,0)</f>
        <v>0</v>
      </c>
      <c r="BF234" s="149">
        <f>IF(N234="snížená",J234,0)</f>
        <v>0</v>
      </c>
      <c r="BG234" s="149">
        <f>IF(N234="zákl. přenesená",J234,0)</f>
        <v>0</v>
      </c>
      <c r="BH234" s="149">
        <f>IF(N234="sníž. přenesená",J234,0)</f>
        <v>0</v>
      </c>
      <c r="BI234" s="149">
        <f>IF(N234="nulová",J234,0)</f>
        <v>0</v>
      </c>
      <c r="BJ234" s="14" t="s">
        <v>81</v>
      </c>
      <c r="BK234" s="149">
        <f>ROUND(I234*H234,2)</f>
        <v>0</v>
      </c>
      <c r="BL234" s="14" t="s">
        <v>179</v>
      </c>
      <c r="BM234" s="148" t="s">
        <v>504</v>
      </c>
    </row>
    <row r="235" spans="1:65" s="2" customFormat="1" ht="16.5" customHeight="1">
      <c r="A235" s="26"/>
      <c r="B235" s="137"/>
      <c r="C235" s="150" t="s">
        <v>505</v>
      </c>
      <c r="D235" s="150" t="s">
        <v>267</v>
      </c>
      <c r="E235" s="151" t="s">
        <v>506</v>
      </c>
      <c r="F235" s="152" t="s">
        <v>507</v>
      </c>
      <c r="G235" s="153" t="s">
        <v>135</v>
      </c>
      <c r="H235" s="154">
        <v>3</v>
      </c>
      <c r="I235" s="155"/>
      <c r="J235" s="155">
        <f>ROUND(I235*H235,2)</f>
        <v>0</v>
      </c>
      <c r="K235" s="152" t="s">
        <v>1</v>
      </c>
      <c r="L235" s="156"/>
      <c r="M235" s="157" t="s">
        <v>1</v>
      </c>
      <c r="N235" s="158" t="s">
        <v>38</v>
      </c>
      <c r="O235" s="146">
        <v>0</v>
      </c>
      <c r="P235" s="146">
        <f>O235*H235</f>
        <v>0</v>
      </c>
      <c r="Q235" s="146">
        <v>0.00217</v>
      </c>
      <c r="R235" s="146">
        <f>Q235*H235</f>
        <v>0.00651</v>
      </c>
      <c r="S235" s="146">
        <v>0</v>
      </c>
      <c r="T235" s="147">
        <f>S235*H235</f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48" t="s">
        <v>270</v>
      </c>
      <c r="AT235" s="148" t="s">
        <v>267</v>
      </c>
      <c r="AU235" s="148" t="s">
        <v>83</v>
      </c>
      <c r="AY235" s="14" t="s">
        <v>129</v>
      </c>
      <c r="BE235" s="149">
        <f>IF(N235="základní",J235,0)</f>
        <v>0</v>
      </c>
      <c r="BF235" s="149">
        <f>IF(N235="snížená",J235,0)</f>
        <v>0</v>
      </c>
      <c r="BG235" s="149">
        <f>IF(N235="zákl. přenesená",J235,0)</f>
        <v>0</v>
      </c>
      <c r="BH235" s="149">
        <f>IF(N235="sníž. přenesená",J235,0)</f>
        <v>0</v>
      </c>
      <c r="BI235" s="149">
        <f>IF(N235="nulová",J235,0)</f>
        <v>0</v>
      </c>
      <c r="BJ235" s="14" t="s">
        <v>81</v>
      </c>
      <c r="BK235" s="149">
        <f>ROUND(I235*H235,2)</f>
        <v>0</v>
      </c>
      <c r="BL235" s="14" t="s">
        <v>179</v>
      </c>
      <c r="BM235" s="148" t="s">
        <v>508</v>
      </c>
    </row>
    <row r="236" spans="1:65" s="2" customFormat="1" ht="16.5" customHeight="1">
      <c r="A236" s="26"/>
      <c r="B236" s="137"/>
      <c r="C236" s="138" t="s">
        <v>509</v>
      </c>
      <c r="D236" s="138" t="s">
        <v>132</v>
      </c>
      <c r="E236" s="139" t="s">
        <v>510</v>
      </c>
      <c r="F236" s="140" t="s">
        <v>511</v>
      </c>
      <c r="G236" s="141" t="s">
        <v>285</v>
      </c>
      <c r="H236" s="142">
        <v>3</v>
      </c>
      <c r="I236" s="143"/>
      <c r="J236" s="143">
        <f>ROUND(I236*H236,2)</f>
        <v>0</v>
      </c>
      <c r="K236" s="140" t="s">
        <v>1</v>
      </c>
      <c r="L236" s="27"/>
      <c r="M236" s="144" t="s">
        <v>1</v>
      </c>
      <c r="N236" s="145" t="s">
        <v>38</v>
      </c>
      <c r="O236" s="146">
        <v>2.365</v>
      </c>
      <c r="P236" s="146">
        <f>O236*H236</f>
        <v>7.095000000000001</v>
      </c>
      <c r="Q236" s="146">
        <v>0.00015</v>
      </c>
      <c r="R236" s="146">
        <f>Q236*H236</f>
        <v>0.00045</v>
      </c>
      <c r="S236" s="146">
        <v>0</v>
      </c>
      <c r="T236" s="147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48" t="s">
        <v>179</v>
      </c>
      <c r="AT236" s="148" t="s">
        <v>132</v>
      </c>
      <c r="AU236" s="148" t="s">
        <v>83</v>
      </c>
      <c r="AY236" s="14" t="s">
        <v>129</v>
      </c>
      <c r="BE236" s="149">
        <f>IF(N236="základní",J236,0)</f>
        <v>0</v>
      </c>
      <c r="BF236" s="149">
        <f>IF(N236="snížená",J236,0)</f>
        <v>0</v>
      </c>
      <c r="BG236" s="149">
        <f>IF(N236="zákl. přenesená",J236,0)</f>
        <v>0</v>
      </c>
      <c r="BH236" s="149">
        <f>IF(N236="sníž. přenesená",J236,0)</f>
        <v>0</v>
      </c>
      <c r="BI236" s="149">
        <f>IF(N236="nulová",J236,0)</f>
        <v>0</v>
      </c>
      <c r="BJ236" s="14" t="s">
        <v>81</v>
      </c>
      <c r="BK236" s="149">
        <f>ROUND(I236*H236,2)</f>
        <v>0</v>
      </c>
      <c r="BL236" s="14" t="s">
        <v>179</v>
      </c>
      <c r="BM236" s="148" t="s">
        <v>512</v>
      </c>
    </row>
    <row r="237" spans="1:65" s="2" customFormat="1" ht="21.75" customHeight="1">
      <c r="A237" s="26"/>
      <c r="B237" s="137"/>
      <c r="C237" s="138" t="s">
        <v>513</v>
      </c>
      <c r="D237" s="138" t="s">
        <v>132</v>
      </c>
      <c r="E237" s="139" t="s">
        <v>514</v>
      </c>
      <c r="F237" s="140" t="s">
        <v>515</v>
      </c>
      <c r="G237" s="141" t="s">
        <v>152</v>
      </c>
      <c r="H237" s="142">
        <v>0.007</v>
      </c>
      <c r="I237" s="143"/>
      <c r="J237" s="143">
        <f>ROUND(I237*H237,2)</f>
        <v>0</v>
      </c>
      <c r="K237" s="140" t="s">
        <v>136</v>
      </c>
      <c r="L237" s="27"/>
      <c r="M237" s="159" t="s">
        <v>1</v>
      </c>
      <c r="N237" s="160" t="s">
        <v>38</v>
      </c>
      <c r="O237" s="161">
        <v>1.891</v>
      </c>
      <c r="P237" s="161">
        <f>O237*H237</f>
        <v>0.013237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48" t="s">
        <v>179</v>
      </c>
      <c r="AT237" s="148" t="s">
        <v>132</v>
      </c>
      <c r="AU237" s="148" t="s">
        <v>83</v>
      </c>
      <c r="AY237" s="14" t="s">
        <v>129</v>
      </c>
      <c r="BE237" s="149">
        <f>IF(N237="základní",J237,0)</f>
        <v>0</v>
      </c>
      <c r="BF237" s="149">
        <f>IF(N237="snížená",J237,0)</f>
        <v>0</v>
      </c>
      <c r="BG237" s="149">
        <f>IF(N237="zákl. přenesená",J237,0)</f>
        <v>0</v>
      </c>
      <c r="BH237" s="149">
        <f>IF(N237="sníž. přenesená",J237,0)</f>
        <v>0</v>
      </c>
      <c r="BI237" s="149">
        <f>IF(N237="nulová",J237,0)</f>
        <v>0</v>
      </c>
      <c r="BJ237" s="14" t="s">
        <v>81</v>
      </c>
      <c r="BK237" s="149">
        <f>ROUND(I237*H237,2)</f>
        <v>0</v>
      </c>
      <c r="BL237" s="14" t="s">
        <v>179</v>
      </c>
      <c r="BM237" s="148" t="s">
        <v>516</v>
      </c>
    </row>
    <row r="238" spans="1:31" s="2" customFormat="1" ht="6.95" customHeight="1">
      <c r="A238" s="26"/>
      <c r="B238" s="41"/>
      <c r="C238" s="42"/>
      <c r="D238" s="42"/>
      <c r="E238" s="42"/>
      <c r="F238" s="42"/>
      <c r="G238" s="42"/>
      <c r="H238" s="42"/>
      <c r="I238" s="42"/>
      <c r="J238" s="42"/>
      <c r="K238" s="42"/>
      <c r="L238" s="27"/>
      <c r="M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</row>
  </sheetData>
  <autoFilter ref="C131:K237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0"/>
  <sheetViews>
    <sheetView showGridLines="0" workbookViewId="0" topLeftCell="A113">
      <selection activeCell="I121" sqref="I121:I13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8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4" t="s">
        <v>86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3" t="str">
        <f>'Rekapitulace stavby'!K6</f>
        <v>Stavební práce jesle 2.n.p.</v>
      </c>
      <c r="F7" s="204"/>
      <c r="G7" s="204"/>
      <c r="H7" s="204"/>
      <c r="L7" s="17"/>
    </row>
    <row r="8" spans="1:31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9" t="s">
        <v>626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1. 7. 2021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24</v>
      </c>
      <c r="F15" s="26"/>
      <c r="G15" s="26"/>
      <c r="H15" s="26"/>
      <c r="I15" s="23" t="s">
        <v>25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8" t="str">
        <f>'Rekapitulace stavby'!E14</f>
        <v xml:space="preserve"> </v>
      </c>
      <c r="F18" s="168"/>
      <c r="G18" s="168"/>
      <c r="H18" s="168"/>
      <c r="I18" s="23" t="s">
        <v>25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163" t="s">
        <v>624</v>
      </c>
      <c r="F21" s="26"/>
      <c r="G21" s="26"/>
      <c r="H21" s="26"/>
      <c r="I21" s="23" t="s">
        <v>25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25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1" t="s">
        <v>1</v>
      </c>
      <c r="F27" s="171"/>
      <c r="G27" s="171"/>
      <c r="H27" s="1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ROUND(J118,2)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ROUND((SUM(BE118:BE139)),2)</f>
        <v>0</v>
      </c>
      <c r="G33" s="26"/>
      <c r="H33" s="26"/>
      <c r="I33" s="95">
        <v>0.21</v>
      </c>
      <c r="J33" s="94">
        <f>ROUND(((SUM(BE118:BE139))*I33),2)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ROUND((SUM(BF118:BF139)),2)</f>
        <v>0</v>
      </c>
      <c r="G34" s="26"/>
      <c r="H34" s="26"/>
      <c r="I34" s="95">
        <v>0.15</v>
      </c>
      <c r="J34" s="94">
        <f>ROUND(((SUM(BF118:BF139))*I34),2)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ROUND((SUM(BG118:BG139)),2)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ROUND((SUM(BH118:BH139)),2)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ROUND((SUM(BI118:BI139)),2)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3" t="str">
        <f>E7</f>
        <v>Stavební práce jesle 2.n.p.</v>
      </c>
      <c r="F85" s="204"/>
      <c r="G85" s="204"/>
      <c r="H85" s="20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9" t="str">
        <f>E9</f>
        <v>02 - Elektro - investice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Na hřebenkách</v>
      </c>
      <c r="G89" s="26"/>
      <c r="H89" s="26"/>
      <c r="I89" s="23" t="s">
        <v>20</v>
      </c>
      <c r="J89" s="49" t="str">
        <f>IF(J12="","",J12)</f>
        <v>1. 7. 2021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Contractis</v>
      </c>
      <c r="G91" s="26"/>
      <c r="H91" s="26"/>
      <c r="I91" s="23" t="s">
        <v>28</v>
      </c>
      <c r="J91" s="24" t="str">
        <f>E21</f>
        <v>Contractis, Ing. Tomáš Mrkvan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26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Krajovský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J118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2:12" s="9" customFormat="1" ht="24.95" customHeight="1">
      <c r="B97" s="107"/>
      <c r="D97" s="108" t="s">
        <v>103</v>
      </c>
      <c r="E97" s="109"/>
      <c r="F97" s="109"/>
      <c r="G97" s="109"/>
      <c r="H97" s="109"/>
      <c r="I97" s="109"/>
      <c r="J97" s="110">
        <f>J119</f>
        <v>0</v>
      </c>
      <c r="L97" s="107"/>
    </row>
    <row r="98" spans="2:12" s="10" customFormat="1" ht="19.9" customHeight="1">
      <c r="B98" s="111"/>
      <c r="D98" s="112" t="s">
        <v>517</v>
      </c>
      <c r="E98" s="113"/>
      <c r="F98" s="113"/>
      <c r="G98" s="113"/>
      <c r="H98" s="113"/>
      <c r="I98" s="113"/>
      <c r="J98" s="114">
        <f>J120</f>
        <v>0</v>
      </c>
      <c r="L98" s="111"/>
    </row>
    <row r="99" spans="1:31" s="2" customFormat="1" ht="21.75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3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</row>
    <row r="100" spans="1:31" s="2" customFormat="1" ht="6.95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4" spans="1:31" s="2" customFormat="1" ht="6.95" customHeight="1">
      <c r="A104" s="26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24.95" customHeight="1">
      <c r="A105" s="26"/>
      <c r="B105" s="27"/>
      <c r="C105" s="18" t="s">
        <v>114</v>
      </c>
      <c r="D105" s="26"/>
      <c r="E105" s="26"/>
      <c r="F105" s="26"/>
      <c r="G105" s="26"/>
      <c r="H105" s="26"/>
      <c r="I105" s="26"/>
      <c r="J105" s="26"/>
      <c r="K105" s="26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6.9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12" customHeight="1">
      <c r="A107" s="26"/>
      <c r="B107" s="27"/>
      <c r="C107" s="23" t="s">
        <v>14</v>
      </c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6.5" customHeight="1">
      <c r="A108" s="26"/>
      <c r="B108" s="27"/>
      <c r="C108" s="26"/>
      <c r="D108" s="26"/>
      <c r="E108" s="203" t="str">
        <f>E7</f>
        <v>Stavební práce jesle 2.n.p.</v>
      </c>
      <c r="F108" s="204"/>
      <c r="G108" s="204"/>
      <c r="H108" s="204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2" customHeight="1">
      <c r="A109" s="26"/>
      <c r="B109" s="27"/>
      <c r="C109" s="23" t="s">
        <v>91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6.5" customHeight="1">
      <c r="A110" s="26"/>
      <c r="B110" s="27"/>
      <c r="C110" s="26"/>
      <c r="D110" s="26"/>
      <c r="E110" s="189" t="str">
        <f>E9</f>
        <v>02 - Elektro - investice</v>
      </c>
      <c r="F110" s="202"/>
      <c r="G110" s="202"/>
      <c r="H110" s="202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18</v>
      </c>
      <c r="D112" s="26"/>
      <c r="E112" s="26"/>
      <c r="F112" s="21" t="str">
        <f>F12</f>
        <v>Na hřebenkách</v>
      </c>
      <c r="G112" s="26"/>
      <c r="H112" s="26"/>
      <c r="I112" s="23" t="s">
        <v>20</v>
      </c>
      <c r="J112" s="49" t="str">
        <f>IF(J12="","",J12)</f>
        <v>1. 7. 2021</v>
      </c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15.2" customHeight="1">
      <c r="A114" s="26"/>
      <c r="B114" s="27"/>
      <c r="C114" s="23" t="s">
        <v>22</v>
      </c>
      <c r="D114" s="26"/>
      <c r="E114" s="26"/>
      <c r="F114" s="21" t="str">
        <f>E15</f>
        <v>Contractis</v>
      </c>
      <c r="G114" s="26"/>
      <c r="H114" s="26"/>
      <c r="I114" s="23" t="s">
        <v>28</v>
      </c>
      <c r="J114" s="24" t="str">
        <f>E21</f>
        <v>Contractis, Ing. Tomáš Mrkvan</v>
      </c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26</v>
      </c>
      <c r="D115" s="26"/>
      <c r="E115" s="26"/>
      <c r="F115" s="21" t="str">
        <f>IF(E18="","",E18)</f>
        <v xml:space="preserve"> </v>
      </c>
      <c r="G115" s="26"/>
      <c r="H115" s="26"/>
      <c r="I115" s="23" t="s">
        <v>30</v>
      </c>
      <c r="J115" s="24" t="str">
        <f>E24</f>
        <v>Krajovský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0.3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1" customFormat="1" ht="29.25" customHeight="1">
      <c r="A117" s="115"/>
      <c r="B117" s="116"/>
      <c r="C117" s="117" t="s">
        <v>115</v>
      </c>
      <c r="D117" s="118" t="s">
        <v>58</v>
      </c>
      <c r="E117" s="118" t="s">
        <v>54</v>
      </c>
      <c r="F117" s="118" t="s">
        <v>55</v>
      </c>
      <c r="G117" s="118" t="s">
        <v>116</v>
      </c>
      <c r="H117" s="118" t="s">
        <v>117</v>
      </c>
      <c r="I117" s="118" t="s">
        <v>118</v>
      </c>
      <c r="J117" s="118" t="s">
        <v>95</v>
      </c>
      <c r="K117" s="119" t="s">
        <v>119</v>
      </c>
      <c r="L117" s="120"/>
      <c r="M117" s="56" t="s">
        <v>1</v>
      </c>
      <c r="N117" s="57" t="s">
        <v>37</v>
      </c>
      <c r="O117" s="57" t="s">
        <v>120</v>
      </c>
      <c r="P117" s="57" t="s">
        <v>121</v>
      </c>
      <c r="Q117" s="57" t="s">
        <v>122</v>
      </c>
      <c r="R117" s="57" t="s">
        <v>123</v>
      </c>
      <c r="S117" s="57" t="s">
        <v>124</v>
      </c>
      <c r="T117" s="58" t="s">
        <v>125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</row>
    <row r="118" spans="1:63" s="2" customFormat="1" ht="22.9" customHeight="1">
      <c r="A118" s="26"/>
      <c r="B118" s="27"/>
      <c r="C118" s="63" t="s">
        <v>126</v>
      </c>
      <c r="D118" s="26"/>
      <c r="E118" s="26"/>
      <c r="F118" s="26"/>
      <c r="G118" s="26"/>
      <c r="H118" s="26"/>
      <c r="I118" s="26"/>
      <c r="J118" s="121">
        <f>BK118</f>
        <v>0</v>
      </c>
      <c r="K118" s="26"/>
      <c r="L118" s="27"/>
      <c r="M118" s="59"/>
      <c r="N118" s="50"/>
      <c r="O118" s="60"/>
      <c r="P118" s="122">
        <f>P119</f>
        <v>40.855000000000004</v>
      </c>
      <c r="Q118" s="60"/>
      <c r="R118" s="122">
        <f>R119</f>
        <v>0.035872</v>
      </c>
      <c r="S118" s="60"/>
      <c r="T118" s="123">
        <f>T119</f>
        <v>0.03</v>
      </c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T118" s="14" t="s">
        <v>72</v>
      </c>
      <c r="AU118" s="14" t="s">
        <v>97</v>
      </c>
      <c r="BK118" s="124">
        <f>BK119</f>
        <v>0</v>
      </c>
    </row>
    <row r="119" spans="2:63" s="12" customFormat="1" ht="25.9" customHeight="1">
      <c r="B119" s="125"/>
      <c r="D119" s="126" t="s">
        <v>72</v>
      </c>
      <c r="E119" s="127" t="s">
        <v>172</v>
      </c>
      <c r="F119" s="127" t="s">
        <v>173</v>
      </c>
      <c r="J119" s="128">
        <f>BK119</f>
        <v>0</v>
      </c>
      <c r="L119" s="125"/>
      <c r="M119" s="129"/>
      <c r="N119" s="130"/>
      <c r="O119" s="130"/>
      <c r="P119" s="131">
        <f>P120</f>
        <v>40.855000000000004</v>
      </c>
      <c r="Q119" s="130"/>
      <c r="R119" s="131">
        <f>R120</f>
        <v>0.035872</v>
      </c>
      <c r="S119" s="130"/>
      <c r="T119" s="132">
        <f>T120</f>
        <v>0.03</v>
      </c>
      <c r="AR119" s="126" t="s">
        <v>83</v>
      </c>
      <c r="AT119" s="133" t="s">
        <v>72</v>
      </c>
      <c r="AU119" s="133" t="s">
        <v>73</v>
      </c>
      <c r="AY119" s="126" t="s">
        <v>129</v>
      </c>
      <c r="BK119" s="134">
        <f>BK120</f>
        <v>0</v>
      </c>
    </row>
    <row r="120" spans="2:63" s="12" customFormat="1" ht="22.9" customHeight="1">
      <c r="B120" s="125"/>
      <c r="D120" s="126" t="s">
        <v>72</v>
      </c>
      <c r="E120" s="135" t="s">
        <v>518</v>
      </c>
      <c r="F120" s="135" t="s">
        <v>519</v>
      </c>
      <c r="J120" s="136">
        <f>BK120</f>
        <v>0</v>
      </c>
      <c r="L120" s="125"/>
      <c r="M120" s="129"/>
      <c r="N120" s="130"/>
      <c r="O120" s="130"/>
      <c r="P120" s="131">
        <f>SUM(P121:P139)</f>
        <v>40.855000000000004</v>
      </c>
      <c r="Q120" s="130"/>
      <c r="R120" s="131">
        <f>SUM(R121:R139)</f>
        <v>0.035872</v>
      </c>
      <c r="S120" s="130"/>
      <c r="T120" s="132">
        <f>SUM(T121:T139)</f>
        <v>0.03</v>
      </c>
      <c r="AR120" s="126" t="s">
        <v>83</v>
      </c>
      <c r="AT120" s="133" t="s">
        <v>72</v>
      </c>
      <c r="AU120" s="133" t="s">
        <v>81</v>
      </c>
      <c r="AY120" s="126" t="s">
        <v>129</v>
      </c>
      <c r="BK120" s="134">
        <f>SUM(BK121:BK139)</f>
        <v>0</v>
      </c>
    </row>
    <row r="121" spans="1:65" s="2" customFormat="1" ht="16.5" customHeight="1">
      <c r="A121" s="26"/>
      <c r="B121" s="137"/>
      <c r="C121" s="138" t="s">
        <v>81</v>
      </c>
      <c r="D121" s="138" t="s">
        <v>132</v>
      </c>
      <c r="E121" s="139" t="s">
        <v>520</v>
      </c>
      <c r="F121" s="140" t="s">
        <v>521</v>
      </c>
      <c r="G121" s="141" t="s">
        <v>135</v>
      </c>
      <c r="H121" s="142">
        <v>3</v>
      </c>
      <c r="I121" s="143"/>
      <c r="J121" s="143">
        <f aca="true" t="shared" si="0" ref="J121:J139">ROUND(I121*H121,2)</f>
        <v>0</v>
      </c>
      <c r="K121" s="140" t="s">
        <v>136</v>
      </c>
      <c r="L121" s="27"/>
      <c r="M121" s="144" t="s">
        <v>1</v>
      </c>
      <c r="N121" s="145" t="s">
        <v>38</v>
      </c>
      <c r="O121" s="146">
        <v>0.2</v>
      </c>
      <c r="P121" s="146">
        <f aca="true" t="shared" si="1" ref="P121:P139">O121*H121</f>
        <v>0.6000000000000001</v>
      </c>
      <c r="Q121" s="146">
        <v>0</v>
      </c>
      <c r="R121" s="146">
        <f aca="true" t="shared" si="2" ref="R121:R139">Q121*H121</f>
        <v>0</v>
      </c>
      <c r="S121" s="146">
        <v>0</v>
      </c>
      <c r="T121" s="147">
        <f aca="true" t="shared" si="3" ref="T121:T139">S121*H121</f>
        <v>0</v>
      </c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R121" s="148" t="s">
        <v>179</v>
      </c>
      <c r="AT121" s="148" t="s">
        <v>132</v>
      </c>
      <c r="AU121" s="148" t="s">
        <v>83</v>
      </c>
      <c r="AY121" s="14" t="s">
        <v>129</v>
      </c>
      <c r="BE121" s="149">
        <f aca="true" t="shared" si="4" ref="BE121:BE139">IF(N121="základní",J121,0)</f>
        <v>0</v>
      </c>
      <c r="BF121" s="149">
        <f aca="true" t="shared" si="5" ref="BF121:BF139">IF(N121="snížená",J121,0)</f>
        <v>0</v>
      </c>
      <c r="BG121" s="149">
        <f aca="true" t="shared" si="6" ref="BG121:BG139">IF(N121="zákl. přenesená",J121,0)</f>
        <v>0</v>
      </c>
      <c r="BH121" s="149">
        <f aca="true" t="shared" si="7" ref="BH121:BH139">IF(N121="sníž. přenesená",J121,0)</f>
        <v>0</v>
      </c>
      <c r="BI121" s="149">
        <f aca="true" t="shared" si="8" ref="BI121:BI139">IF(N121="nulová",J121,0)</f>
        <v>0</v>
      </c>
      <c r="BJ121" s="14" t="s">
        <v>81</v>
      </c>
      <c r="BK121" s="149">
        <f aca="true" t="shared" si="9" ref="BK121:BK139">ROUND(I121*H121,2)</f>
        <v>0</v>
      </c>
      <c r="BL121" s="14" t="s">
        <v>179</v>
      </c>
      <c r="BM121" s="148" t="s">
        <v>522</v>
      </c>
    </row>
    <row r="122" spans="1:65" s="2" customFormat="1" ht="33" customHeight="1">
      <c r="A122" s="26"/>
      <c r="B122" s="137"/>
      <c r="C122" s="150" t="s">
        <v>83</v>
      </c>
      <c r="D122" s="150" t="s">
        <v>267</v>
      </c>
      <c r="E122" s="151" t="s">
        <v>523</v>
      </c>
      <c r="F122" s="152" t="s">
        <v>524</v>
      </c>
      <c r="G122" s="153" t="s">
        <v>135</v>
      </c>
      <c r="H122" s="154">
        <v>3</v>
      </c>
      <c r="I122" s="155"/>
      <c r="J122" s="155">
        <f t="shared" si="0"/>
        <v>0</v>
      </c>
      <c r="K122" s="152" t="s">
        <v>136</v>
      </c>
      <c r="L122" s="156"/>
      <c r="M122" s="157" t="s">
        <v>1</v>
      </c>
      <c r="N122" s="158" t="s">
        <v>38</v>
      </c>
      <c r="O122" s="146">
        <v>0</v>
      </c>
      <c r="P122" s="146">
        <f t="shared" si="1"/>
        <v>0</v>
      </c>
      <c r="Q122" s="146">
        <v>9E-05</v>
      </c>
      <c r="R122" s="146">
        <f t="shared" si="2"/>
        <v>0.00027</v>
      </c>
      <c r="S122" s="146">
        <v>0</v>
      </c>
      <c r="T122" s="147">
        <f t="shared" si="3"/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8" t="s">
        <v>270</v>
      </c>
      <c r="AT122" s="148" t="s">
        <v>267</v>
      </c>
      <c r="AU122" s="148" t="s">
        <v>83</v>
      </c>
      <c r="AY122" s="14" t="s">
        <v>129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4" t="s">
        <v>81</v>
      </c>
      <c r="BK122" s="149">
        <f t="shared" si="9"/>
        <v>0</v>
      </c>
      <c r="BL122" s="14" t="s">
        <v>179</v>
      </c>
      <c r="BM122" s="148" t="s">
        <v>525</v>
      </c>
    </row>
    <row r="123" spans="1:65" s="2" customFormat="1" ht="21.75" customHeight="1">
      <c r="A123" s="26"/>
      <c r="B123" s="137"/>
      <c r="C123" s="138" t="s">
        <v>130</v>
      </c>
      <c r="D123" s="138" t="s">
        <v>132</v>
      </c>
      <c r="E123" s="139" t="s">
        <v>526</v>
      </c>
      <c r="F123" s="140" t="s">
        <v>527</v>
      </c>
      <c r="G123" s="141" t="s">
        <v>381</v>
      </c>
      <c r="H123" s="142">
        <v>2</v>
      </c>
      <c r="I123" s="143"/>
      <c r="J123" s="143">
        <f t="shared" si="0"/>
        <v>0</v>
      </c>
      <c r="K123" s="140" t="s">
        <v>136</v>
      </c>
      <c r="L123" s="27"/>
      <c r="M123" s="144" t="s">
        <v>1</v>
      </c>
      <c r="N123" s="145" t="s">
        <v>38</v>
      </c>
      <c r="O123" s="146">
        <v>0.07</v>
      </c>
      <c r="P123" s="146">
        <f t="shared" si="1"/>
        <v>0.14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8" t="s">
        <v>179</v>
      </c>
      <c r="AT123" s="148" t="s">
        <v>132</v>
      </c>
      <c r="AU123" s="148" t="s">
        <v>83</v>
      </c>
      <c r="AY123" s="14" t="s">
        <v>129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4" t="s">
        <v>81</v>
      </c>
      <c r="BK123" s="149">
        <f t="shared" si="9"/>
        <v>0</v>
      </c>
      <c r="BL123" s="14" t="s">
        <v>179</v>
      </c>
      <c r="BM123" s="148" t="s">
        <v>528</v>
      </c>
    </row>
    <row r="124" spans="1:65" s="2" customFormat="1" ht="16.5" customHeight="1">
      <c r="A124" s="26"/>
      <c r="B124" s="137"/>
      <c r="C124" s="150" t="s">
        <v>137</v>
      </c>
      <c r="D124" s="150" t="s">
        <v>267</v>
      </c>
      <c r="E124" s="151" t="s">
        <v>529</v>
      </c>
      <c r="F124" s="152" t="s">
        <v>530</v>
      </c>
      <c r="G124" s="153" t="s">
        <v>381</v>
      </c>
      <c r="H124" s="154">
        <v>2</v>
      </c>
      <c r="I124" s="155"/>
      <c r="J124" s="155">
        <f t="shared" si="0"/>
        <v>0</v>
      </c>
      <c r="K124" s="152" t="s">
        <v>136</v>
      </c>
      <c r="L124" s="156"/>
      <c r="M124" s="157" t="s">
        <v>1</v>
      </c>
      <c r="N124" s="158" t="s">
        <v>38</v>
      </c>
      <c r="O124" s="146">
        <v>0</v>
      </c>
      <c r="P124" s="146">
        <f t="shared" si="1"/>
        <v>0</v>
      </c>
      <c r="Q124" s="146">
        <v>7E-05</v>
      </c>
      <c r="R124" s="146">
        <f t="shared" si="2"/>
        <v>0.00014</v>
      </c>
      <c r="S124" s="146">
        <v>0</v>
      </c>
      <c r="T124" s="147">
        <f t="shared" si="3"/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270</v>
      </c>
      <c r="AT124" s="148" t="s">
        <v>267</v>
      </c>
      <c r="AU124" s="148" t="s">
        <v>83</v>
      </c>
      <c r="AY124" s="14" t="s">
        <v>129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4" t="s">
        <v>81</v>
      </c>
      <c r="BK124" s="149">
        <f t="shared" si="9"/>
        <v>0</v>
      </c>
      <c r="BL124" s="14" t="s">
        <v>179</v>
      </c>
      <c r="BM124" s="148" t="s">
        <v>531</v>
      </c>
    </row>
    <row r="125" spans="1:65" s="2" customFormat="1" ht="21.75" customHeight="1">
      <c r="A125" s="26"/>
      <c r="B125" s="137"/>
      <c r="C125" s="138" t="s">
        <v>154</v>
      </c>
      <c r="D125" s="138" t="s">
        <v>132</v>
      </c>
      <c r="E125" s="139" t="s">
        <v>532</v>
      </c>
      <c r="F125" s="140" t="s">
        <v>533</v>
      </c>
      <c r="G125" s="141" t="s">
        <v>381</v>
      </c>
      <c r="H125" s="142">
        <v>1</v>
      </c>
      <c r="I125" s="143"/>
      <c r="J125" s="143">
        <f t="shared" si="0"/>
        <v>0</v>
      </c>
      <c r="K125" s="140" t="s">
        <v>136</v>
      </c>
      <c r="L125" s="27"/>
      <c r="M125" s="144" t="s">
        <v>1</v>
      </c>
      <c r="N125" s="145" t="s">
        <v>38</v>
      </c>
      <c r="O125" s="146">
        <v>0.074</v>
      </c>
      <c r="P125" s="146">
        <f t="shared" si="1"/>
        <v>0.074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179</v>
      </c>
      <c r="AT125" s="148" t="s">
        <v>132</v>
      </c>
      <c r="AU125" s="148" t="s">
        <v>83</v>
      </c>
      <c r="AY125" s="14" t="s">
        <v>129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4" t="s">
        <v>81</v>
      </c>
      <c r="BK125" s="149">
        <f t="shared" si="9"/>
        <v>0</v>
      </c>
      <c r="BL125" s="14" t="s">
        <v>179</v>
      </c>
      <c r="BM125" s="148" t="s">
        <v>534</v>
      </c>
    </row>
    <row r="126" spans="1:65" s="2" customFormat="1" ht="16.5" customHeight="1">
      <c r="A126" s="26"/>
      <c r="B126" s="137"/>
      <c r="C126" s="150" t="s">
        <v>158</v>
      </c>
      <c r="D126" s="150" t="s">
        <v>267</v>
      </c>
      <c r="E126" s="151" t="s">
        <v>535</v>
      </c>
      <c r="F126" s="152" t="s">
        <v>536</v>
      </c>
      <c r="G126" s="153" t="s">
        <v>381</v>
      </c>
      <c r="H126" s="154">
        <v>1</v>
      </c>
      <c r="I126" s="155"/>
      <c r="J126" s="155">
        <f t="shared" si="0"/>
        <v>0</v>
      </c>
      <c r="K126" s="152" t="s">
        <v>136</v>
      </c>
      <c r="L126" s="156"/>
      <c r="M126" s="157" t="s">
        <v>1</v>
      </c>
      <c r="N126" s="158" t="s">
        <v>38</v>
      </c>
      <c r="O126" s="146">
        <v>0</v>
      </c>
      <c r="P126" s="146">
        <f t="shared" si="1"/>
        <v>0</v>
      </c>
      <c r="Q126" s="146">
        <v>0.00012</v>
      </c>
      <c r="R126" s="146">
        <f t="shared" si="2"/>
        <v>0.00012</v>
      </c>
      <c r="S126" s="146">
        <v>0</v>
      </c>
      <c r="T126" s="147">
        <f t="shared" si="3"/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270</v>
      </c>
      <c r="AT126" s="148" t="s">
        <v>267</v>
      </c>
      <c r="AU126" s="148" t="s">
        <v>83</v>
      </c>
      <c r="AY126" s="14" t="s">
        <v>129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4" t="s">
        <v>81</v>
      </c>
      <c r="BK126" s="149">
        <f t="shared" si="9"/>
        <v>0</v>
      </c>
      <c r="BL126" s="14" t="s">
        <v>179</v>
      </c>
      <c r="BM126" s="148" t="s">
        <v>537</v>
      </c>
    </row>
    <row r="127" spans="1:65" s="2" customFormat="1" ht="21.75" customHeight="1">
      <c r="A127" s="26"/>
      <c r="B127" s="137"/>
      <c r="C127" s="138" t="s">
        <v>162</v>
      </c>
      <c r="D127" s="138" t="s">
        <v>132</v>
      </c>
      <c r="E127" s="139" t="s">
        <v>538</v>
      </c>
      <c r="F127" s="140" t="s">
        <v>539</v>
      </c>
      <c r="G127" s="141" t="s">
        <v>381</v>
      </c>
      <c r="H127" s="142">
        <v>92</v>
      </c>
      <c r="I127" s="143"/>
      <c r="J127" s="143">
        <f t="shared" si="0"/>
        <v>0</v>
      </c>
      <c r="K127" s="140" t="s">
        <v>136</v>
      </c>
      <c r="L127" s="27"/>
      <c r="M127" s="144" t="s">
        <v>1</v>
      </c>
      <c r="N127" s="145" t="s">
        <v>38</v>
      </c>
      <c r="O127" s="146">
        <v>0.082</v>
      </c>
      <c r="P127" s="146">
        <f t="shared" si="1"/>
        <v>7.5440000000000005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8" t="s">
        <v>179</v>
      </c>
      <c r="AT127" s="148" t="s">
        <v>132</v>
      </c>
      <c r="AU127" s="148" t="s">
        <v>83</v>
      </c>
      <c r="AY127" s="14" t="s">
        <v>129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4" t="s">
        <v>81</v>
      </c>
      <c r="BK127" s="149">
        <f t="shared" si="9"/>
        <v>0</v>
      </c>
      <c r="BL127" s="14" t="s">
        <v>179</v>
      </c>
      <c r="BM127" s="148" t="s">
        <v>540</v>
      </c>
    </row>
    <row r="128" spans="1:65" s="2" customFormat="1" ht="16.5" customHeight="1">
      <c r="A128" s="26"/>
      <c r="B128" s="137"/>
      <c r="C128" s="150" t="s">
        <v>168</v>
      </c>
      <c r="D128" s="150" t="s">
        <v>267</v>
      </c>
      <c r="E128" s="151" t="s">
        <v>541</v>
      </c>
      <c r="F128" s="152" t="s">
        <v>542</v>
      </c>
      <c r="G128" s="153" t="s">
        <v>381</v>
      </c>
      <c r="H128" s="154">
        <v>110.4</v>
      </c>
      <c r="I128" s="155"/>
      <c r="J128" s="155">
        <f t="shared" si="0"/>
        <v>0</v>
      </c>
      <c r="K128" s="152" t="s">
        <v>136</v>
      </c>
      <c r="L128" s="156"/>
      <c r="M128" s="157" t="s">
        <v>1</v>
      </c>
      <c r="N128" s="158" t="s">
        <v>38</v>
      </c>
      <c r="O128" s="146">
        <v>0</v>
      </c>
      <c r="P128" s="146">
        <f t="shared" si="1"/>
        <v>0</v>
      </c>
      <c r="Q128" s="146">
        <v>0.00012</v>
      </c>
      <c r="R128" s="146">
        <f t="shared" si="2"/>
        <v>0.013248000000000001</v>
      </c>
      <c r="S128" s="146">
        <v>0</v>
      </c>
      <c r="T128" s="147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270</v>
      </c>
      <c r="AT128" s="148" t="s">
        <v>267</v>
      </c>
      <c r="AU128" s="148" t="s">
        <v>83</v>
      </c>
      <c r="AY128" s="14" t="s">
        <v>129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4" t="s">
        <v>81</v>
      </c>
      <c r="BK128" s="149">
        <f t="shared" si="9"/>
        <v>0</v>
      </c>
      <c r="BL128" s="14" t="s">
        <v>179</v>
      </c>
      <c r="BM128" s="148" t="s">
        <v>543</v>
      </c>
    </row>
    <row r="129" spans="1:65" s="2" customFormat="1" ht="21.75" customHeight="1">
      <c r="A129" s="26"/>
      <c r="B129" s="137"/>
      <c r="C129" s="138" t="s">
        <v>139</v>
      </c>
      <c r="D129" s="138" t="s">
        <v>132</v>
      </c>
      <c r="E129" s="139" t="s">
        <v>544</v>
      </c>
      <c r="F129" s="140" t="s">
        <v>545</v>
      </c>
      <c r="G129" s="141" t="s">
        <v>381</v>
      </c>
      <c r="H129" s="142">
        <v>56</v>
      </c>
      <c r="I129" s="143"/>
      <c r="J129" s="143">
        <f t="shared" si="0"/>
        <v>0</v>
      </c>
      <c r="K129" s="140" t="s">
        <v>136</v>
      </c>
      <c r="L129" s="27"/>
      <c r="M129" s="144" t="s">
        <v>1</v>
      </c>
      <c r="N129" s="145" t="s">
        <v>38</v>
      </c>
      <c r="O129" s="146">
        <v>0.086</v>
      </c>
      <c r="P129" s="146">
        <f t="shared" si="1"/>
        <v>4.816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179</v>
      </c>
      <c r="AT129" s="148" t="s">
        <v>132</v>
      </c>
      <c r="AU129" s="148" t="s">
        <v>83</v>
      </c>
      <c r="AY129" s="14" t="s">
        <v>129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4" t="s">
        <v>81</v>
      </c>
      <c r="BK129" s="149">
        <f t="shared" si="9"/>
        <v>0</v>
      </c>
      <c r="BL129" s="14" t="s">
        <v>179</v>
      </c>
      <c r="BM129" s="148" t="s">
        <v>546</v>
      </c>
    </row>
    <row r="130" spans="1:65" s="2" customFormat="1" ht="16.5" customHeight="1">
      <c r="A130" s="26"/>
      <c r="B130" s="137"/>
      <c r="C130" s="150" t="s">
        <v>183</v>
      </c>
      <c r="D130" s="150" t="s">
        <v>267</v>
      </c>
      <c r="E130" s="151" t="s">
        <v>547</v>
      </c>
      <c r="F130" s="152" t="s">
        <v>548</v>
      </c>
      <c r="G130" s="153" t="s">
        <v>381</v>
      </c>
      <c r="H130" s="154">
        <v>67.2</v>
      </c>
      <c r="I130" s="155"/>
      <c r="J130" s="155">
        <f t="shared" si="0"/>
        <v>0</v>
      </c>
      <c r="K130" s="152" t="s">
        <v>136</v>
      </c>
      <c r="L130" s="156"/>
      <c r="M130" s="157" t="s">
        <v>1</v>
      </c>
      <c r="N130" s="158" t="s">
        <v>38</v>
      </c>
      <c r="O130" s="146">
        <v>0</v>
      </c>
      <c r="P130" s="146">
        <f t="shared" si="1"/>
        <v>0</v>
      </c>
      <c r="Q130" s="146">
        <v>0.00017</v>
      </c>
      <c r="R130" s="146">
        <f t="shared" si="2"/>
        <v>0.011424000000000002</v>
      </c>
      <c r="S130" s="146">
        <v>0</v>
      </c>
      <c r="T130" s="147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270</v>
      </c>
      <c r="AT130" s="148" t="s">
        <v>267</v>
      </c>
      <c r="AU130" s="148" t="s">
        <v>83</v>
      </c>
      <c r="AY130" s="14" t="s">
        <v>129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4" t="s">
        <v>81</v>
      </c>
      <c r="BK130" s="149">
        <f t="shared" si="9"/>
        <v>0</v>
      </c>
      <c r="BL130" s="14" t="s">
        <v>179</v>
      </c>
      <c r="BM130" s="148" t="s">
        <v>549</v>
      </c>
    </row>
    <row r="131" spans="1:65" s="2" customFormat="1" ht="21.75" customHeight="1">
      <c r="A131" s="26"/>
      <c r="B131" s="137"/>
      <c r="C131" s="138" t="s">
        <v>189</v>
      </c>
      <c r="D131" s="138" t="s">
        <v>132</v>
      </c>
      <c r="E131" s="139" t="s">
        <v>550</v>
      </c>
      <c r="F131" s="140" t="s">
        <v>551</v>
      </c>
      <c r="G131" s="141" t="s">
        <v>381</v>
      </c>
      <c r="H131" s="142">
        <v>52</v>
      </c>
      <c r="I131" s="143"/>
      <c r="J131" s="143">
        <f t="shared" si="0"/>
        <v>0</v>
      </c>
      <c r="K131" s="140" t="s">
        <v>136</v>
      </c>
      <c r="L131" s="27"/>
      <c r="M131" s="144" t="s">
        <v>1</v>
      </c>
      <c r="N131" s="145" t="s">
        <v>38</v>
      </c>
      <c r="O131" s="146">
        <v>0.11</v>
      </c>
      <c r="P131" s="146">
        <f t="shared" si="1"/>
        <v>5.72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179</v>
      </c>
      <c r="AT131" s="148" t="s">
        <v>132</v>
      </c>
      <c r="AU131" s="148" t="s">
        <v>83</v>
      </c>
      <c r="AY131" s="14" t="s">
        <v>129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4" t="s">
        <v>81</v>
      </c>
      <c r="BK131" s="149">
        <f t="shared" si="9"/>
        <v>0</v>
      </c>
      <c r="BL131" s="14" t="s">
        <v>179</v>
      </c>
      <c r="BM131" s="148" t="s">
        <v>552</v>
      </c>
    </row>
    <row r="132" spans="1:65" s="2" customFormat="1" ht="16.5" customHeight="1">
      <c r="A132" s="26"/>
      <c r="B132" s="137"/>
      <c r="C132" s="150" t="s">
        <v>194</v>
      </c>
      <c r="D132" s="150" t="s">
        <v>267</v>
      </c>
      <c r="E132" s="151" t="s">
        <v>553</v>
      </c>
      <c r="F132" s="152" t="s">
        <v>554</v>
      </c>
      <c r="G132" s="153" t="s">
        <v>555</v>
      </c>
      <c r="H132" s="154">
        <v>0.062</v>
      </c>
      <c r="I132" s="155"/>
      <c r="J132" s="155">
        <f t="shared" si="0"/>
        <v>0</v>
      </c>
      <c r="K132" s="152" t="s">
        <v>1</v>
      </c>
      <c r="L132" s="156"/>
      <c r="M132" s="157" t="s">
        <v>1</v>
      </c>
      <c r="N132" s="158" t="s">
        <v>38</v>
      </c>
      <c r="O132" s="146">
        <v>0</v>
      </c>
      <c r="P132" s="146">
        <f t="shared" si="1"/>
        <v>0</v>
      </c>
      <c r="Q132" s="146">
        <v>0.16</v>
      </c>
      <c r="R132" s="146">
        <f t="shared" si="2"/>
        <v>0.00992</v>
      </c>
      <c r="S132" s="146">
        <v>0</v>
      </c>
      <c r="T132" s="147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270</v>
      </c>
      <c r="AT132" s="148" t="s">
        <v>267</v>
      </c>
      <c r="AU132" s="148" t="s">
        <v>83</v>
      </c>
      <c r="AY132" s="14" t="s">
        <v>129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4" t="s">
        <v>81</v>
      </c>
      <c r="BK132" s="149">
        <f t="shared" si="9"/>
        <v>0</v>
      </c>
      <c r="BL132" s="14" t="s">
        <v>179</v>
      </c>
      <c r="BM132" s="148" t="s">
        <v>556</v>
      </c>
    </row>
    <row r="133" spans="1:65" s="2" customFormat="1" ht="21.75" customHeight="1">
      <c r="A133" s="26"/>
      <c r="B133" s="137"/>
      <c r="C133" s="138" t="s">
        <v>198</v>
      </c>
      <c r="D133" s="138" t="s">
        <v>132</v>
      </c>
      <c r="E133" s="139" t="s">
        <v>557</v>
      </c>
      <c r="F133" s="140" t="s">
        <v>558</v>
      </c>
      <c r="G133" s="141" t="s">
        <v>135</v>
      </c>
      <c r="H133" s="142">
        <v>30</v>
      </c>
      <c r="I133" s="143"/>
      <c r="J133" s="143">
        <f t="shared" si="0"/>
        <v>0</v>
      </c>
      <c r="K133" s="140" t="s">
        <v>136</v>
      </c>
      <c r="L133" s="27"/>
      <c r="M133" s="144" t="s">
        <v>1</v>
      </c>
      <c r="N133" s="145" t="s">
        <v>38</v>
      </c>
      <c r="O133" s="146">
        <v>0.051</v>
      </c>
      <c r="P133" s="146">
        <f t="shared" si="1"/>
        <v>1.5299999999999998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179</v>
      </c>
      <c r="AT133" s="148" t="s">
        <v>132</v>
      </c>
      <c r="AU133" s="148" t="s">
        <v>83</v>
      </c>
      <c r="AY133" s="14" t="s">
        <v>129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4" t="s">
        <v>81</v>
      </c>
      <c r="BK133" s="149">
        <f t="shared" si="9"/>
        <v>0</v>
      </c>
      <c r="BL133" s="14" t="s">
        <v>179</v>
      </c>
      <c r="BM133" s="148" t="s">
        <v>559</v>
      </c>
    </row>
    <row r="134" spans="1:65" s="2" customFormat="1" ht="21.75" customHeight="1">
      <c r="A134" s="26"/>
      <c r="B134" s="137"/>
      <c r="C134" s="138" t="s">
        <v>202</v>
      </c>
      <c r="D134" s="138" t="s">
        <v>132</v>
      </c>
      <c r="E134" s="139" t="s">
        <v>560</v>
      </c>
      <c r="F134" s="140" t="s">
        <v>561</v>
      </c>
      <c r="G134" s="141" t="s">
        <v>135</v>
      </c>
      <c r="H134" s="142">
        <v>3</v>
      </c>
      <c r="I134" s="143"/>
      <c r="J134" s="143">
        <f t="shared" si="0"/>
        <v>0</v>
      </c>
      <c r="K134" s="140" t="s">
        <v>136</v>
      </c>
      <c r="L134" s="27"/>
      <c r="M134" s="144" t="s">
        <v>1</v>
      </c>
      <c r="N134" s="145" t="s">
        <v>38</v>
      </c>
      <c r="O134" s="146">
        <v>0.556</v>
      </c>
      <c r="P134" s="146">
        <f t="shared" si="1"/>
        <v>1.6680000000000001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179</v>
      </c>
      <c r="AT134" s="148" t="s">
        <v>132</v>
      </c>
      <c r="AU134" s="148" t="s">
        <v>83</v>
      </c>
      <c r="AY134" s="14" t="s">
        <v>129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4" t="s">
        <v>81</v>
      </c>
      <c r="BK134" s="149">
        <f t="shared" si="9"/>
        <v>0</v>
      </c>
      <c r="BL134" s="14" t="s">
        <v>179</v>
      </c>
      <c r="BM134" s="148" t="s">
        <v>562</v>
      </c>
    </row>
    <row r="135" spans="1:65" s="2" customFormat="1" ht="16.5" customHeight="1">
      <c r="A135" s="26"/>
      <c r="B135" s="137"/>
      <c r="C135" s="138" t="s">
        <v>8</v>
      </c>
      <c r="D135" s="138" t="s">
        <v>132</v>
      </c>
      <c r="E135" s="139" t="s">
        <v>563</v>
      </c>
      <c r="F135" s="140" t="s">
        <v>622</v>
      </c>
      <c r="G135" s="141" t="s">
        <v>178</v>
      </c>
      <c r="H135" s="142">
        <v>1</v>
      </c>
      <c r="I135" s="143"/>
      <c r="J135" s="143">
        <f t="shared" si="0"/>
        <v>0</v>
      </c>
      <c r="K135" s="140" t="s">
        <v>1</v>
      </c>
      <c r="L135" s="27"/>
      <c r="M135" s="144" t="s">
        <v>1</v>
      </c>
      <c r="N135" s="145" t="s">
        <v>38</v>
      </c>
      <c r="O135" s="146">
        <v>5.064</v>
      </c>
      <c r="P135" s="146">
        <f t="shared" si="1"/>
        <v>5.064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179</v>
      </c>
      <c r="AT135" s="148" t="s">
        <v>132</v>
      </c>
      <c r="AU135" s="148" t="s">
        <v>83</v>
      </c>
      <c r="AY135" s="14" t="s">
        <v>129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4" t="s">
        <v>81</v>
      </c>
      <c r="BK135" s="149">
        <f t="shared" si="9"/>
        <v>0</v>
      </c>
      <c r="BL135" s="14" t="s">
        <v>179</v>
      </c>
      <c r="BM135" s="148" t="s">
        <v>564</v>
      </c>
    </row>
    <row r="136" spans="1:65" s="2" customFormat="1" ht="16.5" customHeight="1">
      <c r="A136" s="26"/>
      <c r="B136" s="137"/>
      <c r="C136" s="138" t="s">
        <v>179</v>
      </c>
      <c r="D136" s="138" t="s">
        <v>132</v>
      </c>
      <c r="E136" s="139" t="s">
        <v>565</v>
      </c>
      <c r="F136" s="140" t="s">
        <v>623</v>
      </c>
      <c r="G136" s="141" t="s">
        <v>178</v>
      </c>
      <c r="H136" s="142">
        <v>1</v>
      </c>
      <c r="I136" s="143"/>
      <c r="J136" s="143">
        <f t="shared" si="0"/>
        <v>0</v>
      </c>
      <c r="K136" s="140" t="s">
        <v>1</v>
      </c>
      <c r="L136" s="27"/>
      <c r="M136" s="144" t="s">
        <v>1</v>
      </c>
      <c r="N136" s="145" t="s">
        <v>38</v>
      </c>
      <c r="O136" s="146">
        <v>0.41</v>
      </c>
      <c r="P136" s="146">
        <f t="shared" si="1"/>
        <v>0.41</v>
      </c>
      <c r="Q136" s="146">
        <v>0</v>
      </c>
      <c r="R136" s="146">
        <f t="shared" si="2"/>
        <v>0</v>
      </c>
      <c r="S136" s="146">
        <v>0.03</v>
      </c>
      <c r="T136" s="147">
        <f t="shared" si="3"/>
        <v>0.03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179</v>
      </c>
      <c r="AT136" s="148" t="s">
        <v>132</v>
      </c>
      <c r="AU136" s="148" t="s">
        <v>83</v>
      </c>
      <c r="AY136" s="14" t="s">
        <v>129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4" t="s">
        <v>81</v>
      </c>
      <c r="BK136" s="149">
        <f t="shared" si="9"/>
        <v>0</v>
      </c>
      <c r="BL136" s="14" t="s">
        <v>179</v>
      </c>
      <c r="BM136" s="148" t="s">
        <v>566</v>
      </c>
    </row>
    <row r="137" spans="1:65" s="2" customFormat="1" ht="21.75" customHeight="1">
      <c r="A137" s="26"/>
      <c r="B137" s="137"/>
      <c r="C137" s="138" t="s">
        <v>219</v>
      </c>
      <c r="D137" s="138" t="s">
        <v>132</v>
      </c>
      <c r="E137" s="139" t="s">
        <v>567</v>
      </c>
      <c r="F137" s="140" t="s">
        <v>568</v>
      </c>
      <c r="G137" s="141" t="s">
        <v>135</v>
      </c>
      <c r="H137" s="142">
        <v>3</v>
      </c>
      <c r="I137" s="143"/>
      <c r="J137" s="143">
        <f t="shared" si="0"/>
        <v>0</v>
      </c>
      <c r="K137" s="140" t="s">
        <v>136</v>
      </c>
      <c r="L137" s="27"/>
      <c r="M137" s="144" t="s">
        <v>1</v>
      </c>
      <c r="N137" s="145" t="s">
        <v>38</v>
      </c>
      <c r="O137" s="146">
        <v>0.297</v>
      </c>
      <c r="P137" s="146">
        <f t="shared" si="1"/>
        <v>0.891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8" t="s">
        <v>179</v>
      </c>
      <c r="AT137" s="148" t="s">
        <v>132</v>
      </c>
      <c r="AU137" s="148" t="s">
        <v>83</v>
      </c>
      <c r="AY137" s="14" t="s">
        <v>129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4" t="s">
        <v>81</v>
      </c>
      <c r="BK137" s="149">
        <f t="shared" si="9"/>
        <v>0</v>
      </c>
      <c r="BL137" s="14" t="s">
        <v>179</v>
      </c>
      <c r="BM137" s="148" t="s">
        <v>569</v>
      </c>
    </row>
    <row r="138" spans="1:65" s="2" customFormat="1" ht="16.5" customHeight="1">
      <c r="A138" s="26"/>
      <c r="B138" s="137"/>
      <c r="C138" s="150" t="s">
        <v>223</v>
      </c>
      <c r="D138" s="150" t="s">
        <v>267</v>
      </c>
      <c r="E138" s="151" t="s">
        <v>570</v>
      </c>
      <c r="F138" s="152" t="s">
        <v>571</v>
      </c>
      <c r="G138" s="153" t="s">
        <v>135</v>
      </c>
      <c r="H138" s="154">
        <v>3</v>
      </c>
      <c r="I138" s="155"/>
      <c r="J138" s="155">
        <f t="shared" si="0"/>
        <v>0</v>
      </c>
      <c r="K138" s="152" t="s">
        <v>136</v>
      </c>
      <c r="L138" s="156"/>
      <c r="M138" s="157" t="s">
        <v>1</v>
      </c>
      <c r="N138" s="158" t="s">
        <v>38</v>
      </c>
      <c r="O138" s="146">
        <v>0</v>
      </c>
      <c r="P138" s="146">
        <f t="shared" si="1"/>
        <v>0</v>
      </c>
      <c r="Q138" s="146">
        <v>0.00025</v>
      </c>
      <c r="R138" s="146">
        <f t="shared" si="2"/>
        <v>0.00075</v>
      </c>
      <c r="S138" s="146">
        <v>0</v>
      </c>
      <c r="T138" s="147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8" t="s">
        <v>270</v>
      </c>
      <c r="AT138" s="148" t="s">
        <v>267</v>
      </c>
      <c r="AU138" s="148" t="s">
        <v>83</v>
      </c>
      <c r="AY138" s="14" t="s">
        <v>129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4" t="s">
        <v>81</v>
      </c>
      <c r="BK138" s="149">
        <f t="shared" si="9"/>
        <v>0</v>
      </c>
      <c r="BL138" s="14" t="s">
        <v>179</v>
      </c>
      <c r="BM138" s="148" t="s">
        <v>572</v>
      </c>
    </row>
    <row r="139" spans="1:65" s="2" customFormat="1" ht="21.75" customHeight="1">
      <c r="A139" s="26"/>
      <c r="B139" s="137"/>
      <c r="C139" s="138" t="s">
        <v>7</v>
      </c>
      <c r="D139" s="138" t="s">
        <v>132</v>
      </c>
      <c r="E139" s="139" t="s">
        <v>573</v>
      </c>
      <c r="F139" s="140" t="s">
        <v>574</v>
      </c>
      <c r="G139" s="141" t="s">
        <v>135</v>
      </c>
      <c r="H139" s="142">
        <v>1</v>
      </c>
      <c r="I139" s="143"/>
      <c r="J139" s="143">
        <f t="shared" si="0"/>
        <v>0</v>
      </c>
      <c r="K139" s="140" t="s">
        <v>136</v>
      </c>
      <c r="L139" s="27"/>
      <c r="M139" s="159" t="s">
        <v>1</v>
      </c>
      <c r="N139" s="160" t="s">
        <v>38</v>
      </c>
      <c r="O139" s="161">
        <v>12.398</v>
      </c>
      <c r="P139" s="161">
        <f t="shared" si="1"/>
        <v>12.398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8" t="s">
        <v>179</v>
      </c>
      <c r="AT139" s="148" t="s">
        <v>132</v>
      </c>
      <c r="AU139" s="148" t="s">
        <v>83</v>
      </c>
      <c r="AY139" s="14" t="s">
        <v>129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4" t="s">
        <v>81</v>
      </c>
      <c r="BK139" s="149">
        <f t="shared" si="9"/>
        <v>0</v>
      </c>
      <c r="BL139" s="14" t="s">
        <v>179</v>
      </c>
      <c r="BM139" s="148" t="s">
        <v>575</v>
      </c>
    </row>
    <row r="140" spans="1:31" s="2" customFormat="1" ht="6.95" customHeight="1">
      <c r="A140" s="26"/>
      <c r="B140" s="41"/>
      <c r="C140" s="42"/>
      <c r="D140" s="42"/>
      <c r="E140" s="42"/>
      <c r="F140" s="42"/>
      <c r="G140" s="42"/>
      <c r="H140" s="42"/>
      <c r="I140" s="42"/>
      <c r="J140" s="42"/>
      <c r="K140" s="42"/>
      <c r="L140" s="27"/>
      <c r="M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</sheetData>
  <autoFilter ref="C117:K13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37"/>
  <sheetViews>
    <sheetView showGridLines="0" workbookViewId="0" topLeftCell="A113">
      <selection activeCell="I136" sqref="I122:I13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7"/>
    </row>
    <row r="2" spans="12:46" s="1" customFormat="1" ht="36.95" customHeight="1">
      <c r="L2" s="188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4" t="s">
        <v>89</v>
      </c>
    </row>
    <row r="3" spans="2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83</v>
      </c>
    </row>
    <row r="4" spans="2:46" s="1" customFormat="1" ht="24.95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23" t="s">
        <v>14</v>
      </c>
      <c r="L6" s="17"/>
    </row>
    <row r="7" spans="2:12" s="1" customFormat="1" ht="16.5" customHeight="1">
      <c r="B7" s="17"/>
      <c r="E7" s="203" t="str">
        <f>'Rekapitulace stavby'!K6</f>
        <v>Stavební práce jesle 2.n.p.</v>
      </c>
      <c r="F7" s="204"/>
      <c r="G7" s="204"/>
      <c r="H7" s="204"/>
      <c r="L7" s="17"/>
    </row>
    <row r="8" spans="1:31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" customFormat="1" ht="16.5" customHeight="1">
      <c r="A9" s="26"/>
      <c r="B9" s="27"/>
      <c r="C9" s="26"/>
      <c r="D9" s="26"/>
      <c r="E9" s="189" t="s">
        <v>625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" customFormat="1" ht="12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 t="str">
        <f>'Rekapitulace stavby'!AN8</f>
        <v>1. 7. 2021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2" customFormat="1" ht="12" customHeight="1">
      <c r="A14" s="26"/>
      <c r="B14" s="27"/>
      <c r="C14" s="26"/>
      <c r="D14" s="23" t="s">
        <v>22</v>
      </c>
      <c r="E14" s="26"/>
      <c r="F14" s="26"/>
      <c r="G14" s="26"/>
      <c r="H14" s="26"/>
      <c r="I14" s="23" t="s">
        <v>23</v>
      </c>
      <c r="J14" s="21" t="s">
        <v>1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2" customFormat="1" ht="18" customHeight="1">
      <c r="A15" s="26"/>
      <c r="B15" s="27"/>
      <c r="C15" s="26"/>
      <c r="D15" s="26"/>
      <c r="E15" s="21" t="s">
        <v>24</v>
      </c>
      <c r="F15" s="26"/>
      <c r="G15" s="26"/>
      <c r="H15" s="26"/>
      <c r="I15" s="23" t="s">
        <v>25</v>
      </c>
      <c r="J15" s="21" t="s">
        <v>1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26</v>
      </c>
      <c r="E17" s="26"/>
      <c r="F17" s="26"/>
      <c r="G17" s="26"/>
      <c r="H17" s="26"/>
      <c r="I17" s="23" t="s">
        <v>23</v>
      </c>
      <c r="J17" s="21" t="str">
        <f>'Rekapitulace stavby'!AN13</f>
        <v/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68" t="str">
        <f>'Rekapitulace stavby'!E14</f>
        <v xml:space="preserve"> </v>
      </c>
      <c r="F18" s="168"/>
      <c r="G18" s="168"/>
      <c r="H18" s="168"/>
      <c r="I18" s="23" t="s">
        <v>25</v>
      </c>
      <c r="J18" s="21" t="str">
        <f>'Rekapitulace stavby'!AN14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28</v>
      </c>
      <c r="E20" s="26"/>
      <c r="F20" s="26"/>
      <c r="G20" s="26"/>
      <c r="H20" s="26"/>
      <c r="I20" s="23" t="s">
        <v>23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163" t="s">
        <v>624</v>
      </c>
      <c r="F21" s="26"/>
      <c r="G21" s="26"/>
      <c r="H21" s="26"/>
      <c r="I21" s="23" t="s">
        <v>25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30</v>
      </c>
      <c r="E23" s="26"/>
      <c r="F23" s="26"/>
      <c r="G23" s="26"/>
      <c r="H23" s="26"/>
      <c r="I23" s="23" t="s">
        <v>23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31</v>
      </c>
      <c r="F24" s="26"/>
      <c r="G24" s="26"/>
      <c r="H24" s="26"/>
      <c r="I24" s="23" t="s">
        <v>25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32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71" t="s">
        <v>1</v>
      </c>
      <c r="F27" s="171"/>
      <c r="G27" s="171"/>
      <c r="H27" s="17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33</v>
      </c>
      <c r="E30" s="26"/>
      <c r="F30" s="26"/>
      <c r="G30" s="26"/>
      <c r="H30" s="26"/>
      <c r="I30" s="26"/>
      <c r="J30" s="65">
        <f>ROUND(J119,2)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35</v>
      </c>
      <c r="G32" s="26"/>
      <c r="H32" s="26"/>
      <c r="I32" s="30" t="s">
        <v>34</v>
      </c>
      <c r="J32" s="30" t="s">
        <v>36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3" t="s">
        <v>37</v>
      </c>
      <c r="E33" s="23" t="s">
        <v>38</v>
      </c>
      <c r="F33" s="94">
        <f>ROUND((SUM(BE119:BE136)),2)</f>
        <v>0</v>
      </c>
      <c r="G33" s="26"/>
      <c r="H33" s="26"/>
      <c r="I33" s="95">
        <v>0.21</v>
      </c>
      <c r="J33" s="94">
        <f>ROUND(((SUM(BE119:BE136))*I33),2)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39</v>
      </c>
      <c r="F34" s="94">
        <f>ROUND((SUM(BF119:BF136)),2)</f>
        <v>0</v>
      </c>
      <c r="G34" s="26"/>
      <c r="H34" s="26"/>
      <c r="I34" s="95">
        <v>0.15</v>
      </c>
      <c r="J34" s="94">
        <f>ROUND(((SUM(BF119:BF136))*I34),2)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customHeight="1" hidden="1">
      <c r="A35" s="26"/>
      <c r="B35" s="27"/>
      <c r="C35" s="26"/>
      <c r="D35" s="26"/>
      <c r="E35" s="23" t="s">
        <v>40</v>
      </c>
      <c r="F35" s="94">
        <f>ROUND((SUM(BG119:BG136)),2)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customHeight="1" hidden="1">
      <c r="A36" s="26"/>
      <c r="B36" s="27"/>
      <c r="C36" s="26"/>
      <c r="D36" s="26"/>
      <c r="E36" s="23" t="s">
        <v>41</v>
      </c>
      <c r="F36" s="94">
        <f>ROUND((SUM(BH119:BH136)),2)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customHeight="1" hidden="1">
      <c r="A37" s="26"/>
      <c r="B37" s="27"/>
      <c r="C37" s="26"/>
      <c r="D37" s="26"/>
      <c r="E37" s="23" t="s">
        <v>42</v>
      </c>
      <c r="F37" s="94">
        <f>ROUND((SUM(BI119:BI136)),2)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43</v>
      </c>
      <c r="E39" s="54"/>
      <c r="F39" s="54"/>
      <c r="G39" s="98" t="s">
        <v>44</v>
      </c>
      <c r="H39" s="99" t="s">
        <v>45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36"/>
      <c r="D50" s="37" t="s">
        <v>46</v>
      </c>
      <c r="E50" s="38"/>
      <c r="F50" s="38"/>
      <c r="G50" s="37" t="s">
        <v>47</v>
      </c>
      <c r="H50" s="38"/>
      <c r="I50" s="38"/>
      <c r="J50" s="38"/>
      <c r="K50" s="38"/>
      <c r="L50" s="36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26"/>
      <c r="B61" s="27"/>
      <c r="C61" s="26"/>
      <c r="D61" s="39" t="s">
        <v>48</v>
      </c>
      <c r="E61" s="29"/>
      <c r="F61" s="102" t="s">
        <v>49</v>
      </c>
      <c r="G61" s="39" t="s">
        <v>48</v>
      </c>
      <c r="H61" s="29"/>
      <c r="I61" s="29"/>
      <c r="J61" s="103" t="s">
        <v>49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26"/>
      <c r="B65" s="27"/>
      <c r="C65" s="26"/>
      <c r="D65" s="37" t="s">
        <v>50</v>
      </c>
      <c r="E65" s="40"/>
      <c r="F65" s="40"/>
      <c r="G65" s="37" t="s">
        <v>51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26"/>
      <c r="B76" s="27"/>
      <c r="C76" s="26"/>
      <c r="D76" s="39" t="s">
        <v>48</v>
      </c>
      <c r="E76" s="29"/>
      <c r="F76" s="102" t="s">
        <v>49</v>
      </c>
      <c r="G76" s="39" t="s">
        <v>48</v>
      </c>
      <c r="H76" s="29"/>
      <c r="I76" s="29"/>
      <c r="J76" s="103" t="s">
        <v>49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3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" customFormat="1" ht="24.95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" customFormat="1" ht="16.5" customHeight="1">
      <c r="A85" s="26"/>
      <c r="B85" s="27"/>
      <c r="C85" s="26"/>
      <c r="D85" s="26"/>
      <c r="E85" s="203" t="str">
        <f>E7</f>
        <v>Stavební práce jesle 2.n.p.</v>
      </c>
      <c r="F85" s="204"/>
      <c r="G85" s="204"/>
      <c r="H85" s="204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2" customFormat="1" ht="16.5" customHeight="1">
      <c r="A87" s="26"/>
      <c r="B87" s="27"/>
      <c r="C87" s="26"/>
      <c r="D87" s="26"/>
      <c r="E87" s="189" t="str">
        <f>E9</f>
        <v>03 - Chlazení - investice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2" customFormat="1" ht="12" customHeight="1">
      <c r="A89" s="26"/>
      <c r="B89" s="27"/>
      <c r="C89" s="23" t="s">
        <v>18</v>
      </c>
      <c r="D89" s="26"/>
      <c r="E89" s="26"/>
      <c r="F89" s="21" t="str">
        <f>F12</f>
        <v>Na hřebenkách</v>
      </c>
      <c r="G89" s="26"/>
      <c r="H89" s="26"/>
      <c r="I89" s="23" t="s">
        <v>20</v>
      </c>
      <c r="J89" s="49" t="str">
        <f>IF(J12="","",J12)</f>
        <v>1. 7. 2021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2" customFormat="1" ht="15.2" customHeight="1">
      <c r="A91" s="26"/>
      <c r="B91" s="27"/>
      <c r="C91" s="23" t="s">
        <v>22</v>
      </c>
      <c r="D91" s="26"/>
      <c r="E91" s="26"/>
      <c r="F91" s="21" t="str">
        <f>E15</f>
        <v>Contractis</v>
      </c>
      <c r="G91" s="26"/>
      <c r="H91" s="26"/>
      <c r="I91" s="23" t="s">
        <v>28</v>
      </c>
      <c r="J91" s="24" t="str">
        <f>E21</f>
        <v>Contractis, Ing. Tomáš Mrkvan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2" customFormat="1" ht="15.2" customHeight="1">
      <c r="A92" s="26"/>
      <c r="B92" s="27"/>
      <c r="C92" s="23" t="s">
        <v>26</v>
      </c>
      <c r="D92" s="26"/>
      <c r="E92" s="26"/>
      <c r="F92" s="21" t="str">
        <f>IF(E18="","",E18)</f>
        <v xml:space="preserve"> </v>
      </c>
      <c r="G92" s="26"/>
      <c r="H92" s="26"/>
      <c r="I92" s="23" t="s">
        <v>30</v>
      </c>
      <c r="J92" s="24" t="str">
        <f>E24</f>
        <v>Krajovský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31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31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J119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2:12" s="9" customFormat="1" ht="24.95" customHeight="1">
      <c r="B97" s="107"/>
      <c r="D97" s="108" t="s">
        <v>103</v>
      </c>
      <c r="E97" s="109"/>
      <c r="F97" s="109"/>
      <c r="G97" s="109"/>
      <c r="H97" s="109"/>
      <c r="I97" s="109"/>
      <c r="J97" s="110">
        <f>J120</f>
        <v>0</v>
      </c>
      <c r="L97" s="107"/>
    </row>
    <row r="98" spans="2:12" s="10" customFormat="1" ht="19.9" customHeight="1">
      <c r="B98" s="111"/>
      <c r="D98" s="112" t="s">
        <v>576</v>
      </c>
      <c r="E98" s="113"/>
      <c r="F98" s="113"/>
      <c r="G98" s="113"/>
      <c r="H98" s="113"/>
      <c r="I98" s="113"/>
      <c r="J98" s="114">
        <f>J121</f>
        <v>0</v>
      </c>
      <c r="L98" s="111"/>
    </row>
    <row r="99" spans="2:12" s="9" customFormat="1" ht="24.95" customHeight="1">
      <c r="B99" s="107"/>
      <c r="D99" s="108" t="s">
        <v>577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1:31" s="2" customFormat="1" ht="21.75" customHeight="1">
      <c r="A100" s="26"/>
      <c r="B100" s="27"/>
      <c r="C100" s="26"/>
      <c r="D100" s="26"/>
      <c r="E100" s="26"/>
      <c r="F100" s="26"/>
      <c r="G100" s="26"/>
      <c r="H100" s="26"/>
      <c r="I100" s="26"/>
      <c r="J100" s="26"/>
      <c r="K100" s="26"/>
      <c r="L100" s="3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</row>
    <row r="101" spans="1:31" s="2" customFormat="1" ht="6.95" customHeight="1">
      <c r="A101" s="2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3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</row>
    <row r="105" spans="1:31" s="2" customFormat="1" ht="6.95" customHeight="1">
      <c r="A105" s="26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" customFormat="1" ht="24.95" customHeight="1">
      <c r="A106" s="26"/>
      <c r="B106" s="27"/>
      <c r="C106" s="18" t="s">
        <v>114</v>
      </c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12" customHeight="1">
      <c r="A108" s="26"/>
      <c r="B108" s="27"/>
      <c r="C108" s="23" t="s">
        <v>14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16.5" customHeight="1">
      <c r="A109" s="26"/>
      <c r="B109" s="27"/>
      <c r="C109" s="26"/>
      <c r="D109" s="26"/>
      <c r="E109" s="203" t="str">
        <f>E7</f>
        <v>Stavební práce jesle 2.n.p.</v>
      </c>
      <c r="F109" s="204"/>
      <c r="G109" s="204"/>
      <c r="H109" s="204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91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189" t="str">
        <f>E9</f>
        <v>03 - Chlazení - investice</v>
      </c>
      <c r="F111" s="202"/>
      <c r="G111" s="202"/>
      <c r="H111" s="202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" customFormat="1" ht="12" customHeight="1">
      <c r="A113" s="26"/>
      <c r="B113" s="27"/>
      <c r="C113" s="23" t="s">
        <v>18</v>
      </c>
      <c r="D113" s="26"/>
      <c r="E113" s="26"/>
      <c r="F113" s="21" t="str">
        <f>F12</f>
        <v>Na hřebenkách</v>
      </c>
      <c r="G113" s="26"/>
      <c r="H113" s="26"/>
      <c r="I113" s="23" t="s">
        <v>20</v>
      </c>
      <c r="J113" s="49" t="str">
        <f>IF(J12="","",J12)</f>
        <v>1. 7. 2021</v>
      </c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" customFormat="1" ht="15.2" customHeight="1">
      <c r="A115" s="26"/>
      <c r="B115" s="27"/>
      <c r="C115" s="23" t="s">
        <v>22</v>
      </c>
      <c r="D115" s="26"/>
      <c r="E115" s="26"/>
      <c r="F115" s="21" t="str">
        <f>E15</f>
        <v>Contractis</v>
      </c>
      <c r="G115" s="26"/>
      <c r="H115" s="26"/>
      <c r="I115" s="23" t="s">
        <v>28</v>
      </c>
      <c r="J115" s="24" t="str">
        <f>E21</f>
        <v>Contractis, Ing. Tomáš Mrkvan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2" customFormat="1" ht="15.2" customHeight="1">
      <c r="A116" s="26"/>
      <c r="B116" s="27"/>
      <c r="C116" s="23" t="s">
        <v>26</v>
      </c>
      <c r="D116" s="26"/>
      <c r="E116" s="26"/>
      <c r="F116" s="21" t="str">
        <f>IF(E18="","",E18)</f>
        <v xml:space="preserve"> </v>
      </c>
      <c r="G116" s="26"/>
      <c r="H116" s="26"/>
      <c r="I116" s="23" t="s">
        <v>30</v>
      </c>
      <c r="J116" s="24" t="str">
        <f>E24</f>
        <v>Krajovský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1" customFormat="1" ht="29.25" customHeight="1">
      <c r="A118" s="115"/>
      <c r="B118" s="116"/>
      <c r="C118" s="117" t="s">
        <v>115</v>
      </c>
      <c r="D118" s="118" t="s">
        <v>58</v>
      </c>
      <c r="E118" s="118" t="s">
        <v>54</v>
      </c>
      <c r="F118" s="118" t="s">
        <v>55</v>
      </c>
      <c r="G118" s="118" t="s">
        <v>116</v>
      </c>
      <c r="H118" s="118" t="s">
        <v>117</v>
      </c>
      <c r="I118" s="118" t="s">
        <v>118</v>
      </c>
      <c r="J118" s="118" t="s">
        <v>95</v>
      </c>
      <c r="K118" s="119" t="s">
        <v>119</v>
      </c>
      <c r="L118" s="120"/>
      <c r="M118" s="56" t="s">
        <v>1</v>
      </c>
      <c r="N118" s="57" t="s">
        <v>37</v>
      </c>
      <c r="O118" s="57" t="s">
        <v>120</v>
      </c>
      <c r="P118" s="57" t="s">
        <v>121</v>
      </c>
      <c r="Q118" s="57" t="s">
        <v>122</v>
      </c>
      <c r="R118" s="57" t="s">
        <v>123</v>
      </c>
      <c r="S118" s="57" t="s">
        <v>124</v>
      </c>
      <c r="T118" s="58" t="s">
        <v>125</v>
      </c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</row>
    <row r="119" spans="1:63" s="2" customFormat="1" ht="22.9" customHeight="1">
      <c r="A119" s="26"/>
      <c r="B119" s="27"/>
      <c r="C119" s="63" t="s">
        <v>126</v>
      </c>
      <c r="D119" s="26"/>
      <c r="E119" s="26"/>
      <c r="F119" s="26"/>
      <c r="G119" s="26"/>
      <c r="H119" s="26"/>
      <c r="I119" s="26"/>
      <c r="J119" s="121">
        <f>BK119</f>
        <v>0</v>
      </c>
      <c r="K119" s="26"/>
      <c r="L119" s="27"/>
      <c r="M119" s="59"/>
      <c r="N119" s="50"/>
      <c r="O119" s="60"/>
      <c r="P119" s="122">
        <f>P120+P127</f>
        <v>47.73500000000001</v>
      </c>
      <c r="Q119" s="60"/>
      <c r="R119" s="122">
        <f>R120+R127</f>
        <v>0</v>
      </c>
      <c r="S119" s="60"/>
      <c r="T119" s="123">
        <f>T120+T127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72</v>
      </c>
      <c r="AU119" s="14" t="s">
        <v>97</v>
      </c>
      <c r="BK119" s="124">
        <f>BK120+BK127</f>
        <v>0</v>
      </c>
    </row>
    <row r="120" spans="2:63" s="12" customFormat="1" ht="25.9" customHeight="1">
      <c r="B120" s="125"/>
      <c r="D120" s="126" t="s">
        <v>72</v>
      </c>
      <c r="E120" s="127" t="s">
        <v>172</v>
      </c>
      <c r="F120" s="127" t="s">
        <v>173</v>
      </c>
      <c r="J120" s="128">
        <f>BK120</f>
        <v>0</v>
      </c>
      <c r="L120" s="125"/>
      <c r="M120" s="129"/>
      <c r="N120" s="130"/>
      <c r="O120" s="130"/>
      <c r="P120" s="131">
        <f>P121</f>
        <v>47.73500000000001</v>
      </c>
      <c r="Q120" s="130"/>
      <c r="R120" s="131">
        <f>R121</f>
        <v>0</v>
      </c>
      <c r="S120" s="130"/>
      <c r="T120" s="132">
        <f>T121</f>
        <v>0</v>
      </c>
      <c r="AR120" s="126" t="s">
        <v>83</v>
      </c>
      <c r="AT120" s="133" t="s">
        <v>72</v>
      </c>
      <c r="AU120" s="133" t="s">
        <v>73</v>
      </c>
      <c r="AY120" s="126" t="s">
        <v>129</v>
      </c>
      <c r="BK120" s="134">
        <f>BK121</f>
        <v>0</v>
      </c>
    </row>
    <row r="121" spans="2:63" s="12" customFormat="1" ht="22.9" customHeight="1">
      <c r="B121" s="125"/>
      <c r="D121" s="126" t="s">
        <v>72</v>
      </c>
      <c r="E121" s="135" t="s">
        <v>578</v>
      </c>
      <c r="F121" s="135" t="s">
        <v>579</v>
      </c>
      <c r="J121" s="136">
        <f>BK121</f>
        <v>0</v>
      </c>
      <c r="L121" s="125"/>
      <c r="M121" s="129"/>
      <c r="N121" s="130"/>
      <c r="O121" s="130"/>
      <c r="P121" s="131">
        <f>SUM(P122:P126)</f>
        <v>47.73500000000001</v>
      </c>
      <c r="Q121" s="130"/>
      <c r="R121" s="131">
        <f>SUM(R122:R126)</f>
        <v>0</v>
      </c>
      <c r="S121" s="130"/>
      <c r="T121" s="132">
        <f>SUM(T122:T126)</f>
        <v>0</v>
      </c>
      <c r="AR121" s="126" t="s">
        <v>83</v>
      </c>
      <c r="AT121" s="133" t="s">
        <v>72</v>
      </c>
      <c r="AU121" s="133" t="s">
        <v>81</v>
      </c>
      <c r="AY121" s="126" t="s">
        <v>129</v>
      </c>
      <c r="BK121" s="134">
        <f>SUM(BK122:BK126)</f>
        <v>0</v>
      </c>
    </row>
    <row r="122" spans="1:65" s="2" customFormat="1" ht="21.75" customHeight="1">
      <c r="A122" s="26"/>
      <c r="B122" s="137"/>
      <c r="C122" s="138" t="s">
        <v>81</v>
      </c>
      <c r="D122" s="138" t="s">
        <v>132</v>
      </c>
      <c r="E122" s="139" t="s">
        <v>580</v>
      </c>
      <c r="F122" s="140" t="s">
        <v>581</v>
      </c>
      <c r="G122" s="141" t="s">
        <v>135</v>
      </c>
      <c r="H122" s="142">
        <v>3</v>
      </c>
      <c r="I122" s="143"/>
      <c r="J122" s="143">
        <f>ROUND(I122*H122,2)</f>
        <v>0</v>
      </c>
      <c r="K122" s="140" t="s">
        <v>136</v>
      </c>
      <c r="L122" s="27"/>
      <c r="M122" s="144" t="s">
        <v>1</v>
      </c>
      <c r="N122" s="145" t="s">
        <v>38</v>
      </c>
      <c r="O122" s="146">
        <v>1.714</v>
      </c>
      <c r="P122" s="146">
        <f>O122*H122</f>
        <v>5.1419999999999995</v>
      </c>
      <c r="Q122" s="146">
        <v>0</v>
      </c>
      <c r="R122" s="146">
        <f>Q122*H122</f>
        <v>0</v>
      </c>
      <c r="S122" s="146">
        <v>0</v>
      </c>
      <c r="T122" s="147">
        <f>S122*H122</f>
        <v>0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R122" s="148" t="s">
        <v>179</v>
      </c>
      <c r="AT122" s="148" t="s">
        <v>132</v>
      </c>
      <c r="AU122" s="148" t="s">
        <v>83</v>
      </c>
      <c r="AY122" s="14" t="s">
        <v>129</v>
      </c>
      <c r="BE122" s="149">
        <f>IF(N122="základní",J122,0)</f>
        <v>0</v>
      </c>
      <c r="BF122" s="149">
        <f>IF(N122="snížená",J122,0)</f>
        <v>0</v>
      </c>
      <c r="BG122" s="149">
        <f>IF(N122="zákl. přenesená",J122,0)</f>
        <v>0</v>
      </c>
      <c r="BH122" s="149">
        <f>IF(N122="sníž. přenesená",J122,0)</f>
        <v>0</v>
      </c>
      <c r="BI122" s="149">
        <f>IF(N122="nulová",J122,0)</f>
        <v>0</v>
      </c>
      <c r="BJ122" s="14" t="s">
        <v>81</v>
      </c>
      <c r="BK122" s="149">
        <f>ROUND(I122*H122,2)</f>
        <v>0</v>
      </c>
      <c r="BL122" s="14" t="s">
        <v>179</v>
      </c>
      <c r="BM122" s="148" t="s">
        <v>582</v>
      </c>
    </row>
    <row r="123" spans="1:65" s="2" customFormat="1" ht="21.75" customHeight="1">
      <c r="A123" s="26"/>
      <c r="B123" s="137"/>
      <c r="C123" s="138" t="s">
        <v>83</v>
      </c>
      <c r="D123" s="138" t="s">
        <v>132</v>
      </c>
      <c r="E123" s="139" t="s">
        <v>583</v>
      </c>
      <c r="F123" s="140" t="s">
        <v>584</v>
      </c>
      <c r="G123" s="141" t="s">
        <v>135</v>
      </c>
      <c r="H123" s="142">
        <v>1</v>
      </c>
      <c r="I123" s="143"/>
      <c r="J123" s="143">
        <f>ROUND(I123*H123,2)</f>
        <v>0</v>
      </c>
      <c r="K123" s="140" t="s">
        <v>136</v>
      </c>
      <c r="L123" s="27"/>
      <c r="M123" s="144" t="s">
        <v>1</v>
      </c>
      <c r="N123" s="145" t="s">
        <v>38</v>
      </c>
      <c r="O123" s="146">
        <v>10.233</v>
      </c>
      <c r="P123" s="146">
        <f>O123*H123</f>
        <v>10.233</v>
      </c>
      <c r="Q123" s="146">
        <v>0</v>
      </c>
      <c r="R123" s="146">
        <f>Q123*H123</f>
        <v>0</v>
      </c>
      <c r="S123" s="146">
        <v>0</v>
      </c>
      <c r="T123" s="147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8" t="s">
        <v>179</v>
      </c>
      <c r="AT123" s="148" t="s">
        <v>132</v>
      </c>
      <c r="AU123" s="148" t="s">
        <v>83</v>
      </c>
      <c r="AY123" s="14" t="s">
        <v>129</v>
      </c>
      <c r="BE123" s="149">
        <f>IF(N123="základní",J123,0)</f>
        <v>0</v>
      </c>
      <c r="BF123" s="149">
        <f>IF(N123="snížená",J123,0)</f>
        <v>0</v>
      </c>
      <c r="BG123" s="149">
        <f>IF(N123="zákl. přenesená",J123,0)</f>
        <v>0</v>
      </c>
      <c r="BH123" s="149">
        <f>IF(N123="sníž. přenesená",J123,0)</f>
        <v>0</v>
      </c>
      <c r="BI123" s="149">
        <f>IF(N123="nulová",J123,0)</f>
        <v>0</v>
      </c>
      <c r="BJ123" s="14" t="s">
        <v>81</v>
      </c>
      <c r="BK123" s="149">
        <f>ROUND(I123*H123,2)</f>
        <v>0</v>
      </c>
      <c r="BL123" s="14" t="s">
        <v>179</v>
      </c>
      <c r="BM123" s="148" t="s">
        <v>585</v>
      </c>
    </row>
    <row r="124" spans="1:65" s="2" customFormat="1" ht="21.75" customHeight="1">
      <c r="A124" s="26"/>
      <c r="B124" s="137"/>
      <c r="C124" s="138" t="s">
        <v>130</v>
      </c>
      <c r="D124" s="138" t="s">
        <v>132</v>
      </c>
      <c r="E124" s="139" t="s">
        <v>586</v>
      </c>
      <c r="F124" s="140" t="s">
        <v>587</v>
      </c>
      <c r="G124" s="141" t="s">
        <v>381</v>
      </c>
      <c r="H124" s="142">
        <v>55</v>
      </c>
      <c r="I124" s="143"/>
      <c r="J124" s="143">
        <f>ROUND(I124*H124,2)</f>
        <v>0</v>
      </c>
      <c r="K124" s="140" t="s">
        <v>136</v>
      </c>
      <c r="L124" s="27"/>
      <c r="M124" s="144" t="s">
        <v>1</v>
      </c>
      <c r="N124" s="145" t="s">
        <v>38</v>
      </c>
      <c r="O124" s="146">
        <v>0.2</v>
      </c>
      <c r="P124" s="146">
        <f>O124*H124</f>
        <v>11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R124" s="148" t="s">
        <v>179</v>
      </c>
      <c r="AT124" s="148" t="s">
        <v>132</v>
      </c>
      <c r="AU124" s="148" t="s">
        <v>83</v>
      </c>
      <c r="AY124" s="14" t="s">
        <v>129</v>
      </c>
      <c r="BE124" s="149">
        <f>IF(N124="základní",J124,0)</f>
        <v>0</v>
      </c>
      <c r="BF124" s="149">
        <f>IF(N124="snížená",J124,0)</f>
        <v>0</v>
      </c>
      <c r="BG124" s="149">
        <f>IF(N124="zákl. přenesená",J124,0)</f>
        <v>0</v>
      </c>
      <c r="BH124" s="149">
        <f>IF(N124="sníž. přenesená",J124,0)</f>
        <v>0</v>
      </c>
      <c r="BI124" s="149">
        <f>IF(N124="nulová",J124,0)</f>
        <v>0</v>
      </c>
      <c r="BJ124" s="14" t="s">
        <v>81</v>
      </c>
      <c r="BK124" s="149">
        <f>ROUND(I124*H124,2)</f>
        <v>0</v>
      </c>
      <c r="BL124" s="14" t="s">
        <v>179</v>
      </c>
      <c r="BM124" s="148" t="s">
        <v>588</v>
      </c>
    </row>
    <row r="125" spans="1:65" s="2" customFormat="1" ht="21.75" customHeight="1">
      <c r="A125" s="26"/>
      <c r="B125" s="137"/>
      <c r="C125" s="138" t="s">
        <v>137</v>
      </c>
      <c r="D125" s="138" t="s">
        <v>132</v>
      </c>
      <c r="E125" s="139" t="s">
        <v>589</v>
      </c>
      <c r="F125" s="140" t="s">
        <v>590</v>
      </c>
      <c r="G125" s="141" t="s">
        <v>381</v>
      </c>
      <c r="H125" s="142">
        <v>55</v>
      </c>
      <c r="I125" s="143"/>
      <c r="J125" s="143">
        <f>ROUND(I125*H125,2)</f>
        <v>0</v>
      </c>
      <c r="K125" s="140" t="s">
        <v>136</v>
      </c>
      <c r="L125" s="27"/>
      <c r="M125" s="144" t="s">
        <v>1</v>
      </c>
      <c r="N125" s="145" t="s">
        <v>38</v>
      </c>
      <c r="O125" s="146">
        <v>0.234</v>
      </c>
      <c r="P125" s="146">
        <f>O125*H125</f>
        <v>12.870000000000001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8" t="s">
        <v>179</v>
      </c>
      <c r="AT125" s="148" t="s">
        <v>132</v>
      </c>
      <c r="AU125" s="148" t="s">
        <v>83</v>
      </c>
      <c r="AY125" s="14" t="s">
        <v>129</v>
      </c>
      <c r="BE125" s="149">
        <f>IF(N125="základní",J125,0)</f>
        <v>0</v>
      </c>
      <c r="BF125" s="149">
        <f>IF(N125="snížená",J125,0)</f>
        <v>0</v>
      </c>
      <c r="BG125" s="149">
        <f>IF(N125="zákl. přenesená",J125,0)</f>
        <v>0</v>
      </c>
      <c r="BH125" s="149">
        <f>IF(N125="sníž. přenesená",J125,0)</f>
        <v>0</v>
      </c>
      <c r="BI125" s="149">
        <f>IF(N125="nulová",J125,0)</f>
        <v>0</v>
      </c>
      <c r="BJ125" s="14" t="s">
        <v>81</v>
      </c>
      <c r="BK125" s="149">
        <f>ROUND(I125*H125,2)</f>
        <v>0</v>
      </c>
      <c r="BL125" s="14" t="s">
        <v>179</v>
      </c>
      <c r="BM125" s="148" t="s">
        <v>591</v>
      </c>
    </row>
    <row r="126" spans="1:65" s="2" customFormat="1" ht="21.75" customHeight="1">
      <c r="A126" s="26"/>
      <c r="B126" s="137"/>
      <c r="C126" s="138" t="s">
        <v>154</v>
      </c>
      <c r="D126" s="138" t="s">
        <v>132</v>
      </c>
      <c r="E126" s="139" t="s">
        <v>592</v>
      </c>
      <c r="F126" s="140" t="s">
        <v>593</v>
      </c>
      <c r="G126" s="141" t="s">
        <v>152</v>
      </c>
      <c r="H126" s="142">
        <v>1</v>
      </c>
      <c r="I126" s="143"/>
      <c r="J126" s="143">
        <f>ROUND(I126*H126,2)</f>
        <v>0</v>
      </c>
      <c r="K126" s="140" t="s">
        <v>136</v>
      </c>
      <c r="L126" s="27"/>
      <c r="M126" s="144" t="s">
        <v>1</v>
      </c>
      <c r="N126" s="145" t="s">
        <v>38</v>
      </c>
      <c r="O126" s="146">
        <v>8.49</v>
      </c>
      <c r="P126" s="146">
        <f>O126*H126</f>
        <v>8.49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8" t="s">
        <v>179</v>
      </c>
      <c r="AT126" s="148" t="s">
        <v>132</v>
      </c>
      <c r="AU126" s="148" t="s">
        <v>83</v>
      </c>
      <c r="AY126" s="14" t="s">
        <v>129</v>
      </c>
      <c r="BE126" s="149">
        <f>IF(N126="základní",J126,0)</f>
        <v>0</v>
      </c>
      <c r="BF126" s="149">
        <f>IF(N126="snížená",J126,0)</f>
        <v>0</v>
      </c>
      <c r="BG126" s="149">
        <f>IF(N126="zákl. přenesená",J126,0)</f>
        <v>0</v>
      </c>
      <c r="BH126" s="149">
        <f>IF(N126="sníž. přenesená",J126,0)</f>
        <v>0</v>
      </c>
      <c r="BI126" s="149">
        <f>IF(N126="nulová",J126,0)</f>
        <v>0</v>
      </c>
      <c r="BJ126" s="14" t="s">
        <v>81</v>
      </c>
      <c r="BK126" s="149">
        <f>ROUND(I126*H126,2)</f>
        <v>0</v>
      </c>
      <c r="BL126" s="14" t="s">
        <v>179</v>
      </c>
      <c r="BM126" s="148" t="s">
        <v>594</v>
      </c>
    </row>
    <row r="127" spans="2:63" s="12" customFormat="1" ht="25.9" customHeight="1">
      <c r="B127" s="125"/>
      <c r="D127" s="126" t="s">
        <v>72</v>
      </c>
      <c r="E127" s="127" t="s">
        <v>595</v>
      </c>
      <c r="F127" s="127" t="s">
        <v>595</v>
      </c>
      <c r="J127" s="128">
        <f>BK127</f>
        <v>0</v>
      </c>
      <c r="L127" s="125"/>
      <c r="M127" s="129"/>
      <c r="N127" s="130"/>
      <c r="O127" s="130"/>
      <c r="P127" s="131">
        <f>SUM(P128:P136)</f>
        <v>0</v>
      </c>
      <c r="Q127" s="130"/>
      <c r="R127" s="131">
        <f>SUM(R128:R136)</f>
        <v>0</v>
      </c>
      <c r="S127" s="130"/>
      <c r="T127" s="132">
        <f>SUM(T128:T136)</f>
        <v>0</v>
      </c>
      <c r="AR127" s="126" t="s">
        <v>137</v>
      </c>
      <c r="AT127" s="133" t="s">
        <v>72</v>
      </c>
      <c r="AU127" s="133" t="s">
        <v>73</v>
      </c>
      <c r="AY127" s="126" t="s">
        <v>129</v>
      </c>
      <c r="BK127" s="134">
        <f>SUM(BK128:BK136)</f>
        <v>0</v>
      </c>
    </row>
    <row r="128" spans="1:65" s="2" customFormat="1" ht="16.5" customHeight="1">
      <c r="A128" s="26"/>
      <c r="B128" s="137"/>
      <c r="C128" s="138" t="s">
        <v>158</v>
      </c>
      <c r="D128" s="138" t="s">
        <v>132</v>
      </c>
      <c r="E128" s="139" t="s">
        <v>78</v>
      </c>
      <c r="F128" s="140" t="s">
        <v>596</v>
      </c>
      <c r="G128" s="141" t="s">
        <v>178</v>
      </c>
      <c r="H128" s="142">
        <v>1</v>
      </c>
      <c r="I128" s="143"/>
      <c r="J128" s="143">
        <f aca="true" t="shared" si="0" ref="J128:J136">ROUND(I128*H128,2)</f>
        <v>0</v>
      </c>
      <c r="K128" s="140" t="s">
        <v>1</v>
      </c>
      <c r="L128" s="27"/>
      <c r="M128" s="144" t="s">
        <v>1</v>
      </c>
      <c r="N128" s="145" t="s">
        <v>38</v>
      </c>
      <c r="O128" s="146">
        <v>0</v>
      </c>
      <c r="P128" s="146">
        <f aca="true" t="shared" si="1" ref="P128:P136">O128*H128</f>
        <v>0</v>
      </c>
      <c r="Q128" s="146">
        <v>0</v>
      </c>
      <c r="R128" s="146">
        <f aca="true" t="shared" si="2" ref="R128:R136">Q128*H128</f>
        <v>0</v>
      </c>
      <c r="S128" s="146">
        <v>0</v>
      </c>
      <c r="T128" s="147">
        <f aca="true" t="shared" si="3" ref="T128:T136"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8" t="s">
        <v>597</v>
      </c>
      <c r="AT128" s="148" t="s">
        <v>132</v>
      </c>
      <c r="AU128" s="148" t="s">
        <v>81</v>
      </c>
      <c r="AY128" s="14" t="s">
        <v>129</v>
      </c>
      <c r="BE128" s="149">
        <f aca="true" t="shared" si="4" ref="BE128:BE136">IF(N128="základní",J128,0)</f>
        <v>0</v>
      </c>
      <c r="BF128" s="149">
        <f aca="true" t="shared" si="5" ref="BF128:BF136">IF(N128="snížená",J128,0)</f>
        <v>0</v>
      </c>
      <c r="BG128" s="149">
        <f aca="true" t="shared" si="6" ref="BG128:BG136">IF(N128="zákl. přenesená",J128,0)</f>
        <v>0</v>
      </c>
      <c r="BH128" s="149">
        <f aca="true" t="shared" si="7" ref="BH128:BH136">IF(N128="sníž. přenesená",J128,0)</f>
        <v>0</v>
      </c>
      <c r="BI128" s="149">
        <f aca="true" t="shared" si="8" ref="BI128:BI136">IF(N128="nulová",J128,0)</f>
        <v>0</v>
      </c>
      <c r="BJ128" s="14" t="s">
        <v>81</v>
      </c>
      <c r="BK128" s="149">
        <f aca="true" t="shared" si="9" ref="BK128:BK136">ROUND(I128*H128,2)</f>
        <v>0</v>
      </c>
      <c r="BL128" s="14" t="s">
        <v>597</v>
      </c>
      <c r="BM128" s="148" t="s">
        <v>598</v>
      </c>
    </row>
    <row r="129" spans="1:65" s="2" customFormat="1" ht="16.5" customHeight="1">
      <c r="A129" s="26"/>
      <c r="B129" s="137"/>
      <c r="C129" s="138" t="s">
        <v>162</v>
      </c>
      <c r="D129" s="138" t="s">
        <v>132</v>
      </c>
      <c r="E129" s="139" t="s">
        <v>84</v>
      </c>
      <c r="F129" s="140" t="s">
        <v>599</v>
      </c>
      <c r="G129" s="141" t="s">
        <v>178</v>
      </c>
      <c r="H129" s="142">
        <v>1</v>
      </c>
      <c r="I129" s="143"/>
      <c r="J129" s="143">
        <f t="shared" si="0"/>
        <v>0</v>
      </c>
      <c r="K129" s="140" t="s">
        <v>1</v>
      </c>
      <c r="L129" s="27"/>
      <c r="M129" s="144" t="s">
        <v>1</v>
      </c>
      <c r="N129" s="145" t="s">
        <v>38</v>
      </c>
      <c r="O129" s="146">
        <v>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8" t="s">
        <v>597</v>
      </c>
      <c r="AT129" s="148" t="s">
        <v>132</v>
      </c>
      <c r="AU129" s="148" t="s">
        <v>81</v>
      </c>
      <c r="AY129" s="14" t="s">
        <v>129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4" t="s">
        <v>81</v>
      </c>
      <c r="BK129" s="149">
        <f t="shared" si="9"/>
        <v>0</v>
      </c>
      <c r="BL129" s="14" t="s">
        <v>597</v>
      </c>
      <c r="BM129" s="148" t="s">
        <v>600</v>
      </c>
    </row>
    <row r="130" spans="1:65" s="2" customFormat="1" ht="16.5" customHeight="1">
      <c r="A130" s="26"/>
      <c r="B130" s="137"/>
      <c r="C130" s="138" t="s">
        <v>168</v>
      </c>
      <c r="D130" s="138" t="s">
        <v>132</v>
      </c>
      <c r="E130" s="139" t="s">
        <v>87</v>
      </c>
      <c r="F130" s="140" t="s">
        <v>601</v>
      </c>
      <c r="G130" s="141" t="s">
        <v>178</v>
      </c>
      <c r="H130" s="142">
        <v>1</v>
      </c>
      <c r="I130" s="143"/>
      <c r="J130" s="143">
        <f t="shared" si="0"/>
        <v>0</v>
      </c>
      <c r="K130" s="140" t="s">
        <v>1</v>
      </c>
      <c r="L130" s="27"/>
      <c r="M130" s="144" t="s">
        <v>1</v>
      </c>
      <c r="N130" s="145" t="s">
        <v>38</v>
      </c>
      <c r="O130" s="146">
        <v>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8" t="s">
        <v>597</v>
      </c>
      <c r="AT130" s="148" t="s">
        <v>132</v>
      </c>
      <c r="AU130" s="148" t="s">
        <v>81</v>
      </c>
      <c r="AY130" s="14" t="s">
        <v>129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4" t="s">
        <v>81</v>
      </c>
      <c r="BK130" s="149">
        <f t="shared" si="9"/>
        <v>0</v>
      </c>
      <c r="BL130" s="14" t="s">
        <v>597</v>
      </c>
      <c r="BM130" s="148" t="s">
        <v>602</v>
      </c>
    </row>
    <row r="131" spans="1:65" s="2" customFormat="1" ht="16.5" customHeight="1">
      <c r="A131" s="26"/>
      <c r="B131" s="137"/>
      <c r="C131" s="138" t="s">
        <v>139</v>
      </c>
      <c r="D131" s="138" t="s">
        <v>132</v>
      </c>
      <c r="E131" s="139" t="s">
        <v>603</v>
      </c>
      <c r="F131" s="140" t="s">
        <v>604</v>
      </c>
      <c r="G131" s="141" t="s">
        <v>178</v>
      </c>
      <c r="H131" s="142">
        <v>1</v>
      </c>
      <c r="I131" s="143"/>
      <c r="J131" s="143">
        <f t="shared" si="0"/>
        <v>0</v>
      </c>
      <c r="K131" s="140" t="s">
        <v>1</v>
      </c>
      <c r="L131" s="27"/>
      <c r="M131" s="144" t="s">
        <v>1</v>
      </c>
      <c r="N131" s="145" t="s">
        <v>38</v>
      </c>
      <c r="O131" s="146">
        <v>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8" t="s">
        <v>597</v>
      </c>
      <c r="AT131" s="148" t="s">
        <v>132</v>
      </c>
      <c r="AU131" s="148" t="s">
        <v>81</v>
      </c>
      <c r="AY131" s="14" t="s">
        <v>129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4" t="s">
        <v>81</v>
      </c>
      <c r="BK131" s="149">
        <f t="shared" si="9"/>
        <v>0</v>
      </c>
      <c r="BL131" s="14" t="s">
        <v>597</v>
      </c>
      <c r="BM131" s="148" t="s">
        <v>605</v>
      </c>
    </row>
    <row r="132" spans="1:65" s="2" customFormat="1" ht="16.5" customHeight="1">
      <c r="A132" s="26"/>
      <c r="B132" s="137"/>
      <c r="C132" s="138" t="s">
        <v>183</v>
      </c>
      <c r="D132" s="138" t="s">
        <v>132</v>
      </c>
      <c r="E132" s="139" t="s">
        <v>606</v>
      </c>
      <c r="F132" s="140" t="s">
        <v>607</v>
      </c>
      <c r="G132" s="141" t="s">
        <v>285</v>
      </c>
      <c r="H132" s="142">
        <v>3</v>
      </c>
      <c r="I132" s="143"/>
      <c r="J132" s="143">
        <f t="shared" si="0"/>
        <v>0</v>
      </c>
      <c r="K132" s="140" t="s">
        <v>1</v>
      </c>
      <c r="L132" s="27"/>
      <c r="M132" s="144" t="s">
        <v>1</v>
      </c>
      <c r="N132" s="145" t="s">
        <v>38</v>
      </c>
      <c r="O132" s="146">
        <v>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8" t="s">
        <v>597</v>
      </c>
      <c r="AT132" s="148" t="s">
        <v>132</v>
      </c>
      <c r="AU132" s="148" t="s">
        <v>81</v>
      </c>
      <c r="AY132" s="14" t="s">
        <v>129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4" t="s">
        <v>81</v>
      </c>
      <c r="BK132" s="149">
        <f t="shared" si="9"/>
        <v>0</v>
      </c>
      <c r="BL132" s="14" t="s">
        <v>597</v>
      </c>
      <c r="BM132" s="148" t="s">
        <v>608</v>
      </c>
    </row>
    <row r="133" spans="1:65" s="2" customFormat="1" ht="16.5" customHeight="1">
      <c r="A133" s="26"/>
      <c r="B133" s="137"/>
      <c r="C133" s="138" t="s">
        <v>189</v>
      </c>
      <c r="D133" s="138" t="s">
        <v>132</v>
      </c>
      <c r="E133" s="139" t="s">
        <v>609</v>
      </c>
      <c r="F133" s="140" t="s">
        <v>610</v>
      </c>
      <c r="G133" s="141" t="s">
        <v>285</v>
      </c>
      <c r="H133" s="142">
        <v>1</v>
      </c>
      <c r="I133" s="143"/>
      <c r="J133" s="143">
        <f t="shared" si="0"/>
        <v>0</v>
      </c>
      <c r="K133" s="140" t="s">
        <v>1</v>
      </c>
      <c r="L133" s="27"/>
      <c r="M133" s="144" t="s">
        <v>1</v>
      </c>
      <c r="N133" s="145" t="s">
        <v>38</v>
      </c>
      <c r="O133" s="146">
        <v>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8" t="s">
        <v>597</v>
      </c>
      <c r="AT133" s="148" t="s">
        <v>132</v>
      </c>
      <c r="AU133" s="148" t="s">
        <v>81</v>
      </c>
      <c r="AY133" s="14" t="s">
        <v>129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4" t="s">
        <v>81</v>
      </c>
      <c r="BK133" s="149">
        <f t="shared" si="9"/>
        <v>0</v>
      </c>
      <c r="BL133" s="14" t="s">
        <v>597</v>
      </c>
      <c r="BM133" s="148" t="s">
        <v>611</v>
      </c>
    </row>
    <row r="134" spans="1:65" s="2" customFormat="1" ht="24.75" customHeight="1">
      <c r="A134" s="26"/>
      <c r="B134" s="137"/>
      <c r="C134" s="138" t="s">
        <v>194</v>
      </c>
      <c r="D134" s="138" t="s">
        <v>132</v>
      </c>
      <c r="E134" s="139" t="s">
        <v>612</v>
      </c>
      <c r="F134" s="140" t="s">
        <v>630</v>
      </c>
      <c r="G134" s="141" t="s">
        <v>613</v>
      </c>
      <c r="H134" s="142">
        <v>56</v>
      </c>
      <c r="I134" s="143"/>
      <c r="J134" s="143">
        <f t="shared" si="0"/>
        <v>0</v>
      </c>
      <c r="K134" s="140" t="s">
        <v>1</v>
      </c>
      <c r="L134" s="27"/>
      <c r="M134" s="144" t="s">
        <v>1</v>
      </c>
      <c r="N134" s="145" t="s">
        <v>38</v>
      </c>
      <c r="O134" s="146">
        <v>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8" t="s">
        <v>597</v>
      </c>
      <c r="AT134" s="148" t="s">
        <v>132</v>
      </c>
      <c r="AU134" s="148" t="s">
        <v>81</v>
      </c>
      <c r="AY134" s="14" t="s">
        <v>129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4" t="s">
        <v>81</v>
      </c>
      <c r="BK134" s="149">
        <f t="shared" si="9"/>
        <v>0</v>
      </c>
      <c r="BL134" s="14" t="s">
        <v>597</v>
      </c>
      <c r="BM134" s="148" t="s">
        <v>614</v>
      </c>
    </row>
    <row r="135" spans="1:65" s="2" customFormat="1" ht="21.75" customHeight="1">
      <c r="A135" s="26"/>
      <c r="B135" s="137"/>
      <c r="C135" s="138" t="s">
        <v>198</v>
      </c>
      <c r="D135" s="138" t="s">
        <v>132</v>
      </c>
      <c r="E135" s="139" t="s">
        <v>615</v>
      </c>
      <c r="F135" s="140" t="s">
        <v>616</v>
      </c>
      <c r="G135" s="141" t="s">
        <v>613</v>
      </c>
      <c r="H135" s="142">
        <v>56</v>
      </c>
      <c r="I135" s="143"/>
      <c r="J135" s="143">
        <f t="shared" si="0"/>
        <v>0</v>
      </c>
      <c r="K135" s="140" t="s">
        <v>1</v>
      </c>
      <c r="L135" s="27"/>
      <c r="M135" s="144" t="s">
        <v>1</v>
      </c>
      <c r="N135" s="145" t="s">
        <v>38</v>
      </c>
      <c r="O135" s="146">
        <v>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8" t="s">
        <v>597</v>
      </c>
      <c r="AT135" s="148" t="s">
        <v>132</v>
      </c>
      <c r="AU135" s="148" t="s">
        <v>81</v>
      </c>
      <c r="AY135" s="14" t="s">
        <v>129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4" t="s">
        <v>81</v>
      </c>
      <c r="BK135" s="149">
        <f t="shared" si="9"/>
        <v>0</v>
      </c>
      <c r="BL135" s="14" t="s">
        <v>597</v>
      </c>
      <c r="BM135" s="148" t="s">
        <v>617</v>
      </c>
    </row>
    <row r="136" spans="1:65" s="2" customFormat="1" ht="16.5" customHeight="1">
      <c r="A136" s="26"/>
      <c r="B136" s="137"/>
      <c r="C136" s="138" t="s">
        <v>202</v>
      </c>
      <c r="D136" s="138" t="s">
        <v>132</v>
      </c>
      <c r="E136" s="139" t="s">
        <v>618</v>
      </c>
      <c r="F136" s="140" t="s">
        <v>619</v>
      </c>
      <c r="G136" s="141" t="s">
        <v>178</v>
      </c>
      <c r="H136" s="142">
        <v>1</v>
      </c>
      <c r="I136" s="143"/>
      <c r="J136" s="143">
        <f t="shared" si="0"/>
        <v>0</v>
      </c>
      <c r="K136" s="140" t="s">
        <v>1</v>
      </c>
      <c r="L136" s="27"/>
      <c r="M136" s="159" t="s">
        <v>1</v>
      </c>
      <c r="N136" s="160" t="s">
        <v>38</v>
      </c>
      <c r="O136" s="161">
        <v>0</v>
      </c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8" t="s">
        <v>597</v>
      </c>
      <c r="AT136" s="148" t="s">
        <v>132</v>
      </c>
      <c r="AU136" s="148" t="s">
        <v>81</v>
      </c>
      <c r="AY136" s="14" t="s">
        <v>129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4" t="s">
        <v>81</v>
      </c>
      <c r="BK136" s="149">
        <f t="shared" si="9"/>
        <v>0</v>
      </c>
      <c r="BL136" s="14" t="s">
        <v>597</v>
      </c>
      <c r="BM136" s="148" t="s">
        <v>620</v>
      </c>
    </row>
    <row r="137" spans="1:31" s="2" customFormat="1" ht="6.95" customHeight="1">
      <c r="A137" s="26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27"/>
      <c r="M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</sheetData>
  <autoFilter ref="C118:K13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DESKTOP-7OOU1CD\Pavel Krajovsky</dc:creator>
  <cp:keywords/>
  <dc:description/>
  <cp:lastModifiedBy>Balšánek Antonín</cp:lastModifiedBy>
  <dcterms:created xsi:type="dcterms:W3CDTF">2021-07-13T10:31:02Z</dcterms:created>
  <dcterms:modified xsi:type="dcterms:W3CDTF">2021-07-15T11:23:02Z</dcterms:modified>
  <cp:category/>
  <cp:version/>
  <cp:contentType/>
  <cp:contentStatus/>
</cp:coreProperties>
</file>