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16" yWindow="65416" windowWidth="29040" windowHeight="15840" tabRatio="890" activeTab="0"/>
  </bookViews>
  <sheets>
    <sheet name="Rekapitulace stavby" sheetId="1" r:id="rId1"/>
    <sheet name="SO 01 - Bourací a příprav..." sheetId="2" r:id="rId2"/>
    <sheet name="SO 02 - Stavební práce" sheetId="3" r:id="rId3"/>
    <sheet name="TZB001 - Vodovod" sheetId="6" r:id="rId4"/>
    <sheet name="TZB002 - Kanalizace" sheetId="7" r:id="rId5"/>
    <sheet name="TZB003 - Elektroinstalace" sheetId="8" r:id="rId6"/>
    <sheet name="VRN - Vedlejší rozpočtové..." sheetId="4" r:id="rId7"/>
    <sheet name="Pokyny pro vyplnění" sheetId="5" r:id="rId8"/>
  </sheets>
  <definedNames>
    <definedName name="_xlnm._FilterDatabase" localSheetId="1" hidden="1">'SO 01 - Bourací a příprav...'!$C$92:$K$425</definedName>
    <definedName name="_xlnm._FilterDatabase" localSheetId="2" hidden="1">'SO 02 - Stavební práce'!$C$99:$K$868</definedName>
    <definedName name="_xlnm._FilterDatabase" localSheetId="6" hidden="1">'VRN - Vedlejší rozpočtové...'!$C$79:$K$91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1">'SO 01 - Bourací a příprav...'!$C$4:$J$39,'SO 01 - Bourací a příprav...'!$C$45:$J$74,'SO 01 - Bourací a příprav...'!$C$80:$K$425</definedName>
    <definedName name="_xlnm.Print_Area" localSheetId="2">'SO 02 - Stavební práce'!$C$4:$J$39,'SO 02 - Stavební práce'!$C$45:$J$81,'SO 02 - Stavební práce'!$C$87:$K$868</definedName>
    <definedName name="_xlnm.Print_Area" localSheetId="3">'TZB001 - Vodovod'!$A$1:$E$38</definedName>
    <definedName name="_xlnm.Print_Area" localSheetId="4">'TZB002 - Kanalizace'!$A$1:$E$39</definedName>
    <definedName name="_xlnm.Print_Area" localSheetId="6">'VRN - Vedlejší rozpočtové...'!$C$4:$J$39,'VRN - Vedlejší rozpočtové...'!$C$45:$J$61,'VRN - Vedlejší rozpočtové...'!$C$67:$K$91</definedName>
    <definedName name="_xlnm.Print_Titles" localSheetId="0">'Rekapitulace stavby'!$52:$52</definedName>
    <definedName name="_xlnm.Print_Titles" localSheetId="1">'SO 01 - Bourací a příprav...'!$92:$92</definedName>
    <definedName name="_xlnm.Print_Titles" localSheetId="2">'SO 02 - Stavební práce'!$99:$99</definedName>
    <definedName name="_xlnm.Print_Titles" localSheetId="6">'VRN - Vedlejší rozpočtové...'!$79:$79</definedName>
  </definedNames>
  <calcPr calcId="191029"/>
  <extLst/>
</workbook>
</file>

<file path=xl/sharedStrings.xml><?xml version="1.0" encoding="utf-8"?>
<sst xmlns="http://schemas.openxmlformats.org/spreadsheetml/2006/main" count="11884" uniqueCount="1739">
  <si>
    <t>Export Komplet</t>
  </si>
  <si>
    <t>VZ</t>
  </si>
  <si>
    <t>2.0</t>
  </si>
  <si>
    <t>ZAMOK</t>
  </si>
  <si>
    <t>False</t>
  </si>
  <si>
    <t>{3aa62c79-bb6b-451d-9c10-99457116cebf}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</si>
  <si>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</si>
  <si>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</si>
  <si>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</si>
  <si>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</si>
  <si>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</si>
  <si>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</si>
  <si>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</si>
  <si>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</si>
  <si>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2021_28_aktual01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</si>
  <si>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</si>
  <si>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</si>
  <si>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Praha 5 - Smíchov, Oprava dětských letních toalet včetně terasy - aktualizace cen 01</t>
  </si>
  <si>
    <t>KSO:</t>
  </si>
  <si>
    <t/>
  </si>
  <si>
    <t>CC-CZ:</t>
  </si>
  <si>
    <t>Místo:</t>
  </si>
  <si>
    <t>Kroupova 2/2775, Praha 5</t>
  </si>
  <si>
    <t>Datum:</t>
  </si>
  <si>
    <t>11. 2. 2022</t>
  </si>
  <si>
    <t>Zadavatel:</t>
  </si>
  <si>
    <t>IČ:</t>
  </si>
  <si>
    <t>00063631</t>
  </si>
  <si>
    <t>Městská část Praha 5</t>
  </si>
  <si>
    <t>DIČ:</t>
  </si>
  <si>
    <t>CZ00063631</t>
  </si>
  <si>
    <t>Uchazeč:</t>
  </si>
  <si>
    <t>Vyplň údaj</t>
  </si>
  <si>
    <t>Projektant:</t>
  </si>
  <si>
    <t>05118735</t>
  </si>
  <si>
    <t xml:space="preserve">SOLOrevit s.r.o. </t>
  </si>
  <si>
    <t>CZ05118735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</si>
  <si>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</si>
  <si>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</si>
  <si>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</si>
  <si>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</si>
  <si>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</si>
  <si>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</si>
  <si>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</si>
  <si>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</si>
  <si>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</si>
  <si>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</si>
  <si>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</si>
  <si>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</si>
  <si>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</si>
  <si>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</si>
  <si>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</si>
  <si>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</si>
  <si>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</si>
  <si>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</si>
  <si>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</si>
  <si>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</si>
  <si>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</si>
  <si>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</si>
  <si>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</si>
  <si>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</si>
  <si>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</si>
  <si>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</si>
  <si>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</si>
  <si>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</si>
  <si>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</si>
  <si>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</si>
  <si>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</si>
  <si>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</si>
  <si>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</si>
  <si>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</si>
  <si>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</si>
  <si>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</si>
  <si>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</si>
  <si>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</si>
  <si>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</si>
  <si>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</si>
  <si>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</si>
  <si>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</si>
  <si>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</si>
  <si>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</si>
  <si>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</si>
  <si>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Bourací a přípravné práce</t>
  </si>
  <si>
    <t>STA</t>
  </si>
  <si>
    <t>1</t>
  </si>
  <si>
    <t>{349f8fee-79a1-4d2e-b34d-ac9dbb2c20ec}</t>
  </si>
  <si>
    <t>2</t>
  </si>
  <si>
    <t>SO 02</t>
  </si>
  <si>
    <t>Stavební práce</t>
  </si>
  <si>
    <t>{ad7bbc70-1e87-4b7c-9369-0639fdefbe88}</t>
  </si>
  <si>
    <t>VRN</t>
  </si>
  <si>
    <t>Vedlejší rozpočtové náklady</t>
  </si>
  <si>
    <t>VON</t>
  </si>
  <si>
    <t>{08daef63-bde8-468e-90ea-e66a8bc982c1}</t>
  </si>
  <si>
    <t>KRYCÍ LIST SOUPISU PRACÍ</t>
  </si>
  <si>
    <t>Objekt:</t>
  </si>
  <si>
    <t>SO 01 -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</si>
  <si>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</si>
  <si>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</si>
  <si>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</si>
  <si>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</si>
  <si>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</si>
  <si>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</si>
  <si>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</si>
  <si>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</si>
  <si>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</si>
  <si>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</si>
  <si>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</si>
  <si>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</si>
  <si>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</si>
  <si>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</si>
  <si>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</si>
  <si>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</si>
  <si>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</si>
  <si>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</si>
  <si>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</si>
  <si>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</si>
  <si>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</si>
  <si>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</si>
  <si>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</si>
  <si>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</si>
  <si>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</si>
  <si>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</si>
  <si>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</si>
  <si>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</si>
  <si>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</si>
  <si>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</si>
  <si>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</si>
  <si>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</si>
  <si>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</si>
  <si>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</si>
  <si>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</si>
  <si>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</si>
  <si>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</si>
  <si>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629995101</t>
  </si>
  <si>
    <t>Očištění vnějších ploch tlakovou vodou omytím</t>
  </si>
  <si>
    <t>m2</t>
  </si>
  <si>
    <t>CS ÚRS 2022 01</t>
  </si>
  <si>
    <t>4</t>
  </si>
  <si>
    <t>-407653889</t>
  </si>
  <si>
    <t>Online PSC</t>
  </si>
  <si>
    <t>https://podminky.urs.cz/item/CS_URS_2022_01/629995101</t>
  </si>
  <si>
    <t>VV</t>
  </si>
  <si>
    <t>skladba SN1</t>
  </si>
  <si>
    <t>(12,93+1,9)*3,1</t>
  </si>
  <si>
    <t>-0,8*2,0*4</t>
  </si>
  <si>
    <t>Součet</t>
  </si>
  <si>
    <t>9</t>
  </si>
  <si>
    <t>Ostatní konstrukce a práce, bourání</t>
  </si>
  <si>
    <t>941111111</t>
  </si>
  <si>
    <t>Montáž lešení řadového trubkového lehkého pracovního s podlahami s provozním zatížením tř. 3 do 200 kg/m2 šířky tř. W06 od 0,6 do 0,9 m, výšky do 10 m</t>
  </si>
  <si>
    <t>-1013075537</t>
  </si>
  <si>
    <t>https://podminky.urs.cz/item/CS_URS_2022_01/941111111</t>
  </si>
  <si>
    <t>odměřeno v CADu</t>
  </si>
  <si>
    <t>"D.1.1.b.28 Řezopohled východní" 19,3</t>
  </si>
  <si>
    <t>"D.1.1.b.27 Řez E-E" 11,4</t>
  </si>
  <si>
    <t>3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</si>
  <si>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</si>
  <si>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</si>
  <si>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-1864414997</t>
  </si>
  <si>
    <t>https://podminky.urs.cz/item/CS_URS_2022_01/941111211</t>
  </si>
  <si>
    <t>předpoklad 30 dní</t>
  </si>
  <si>
    <t>30,7*30</t>
  </si>
  <si>
    <t>941111811</t>
  </si>
  <si>
    <t>Demontáž lešení řadového trubkového lehkého pracovního s podlahami s provozním zatížením tř. 3 do 200 kg/m2 šířky tř. W06 od 0,6 do 0,9 m, výšky do 10 m</t>
  </si>
  <si>
    <t>-273515358</t>
  </si>
  <si>
    <t>https://podminky.urs.cz/item/CS_URS_2022_01/941111811</t>
  </si>
  <si>
    <t>5</t>
  </si>
  <si>
    <t>943211111</t>
  </si>
  <si>
    <t>Montáž lešení prostorového rámového lehkého pracovního s podlahami s provozním zatížením tř. 3 do 200 kg/m2, výšky do 10 m</t>
  </si>
  <si>
    <t>m3</t>
  </si>
  <si>
    <t>-1800504418</t>
  </si>
  <si>
    <t>https://podminky.urs.cz/item/CS_URS_2022_01/943211111</t>
  </si>
  <si>
    <t>110,4*3,01</t>
  </si>
  <si>
    <t>943211211</t>
  </si>
  <si>
    <t>Montáž lešení prostorového rámového lehkého pracovního s podlahami Příplatek za první a každý další den použití lešení k ceně -1111</t>
  </si>
  <si>
    <t>-845838761</t>
  </si>
  <si>
    <t>https://podminky.urs.cz/item/CS_URS_2022_01/943211211</t>
  </si>
  <si>
    <t>předpoklad 40 dní</t>
  </si>
  <si>
    <t>332,301*40</t>
  </si>
  <si>
    <t>7</t>
  </si>
  <si>
    <t>943211811</t>
  </si>
  <si>
    <t>Demontáž lešení prostorového rámového lehkého pracovního s podlahami s provozním zatížením tř. 3 do 200 kg/m2, výšky do 10 m</t>
  </si>
  <si>
    <t>1942798704</t>
  </si>
  <si>
    <t>https://podminky.urs.cz/item/CS_URS_2022_01/943211811</t>
  </si>
  <si>
    <t>8</t>
  </si>
  <si>
    <t>949101111</t>
  </si>
  <si>
    <t>Lešení pomocné pracovní pro objekty pozemních staveb pro zatížení do 150 kg/m2, o výšce lešeňové podlahy do 1,9 m</t>
  </si>
  <si>
    <t>-1624333384</t>
  </si>
  <si>
    <t>https://podminky.urs.cz/item/CS_URS_2022_01/949101111</t>
  </si>
  <si>
    <t>"m.č.1.01" 1,21</t>
  </si>
  <si>
    <t>"m.č.1.02" 34,61</t>
  </si>
  <si>
    <t>"m.č.1.09" 1,31</t>
  </si>
  <si>
    <t>"m.č.1.10" 10,88</t>
  </si>
  <si>
    <t>"m.č.1.11" 9,52</t>
  </si>
  <si>
    <t>"m.č.1.12" 13,77</t>
  </si>
  <si>
    <t>"m.č.1.13" 8,98</t>
  </si>
  <si>
    <t>"m.č.1.14" 5,36</t>
  </si>
  <si>
    <t>962031132</t>
  </si>
  <si>
    <t>Bourání příček z cihel, tvárnic nebo příčkovek z cihel pálených, plných nebo dutých na maltu vápennou nebo vápenocementovou, tl. do 100 mm</t>
  </si>
  <si>
    <t>1055337069</t>
  </si>
  <si>
    <t>https://podminky.urs.cz/item/CS_URS_2022_01/962031132</t>
  </si>
  <si>
    <t>D.1.1.b.20 Půdorys 1.NP - bourané konstrukce</t>
  </si>
  <si>
    <t>3,4*2,9</t>
  </si>
  <si>
    <t>10</t>
  </si>
  <si>
    <t>963053936</t>
  </si>
  <si>
    <t>Bourání železobetonových monolitických schodišťových ramen samonosných</t>
  </si>
  <si>
    <t>443251423</t>
  </si>
  <si>
    <t>https://podminky.urs.cz/item/CS_URS_2022_01/963053936</t>
  </si>
  <si>
    <t>"venkovní boční schodiště" 1,3</t>
  </si>
  <si>
    <t>11</t>
  </si>
  <si>
    <t>965042241</t>
  </si>
  <si>
    <t>Bourání mazanin betonových nebo z litého asfaltu tl. přes 100 mm, plochy přes 4 m2</t>
  </si>
  <si>
    <t>-1003122611</t>
  </si>
  <si>
    <t>https://podminky.urs.cz/item/CS_URS_2022_01/965042241</t>
  </si>
  <si>
    <t>Stávající skladby konstrukcí - skladba S5</t>
  </si>
  <si>
    <t>litý asfalt se zaválcovaným křemelíkem 40mm</t>
  </si>
  <si>
    <t>podkladový beton 160mm</t>
  </si>
  <si>
    <t>_________________________________</t>
  </si>
  <si>
    <t>108,0*0,2</t>
  </si>
  <si>
    <t>12</t>
  </si>
  <si>
    <t>965049112</t>
  </si>
  <si>
    <t>Bourání mazanin Příplatek k cenám za bourání mazanin betonových se svařovanou sítí, tl. přes 100 mm</t>
  </si>
  <si>
    <t>1815724297</t>
  </si>
  <si>
    <t>https://podminky.urs.cz/item/CS_URS_2022_01/965049112</t>
  </si>
  <si>
    <t>108,0*0,16</t>
  </si>
  <si>
    <t>13</t>
  </si>
  <si>
    <t>977312114</t>
  </si>
  <si>
    <t>Řezání stávajících betonových mazanin s vyztužením hloubky přes 150 do 200 mm</t>
  </si>
  <si>
    <t>m</t>
  </si>
  <si>
    <t>504446160</t>
  </si>
  <si>
    <t>https://podminky.urs.cz/item/CS_URS_2022_01/977312114</t>
  </si>
  <si>
    <t>v místech kotvení sloupů střešní konstrukce  a zábradlí</t>
  </si>
  <si>
    <t>11,5+4,0</t>
  </si>
  <si>
    <t>14</t>
  </si>
  <si>
    <t>965082933</t>
  </si>
  <si>
    <t>Odstranění násypu pod podlahami nebo ochranného násypu na střechách tl. do 200 mm, plochy přes 2 m2</t>
  </si>
  <si>
    <t>1304855008</t>
  </si>
  <si>
    <t>https://podminky.urs.cz/item/CS_URS_2022_01/965082933</t>
  </si>
  <si>
    <t>štěrkopískový podsyp tl. 200mm</t>
  </si>
  <si>
    <t>967042712</t>
  </si>
  <si>
    <t>Odsekání zdiva z kamene nebo betonu plošné, tl. do 100 mm</t>
  </si>
  <si>
    <t>1062349468</t>
  </si>
  <si>
    <t>https://podminky.urs.cz/item/CS_URS_2022_01/967042712</t>
  </si>
  <si>
    <t>"sokl" 4,63*0,35</t>
  </si>
  <si>
    <t>16</t>
  </si>
  <si>
    <t>968072455</t>
  </si>
  <si>
    <t>Vybourání kovových rámů oken s křídly, dveřních zárubní, vrat, stěn, ostění nebo obkladů dveřních zárubní, plochy do 2 m2</t>
  </si>
  <si>
    <t>-1248785396</t>
  </si>
  <si>
    <t>https://podminky.urs.cz/item/CS_URS_2022_01/968072455</t>
  </si>
  <si>
    <t>"ozn. 10L" 0,8*2,0</t>
  </si>
  <si>
    <t>"ozn. 17L" 0,8*2,0</t>
  </si>
  <si>
    <t>17</t>
  </si>
  <si>
    <t>971033651</t>
  </si>
  <si>
    <t>Vybourání otvorů ve zdivu základovém nebo nadzákladovém z cihel, tvárnic, příčkovek z cihel pálených na maltu vápennou nebo vápenocementovou plochy do 4 m2, tl. do 600 mm</t>
  </si>
  <si>
    <t>-811674142</t>
  </si>
  <si>
    <t>https://podminky.urs.cz/item/CS_URS_2022_01/971033651</t>
  </si>
  <si>
    <t>0,9*2,02*0,375</t>
  </si>
  <si>
    <t>2,0*2,0*0,375</t>
  </si>
  <si>
    <t>18</t>
  </si>
  <si>
    <t>973031812</t>
  </si>
  <si>
    <t>Vysekání výklenků nebo kapes ve zdivu z cihel na maltu vápennou nebo vápenocementovou kapes pro zavázání nových příček, tl. do 100 mm</t>
  </si>
  <si>
    <t>2057380920</t>
  </si>
  <si>
    <t>https://podminky.urs.cz/item/CS_URS_2022_01/973031812</t>
  </si>
  <si>
    <t>D.1.1.b.32 Půdorys 1.NP - návrh</t>
  </si>
  <si>
    <t>2,9*2</t>
  </si>
  <si>
    <t>19</t>
  </si>
  <si>
    <t>974031666</t>
  </si>
  <si>
    <t>Vysekání rýh ve zdivu cihelném na maltu vápennou nebo vápenocementovou pro vtahování nosníků do zdí, před vybouráním otvoru do hl. 150 mm, při v. nosníku do 250 mm</t>
  </si>
  <si>
    <t>985846068</t>
  </si>
  <si>
    <t>https://podminky.urs.cz/item/CS_URS_2022_01/974031666</t>
  </si>
  <si>
    <t>"ozn. P01" 3x IPE 200, dl. 1200mm</t>
  </si>
  <si>
    <t>1,2*3</t>
  </si>
  <si>
    <t>"ozn. P02" 3x IPE 220, dl. 2400mm</t>
  </si>
  <si>
    <t>2,4*3</t>
  </si>
  <si>
    <t>20</t>
  </si>
  <si>
    <t>96703173R</t>
  </si>
  <si>
    <t>Úprava kapsy (přisekání zdiva) pro osazení nového dešťového svodu D150</t>
  </si>
  <si>
    <t>-1768371766</t>
  </si>
  <si>
    <t>"délka svodu" 4,0</t>
  </si>
  <si>
    <t>965081213</t>
  </si>
  <si>
    <t>Bourání podlah z dlaždic bez podkladního lože nebo mazaniny, s jakoukoliv výplní spár keramických nebo xylolitových tl. do 10 mm, plochy přes 1 m2</t>
  </si>
  <si>
    <t>-279616939</t>
  </si>
  <si>
    <t>https://podminky.urs.cz/item/CS_URS_2022_01/965081213</t>
  </si>
  <si>
    <t>"m. č. 1.9" 5,27</t>
  </si>
  <si>
    <t>"m. č. 1.10" 5,27</t>
  </si>
  <si>
    <t>"m. č. 1.13" 10,54</t>
  </si>
  <si>
    <t>"m. č. 1.14" 5,4</t>
  </si>
  <si>
    <t>"m. č. 1.18" 1,4</t>
  </si>
  <si>
    <t>22</t>
  </si>
  <si>
    <t>965081601</t>
  </si>
  <si>
    <t>Odsekání soklíků včetně otlučení podkladní omítky až na zdivo schodišťových</t>
  </si>
  <si>
    <t>-1089733011</t>
  </si>
  <si>
    <t>https://podminky.urs.cz/item/CS_URS_2022_01/965081601</t>
  </si>
  <si>
    <t>"venkovní schodiště boční" 2,2</t>
  </si>
  <si>
    <t>"venkovní schodiště do kotelny" 1,4</t>
  </si>
  <si>
    <t>23</t>
  </si>
  <si>
    <t>978013141</t>
  </si>
  <si>
    <t>Otlučení vápenných nebo vápenocementových omítek vnitřních ploch stěn s vyškrabáním spar, s očištěním zdiva, v rozsahu přes 10 do 30 %</t>
  </si>
  <si>
    <t>1453874983</t>
  </si>
  <si>
    <t>https://podminky.urs.cz/item/CS_URS_2022_01/978013141</t>
  </si>
  <si>
    <t>m. č. 1.09</t>
  </si>
  <si>
    <t>(1,55*2+3,4)*2,8</t>
  </si>
  <si>
    <t>-(0,9*2,02+0,6*0,6+0,8*2,0)</t>
  </si>
  <si>
    <t>0,6*0,2*3</t>
  </si>
  <si>
    <t>m. č. 1.10</t>
  </si>
  <si>
    <t>-(0,8*2,0+0,6*0,6)</t>
  </si>
  <si>
    <t>m. č. 1.11</t>
  </si>
  <si>
    <t>(2,8+3,4)*2*2,8</t>
  </si>
  <si>
    <t>-(0,6*0,6*2+0,8*2,0)</t>
  </si>
  <si>
    <t>0,6*0,2*3*2</t>
  </si>
  <si>
    <t>m. č. 1.12</t>
  </si>
  <si>
    <t>(4,05+3,4)*2*2,8</t>
  </si>
  <si>
    <t>m. č. 1.13</t>
  </si>
  <si>
    <t>(3,1+3,4)*2*2,8</t>
  </si>
  <si>
    <t>m. č. 1.14</t>
  </si>
  <si>
    <t>(1,575+3,4)*2*2,8</t>
  </si>
  <si>
    <t>-(0,6*0,6*2+0,6*2,0)</t>
  </si>
  <si>
    <t>"odpočet obkladů" -25,86</t>
  </si>
  <si>
    <t>24</t>
  </si>
  <si>
    <t>978011141</t>
  </si>
  <si>
    <t>Otlučení vápenných nebo vápenocementových omítek vnitřních ploch stropů, v rozsahu přes 10 do 30 %</t>
  </si>
  <si>
    <t>1803447137</t>
  </si>
  <si>
    <t>https://podminky.urs.cz/item/CS_URS_2022_01/978011141</t>
  </si>
  <si>
    <t>"m. č. 1.09" 5,27</t>
  </si>
  <si>
    <t>"m. č. 1.11" 9,52</t>
  </si>
  <si>
    <t>"m. č. 1.12" 13,77</t>
  </si>
  <si>
    <t>"m. č. 1.13" 10,62</t>
  </si>
  <si>
    <t>"m. č. 1.14" 5,36</t>
  </si>
  <si>
    <t>25</t>
  </si>
  <si>
    <t>978059541</t>
  </si>
  <si>
    <t>Odsekání obkladů stěn včetně otlučení podkladní omítky až na zdivo z obkládaček vnitřních, z jakýchkoliv materiálů, plochy přes 1 m2</t>
  </si>
  <si>
    <t>-1919599739</t>
  </si>
  <si>
    <t>https://podminky.urs.cz/item/CS_URS_2022_01/978059541</t>
  </si>
  <si>
    <t>(3,1+3,4)*2*1,2</t>
  </si>
  <si>
    <t>-0,8*1,2</t>
  </si>
  <si>
    <t>(1,575+3,4)*2*1,2</t>
  </si>
  <si>
    <t>-0,6*1,2</t>
  </si>
  <si>
    <t>26</t>
  </si>
  <si>
    <t>978036191</t>
  </si>
  <si>
    <t>Otlučení cementových omítek vnějších ploch s vyškrabáním spar zdiva a s očištěním povrchu, v rozsahu přes 80 do 100 %</t>
  </si>
  <si>
    <t>957443551</t>
  </si>
  <si>
    <t>https://podminky.urs.cz/item/CS_URS_2022_01/978036191</t>
  </si>
  <si>
    <t>D.1.1.b.28 Řezopohled východní - bourané konstrukce</t>
  </si>
  <si>
    <t>"odměřeno v CADu" 16,2-(0,6*0,6*2)</t>
  </si>
  <si>
    <t>0,6*0,2*6</t>
  </si>
  <si>
    <t>"D.1.1.b.27 Řez E-E - bourané konstrukce" 10,4+19,5-0,8*2,0</t>
  </si>
  <si>
    <t>"západní stěna" 1,9*3,05+4,3*1,05+0,375*2,0</t>
  </si>
  <si>
    <t>"ostění" (0,6*4*2+0,8+2,0*2)*0,2</t>
  </si>
  <si>
    <t>27</t>
  </si>
  <si>
    <t>978036141</t>
  </si>
  <si>
    <t>Otlučení cementových omítek vnějších ploch s vyškrabáním spar zdiva a s očištěním povrchu, v rozsahu přes 20 do 30 %</t>
  </si>
  <si>
    <t>2081658104</t>
  </si>
  <si>
    <t>https://podminky.urs.cz/item/CS_URS_2022_01/978036141</t>
  </si>
  <si>
    <t>997</t>
  </si>
  <si>
    <t>Přesun sutě</t>
  </si>
  <si>
    <t>28</t>
  </si>
  <si>
    <t>997013152</t>
  </si>
  <si>
    <t>Vnitrostaveništní doprava suti a vybouraných hmot vodorovně do 50 m svisle s omezením mechanizace pro budovy a haly výšky přes 6 do 9 m</t>
  </si>
  <si>
    <t>t</t>
  </si>
  <si>
    <t>744319710</t>
  </si>
  <si>
    <t>https://podminky.urs.cz/item/CS_URS_2022_01/997013152</t>
  </si>
  <si>
    <t>29</t>
  </si>
  <si>
    <t>997013501</t>
  </si>
  <si>
    <t>Odvoz suti a vybouraných hmot na skládku nebo meziskládku se složením, na vzdálenost do 1 km</t>
  </si>
  <si>
    <t>405162578</t>
  </si>
  <si>
    <t>https://podminky.urs.cz/item/CS_URS_2022_01/997013501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</si>
  <si>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</si>
  <si>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</si>
  <si>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</si>
  <si>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-846129133</t>
  </si>
  <si>
    <t>https://podminky.urs.cz/item/CS_URS_2022_01/997013509</t>
  </si>
  <si>
    <t>31</t>
  </si>
  <si>
    <t>997013811</t>
  </si>
  <si>
    <t>Poplatek za uložení stavebního odpadu na skládce (skládkovné) dřevěného zatříděného do Katalogu odpadů pod kódem 17 02 01</t>
  </si>
  <si>
    <t>-1653923119</t>
  </si>
  <si>
    <t>https://podminky.urs.cz/item/CS_URS_2022_01/997013811</t>
  </si>
  <si>
    <t>"prkna podhled" 1,218</t>
  </si>
  <si>
    <t>32</t>
  </si>
  <si>
    <t>997013862</t>
  </si>
  <si>
    <t>Poplatek za uložení stavebního odpadu na recyklační skládce (skládkovné) z armovaného betonu zatříděného do Katalogu odpadů pod kódem 17 01 01</t>
  </si>
  <si>
    <t>1017787007</t>
  </si>
  <si>
    <t>https://podminky.urs.cz/item/CS_URS_2022_01/997013862</t>
  </si>
  <si>
    <t>"venkovní schodiště" 0,562</t>
  </si>
  <si>
    <t>"mazanina" 47,52+0,501</t>
  </si>
  <si>
    <t>"sokl" 0,405</t>
  </si>
  <si>
    <t>33</t>
  </si>
  <si>
    <t>997013863</t>
  </si>
  <si>
    <t>Poplatek za uložení stavebního odpadu na recyklační skládce (skládkovné) cihelného zatříděného do Katalogu odpadů pod kódem 17 01 02</t>
  </si>
  <si>
    <t>1970199767</t>
  </si>
  <si>
    <t>https://podminky.urs.cz/item/CS_URS_2022_01/997013863</t>
  </si>
  <si>
    <t>"příčky" 1,292</t>
  </si>
  <si>
    <t>"otvory" 3,928</t>
  </si>
  <si>
    <t>"kapsy" 0,041</t>
  </si>
  <si>
    <t>"rýhy" 0,702</t>
  </si>
  <si>
    <t>"přisekání" 0,732</t>
  </si>
  <si>
    <t>"kabřinec" 0,032+1,057</t>
  </si>
  <si>
    <t>34</t>
  </si>
  <si>
    <t>997013867</t>
  </si>
  <si>
    <t>Poplatek za uložení stavebního odpadu na recyklační skládce (skládkovné) z tašek a keramických výrobků zatříděného do Katalogu odpadů pod kódem 17 01 03</t>
  </si>
  <si>
    <t>1096345367</t>
  </si>
  <si>
    <t>https://podminky.urs.cz/item/CS_URS_2022_01/997013867</t>
  </si>
  <si>
    <t>"dlažba" 0,976</t>
  </si>
  <si>
    <t>"obklad keramický" 1,758</t>
  </si>
  <si>
    <t>35</t>
  </si>
  <si>
    <t>997013873</t>
  </si>
  <si>
    <t>Poplatek za uložení stavebního odpadu na recyklační skládce (skládkovné) zeminy a kamení zatříděného do Katalogu odpadů pod kódem 17 05 04</t>
  </si>
  <si>
    <t>-402131333</t>
  </si>
  <si>
    <t>https://podminky.urs.cz/item/CS_URS_2022_01/997013873</t>
  </si>
  <si>
    <t>"podklad terasa" 30,24</t>
  </si>
  <si>
    <t>36</t>
  </si>
  <si>
    <t>997013871</t>
  </si>
  <si>
    <t>Poplatek za uložení stavebního odpadu na recyklační skládce (skládkovné) směsného stavebního a demoličního zatříděného do Katalogu odpadů pod kódem 17 09 04</t>
  </si>
  <si>
    <t>235435187</t>
  </si>
  <si>
    <t>https://podminky.urs.cz/item/CS_URS_2022_01/997013871</t>
  </si>
  <si>
    <t>"celková suť" 96,98</t>
  </si>
  <si>
    <t>"dřevo" -1,218</t>
  </si>
  <si>
    <t>"ŽB" -48,988</t>
  </si>
  <si>
    <t>"cihla" -7,784</t>
  </si>
  <si>
    <t>"keramika" -2,734</t>
  </si>
  <si>
    <t>"kamení" -30,24</t>
  </si>
  <si>
    <t>PSV</t>
  </si>
  <si>
    <t>Práce a dodávky PSV</t>
  </si>
  <si>
    <t>711</t>
  </si>
  <si>
    <t>Izolace proti vodě, vlhkosti a plynům</t>
  </si>
  <si>
    <t>37</t>
  </si>
  <si>
    <t>711131821</t>
  </si>
  <si>
    <t>Odstranění izolace proti zemní vlhkosti na ploše svislé S</t>
  </si>
  <si>
    <t>1323405865</t>
  </si>
  <si>
    <t>https://podminky.urs.cz/item/CS_URS_2022_01/711131821</t>
  </si>
  <si>
    <t xml:space="preserve">obnažený sokl u chodníku </t>
  </si>
  <si>
    <t>5,0*1,0</t>
  </si>
  <si>
    <t>721</t>
  </si>
  <si>
    <t>Zdravotechnika - vnitřní kanalizace</t>
  </si>
  <si>
    <t>38</t>
  </si>
  <si>
    <t>721242805</t>
  </si>
  <si>
    <t>Demontáž lapačů střešních splavenin DN 150</t>
  </si>
  <si>
    <t>kus</t>
  </si>
  <si>
    <t>444498928</t>
  </si>
  <si>
    <t>https://podminky.urs.cz/item/CS_URS_2022_01/721242805</t>
  </si>
  <si>
    <t>741</t>
  </si>
  <si>
    <t>Elektroinstalace - silnoproud</t>
  </si>
  <si>
    <t>39</t>
  </si>
  <si>
    <t>74100001R</t>
  </si>
  <si>
    <t xml:space="preserve">Demontáž a zpětná montáž hromosvodu v místě opravované omítky vč. manipulace </t>
  </si>
  <si>
    <t>soubor</t>
  </si>
  <si>
    <t>1517908925</t>
  </si>
  <si>
    <t>764</t>
  </si>
  <si>
    <t>Konstrukce klempířské</t>
  </si>
  <si>
    <t>40</t>
  </si>
  <si>
    <t>764004861</t>
  </si>
  <si>
    <t>Demontáž klempířských konstrukcí svodu do suti</t>
  </si>
  <si>
    <t>578225188</t>
  </si>
  <si>
    <t>https://podminky.urs.cz/item/CS_URS_2022_01/764004861</t>
  </si>
  <si>
    <t>766</t>
  </si>
  <si>
    <t>Konstrukce truhlářské</t>
  </si>
  <si>
    <t>41</t>
  </si>
  <si>
    <t>766421821</t>
  </si>
  <si>
    <t>Demontáž obložení podhledů palubkami</t>
  </si>
  <si>
    <t>53064911</t>
  </si>
  <si>
    <t>https://podminky.urs.cz/item/CS_URS_2022_01/766421821</t>
  </si>
  <si>
    <t>hoblovaná prkna na pero a drážku tl. 20mm</t>
  </si>
  <si>
    <t>"podhled" 98,84</t>
  </si>
  <si>
    <t>"boční obložení" (4,3+13,6+4,0)*0,55</t>
  </si>
  <si>
    <t>42</t>
  </si>
  <si>
    <t>766441811</t>
  </si>
  <si>
    <t>Demontáž parapetních desek dřevěných nebo plastových šířky do 300 mm, délky do 1000 mm</t>
  </si>
  <si>
    <t>-196778585</t>
  </si>
  <si>
    <t>https://podminky.urs.cz/item/CS_URS_2022_01/766441811</t>
  </si>
  <si>
    <t>"m.č.1.13" 4</t>
  </si>
  <si>
    <t>43</t>
  </si>
  <si>
    <t>766691914</t>
  </si>
  <si>
    <t>Ostatní práce vyvěšení nebo zavěšení křídel s případným uložením a opětovným zavěšením po provedení stavebních změn dřevěných dveřních, plochy do 2 m2</t>
  </si>
  <si>
    <t>-1495765360</t>
  </si>
  <si>
    <t>https://podminky.urs.cz/item/CS_URS_2022_01/766691914</t>
  </si>
  <si>
    <t>do suti</t>
  </si>
  <si>
    <t>"ozn. 10L" 4</t>
  </si>
  <si>
    <t xml:space="preserve">"ozn. 10P" 1 </t>
  </si>
  <si>
    <t>767</t>
  </si>
  <si>
    <t>Konstrukce zámečnické</t>
  </si>
  <si>
    <t>44</t>
  </si>
  <si>
    <t>767161813</t>
  </si>
  <si>
    <t>Demontáž zábradlí do suti rovného nerozebíratelný spoj hmotnosti 1 m zábradlí do 20 kg</t>
  </si>
  <si>
    <t>-1236094322</t>
  </si>
  <si>
    <t>https://podminky.urs.cz/item/CS_URS_2022_01/767161813</t>
  </si>
  <si>
    <t>45</t>
  </si>
  <si>
    <t>767161823</t>
  </si>
  <si>
    <t>Demontáž zábradlí do suti schodišťového nerozebíratelný spoj hmotnosti 1 m zábradlí do 20 kg</t>
  </si>
  <si>
    <t>1478357350</t>
  </si>
  <si>
    <t>https://podminky.urs.cz/item/CS_URS_2022_01/767161823</t>
  </si>
  <si>
    <t>1,4+1,5</t>
  </si>
  <si>
    <t>46</t>
  </si>
  <si>
    <t>767161851</t>
  </si>
  <si>
    <t>Demontáž zábradlí do suti madel schodišťových</t>
  </si>
  <si>
    <t>1690162382</t>
  </si>
  <si>
    <t>https://podminky.urs.cz/item/CS_URS_2022_01/767161851</t>
  </si>
  <si>
    <t>47</t>
  </si>
  <si>
    <t>76700001R</t>
  </si>
  <si>
    <t>Demontáž čištící rohože a rámu vč. likvidace</t>
  </si>
  <si>
    <t>1086098971</t>
  </si>
  <si>
    <t>0,72*0,5</t>
  </si>
  <si>
    <t>1,5*0,5</t>
  </si>
  <si>
    <t>781</t>
  </si>
  <si>
    <t>Dokončovací práce - obklady</t>
  </si>
  <si>
    <t>48</t>
  </si>
  <si>
    <t>781731810</t>
  </si>
  <si>
    <t>Demontáž obkladů z obkladaček cihelných kladených do malty</t>
  </si>
  <si>
    <t>1399654848</t>
  </si>
  <si>
    <t>https://podminky.urs.cz/item/CS_URS_2022_01/781731810</t>
  </si>
  <si>
    <t>kabřincový obklad soklu</t>
  </si>
  <si>
    <t>(4,63+1,9+15,9+2,9)*0,5</t>
  </si>
  <si>
    <t>-0,8*0,5*5</t>
  </si>
  <si>
    <t>0,3*0,5*2*5</t>
  </si>
  <si>
    <t>783</t>
  </si>
  <si>
    <t>Dokončovací práce - nátěry</t>
  </si>
  <si>
    <t>49</t>
  </si>
  <si>
    <t>783306807</t>
  </si>
  <si>
    <t>Odstranění nátěrů ze zámečnických konstrukcí odstraňovačem nátěrů s obroušením</t>
  </si>
  <si>
    <t>2050865244</t>
  </si>
  <si>
    <t>https://podminky.urs.cz/item/CS_URS_2022_01/783306807</t>
  </si>
  <si>
    <t>stávající sloupy</t>
  </si>
  <si>
    <t>0,11*4*3,03*4</t>
  </si>
  <si>
    <t>stávající zárubně</t>
  </si>
  <si>
    <t>0,8*2,0*5</t>
  </si>
  <si>
    <t>dvířka elektrorozvaděče</t>
  </si>
  <si>
    <t>0,6*1,2</t>
  </si>
  <si>
    <t>50</t>
  </si>
  <si>
    <t>78330680R</t>
  </si>
  <si>
    <t>Odstranění nátěrů ze zábradlí v. 1200mm odstraňovačem nátěrů s obroušením</t>
  </si>
  <si>
    <t>626921748</t>
  </si>
  <si>
    <t>vč. 1 ks branky</t>
  </si>
  <si>
    <t>3,85*3+2,65+2,6+4,0</t>
  </si>
  <si>
    <t>51</t>
  </si>
  <si>
    <t>78330690R</t>
  </si>
  <si>
    <t>Odstranění nátěrů ze schodišťového madla odstraňovačem nátěrů s obroušením</t>
  </si>
  <si>
    <t>479377878</t>
  </si>
  <si>
    <t>3,0*4+1,7*2</t>
  </si>
  <si>
    <t>784</t>
  </si>
  <si>
    <t>Dokončovací práce - malby a tapety</t>
  </si>
  <si>
    <t>52</t>
  </si>
  <si>
    <t>784121001</t>
  </si>
  <si>
    <t>Oškrabání malby v místnostech výšky do 3,80 m</t>
  </si>
  <si>
    <t>619291606</t>
  </si>
  <si>
    <t>https://podminky.urs.cz/item/CS_URS_2022_01/784121001</t>
  </si>
  <si>
    <t>"stropy" 49,81</t>
  </si>
  <si>
    <t>Mezisoučet</t>
  </si>
  <si>
    <t>"odpočet 30% otlučených omítek" -204,65*0,3</t>
  </si>
  <si>
    <t>SO 02 - Stavební práce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</si>
  <si>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</si>
  <si>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</si>
  <si>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</si>
  <si>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</si>
  <si>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</si>
  <si>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</si>
  <si>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</si>
  <si>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</si>
  <si>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</si>
  <si>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777 - Podlahy lité</t>
  </si>
  <si>
    <t xml:space="preserve">    TZB - Technické vybavení budov</t>
  </si>
  <si>
    <t>Zemní práce</t>
  </si>
  <si>
    <t>132212131</t>
  </si>
  <si>
    <t>Hloubení nezapažených rýh šířky do 800 mm ručně s urovnáním dna do předepsaného profilu a spádu v hornině třídy těžitelnosti I skupiny 3 soudržných</t>
  </si>
  <si>
    <t>-259945493</t>
  </si>
  <si>
    <t>https://podminky.urs.cz/item/CS_URS_2022_01/132212131</t>
  </si>
  <si>
    <t>D.1.1.b.25 Řez C-C - bourané konstrukce</t>
  </si>
  <si>
    <t>nový základ prod dělící stěnu</t>
  </si>
  <si>
    <t>2,5*0,5*0,4</t>
  </si>
  <si>
    <t>D.1.1.b.40 Řezopohled východní - návrh</t>
  </si>
  <si>
    <t>základ schodiště</t>
  </si>
  <si>
    <t>0,5*0,5*1,1</t>
  </si>
  <si>
    <t>D.1.1.b.49 Detail 7 venkovního schodiště a cesty</t>
  </si>
  <si>
    <t>1,0*5,0*0,8/2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</si>
  <si>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</si>
  <si>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</si>
  <si>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1761798422</t>
  </si>
  <si>
    <t>https://podminky.urs.cz/item/CS_URS_2022_01/162211311</t>
  </si>
  <si>
    <t>"na meziskládku" 2,775</t>
  </si>
  <si>
    <t>"zpětný zásyp" 2,0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</si>
  <si>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</si>
  <si>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</si>
  <si>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-7426197</t>
  </si>
  <si>
    <t>https://podminky.urs.cz/item/CS_URS_2022_01/162211319</t>
  </si>
  <si>
    <t>předpoklad do 50m</t>
  </si>
  <si>
    <t>4,775*4</t>
  </si>
  <si>
    <t>174111101</t>
  </si>
  <si>
    <t>Zásyp sypaninou z jakékoliv horniny ručně s uložením výkopku ve vrstvách se zhutněním jam, šachet, rýh nebo kolem objektů v těchto vykopávkách</t>
  </si>
  <si>
    <t>636377724</t>
  </si>
  <si>
    <t>https://podminky.urs.cz/item/CS_URS_2022_01/174111101</t>
  </si>
  <si>
    <t>181311103</t>
  </si>
  <si>
    <t>Rozprostření a urovnání ornice v rovině nebo ve svahu sklonu do 1:5 ručně při souvislé ploše, tl. vrstvy do 200 mm</t>
  </si>
  <si>
    <t>1954763464</t>
  </si>
  <si>
    <t>https://podminky.urs.cz/item/CS_URS_2022_01/181311103</t>
  </si>
  <si>
    <t>vytěžená zemina</t>
  </si>
  <si>
    <t>2,775/0,2</t>
  </si>
  <si>
    <t>181912112</t>
  </si>
  <si>
    <t>Úprava pláně vyrovnáním výškových rozdílů ručně v hornině třídy těžitelnosti I skupiny 3 se zhutněním</t>
  </si>
  <si>
    <t>2114269175</t>
  </si>
  <si>
    <t>https://podminky.urs.cz/item/CS_URS_2022_01/181912112</t>
  </si>
  <si>
    <t>"m.č.1.15" 94,15</t>
  </si>
  <si>
    <t>"m.č.1.19" 5,15</t>
  </si>
  <si>
    <t>Zakládání</t>
  </si>
  <si>
    <t>271572211</t>
  </si>
  <si>
    <t>Podsyp pod základové konstrukce se zhutněním a urovnáním povrchu ze štěrkopísku netříděného</t>
  </si>
  <si>
    <t>1333721470</t>
  </si>
  <si>
    <t>https://podminky.urs.cz/item/CS_URS_2022_01/271572211</t>
  </si>
  <si>
    <t>skladba SN4</t>
  </si>
  <si>
    <t>"m.č.1.15" 94,15*0,15</t>
  </si>
  <si>
    <t>"m.č.1.19" (5,15-1,275*1,08)*0,15</t>
  </si>
  <si>
    <t>275313811</t>
  </si>
  <si>
    <t>Základy z betonu prostého patky a bloky z betonu kamenem neprokládaného tř. C 25/30</t>
  </si>
  <si>
    <t>-1193734223</t>
  </si>
  <si>
    <t>https://podminky.urs.cz/item/CS_URS_2022_01/275313811</t>
  </si>
  <si>
    <t>patka pro osazení zábradlí ZV04</t>
  </si>
  <si>
    <t>0,4*0,4*0,8*2</t>
  </si>
  <si>
    <t>279113141</t>
  </si>
  <si>
    <t>Základové zdi z tvárnic ztraceného bednění včetně výplně z betonu bez zvláštních nároků na vliv prostředí třídy C 20/25, tloušťky zdiva 150 mm</t>
  </si>
  <si>
    <t>-1684806280</t>
  </si>
  <si>
    <t>https://podminky.urs.cz/item/CS_URS_2022_01/279113141</t>
  </si>
  <si>
    <t>základ pod stěnu u venkovního schodiště do kotelny</t>
  </si>
  <si>
    <t>2,5*0,5</t>
  </si>
  <si>
    <t>Svislé a kompletní konstrukce</t>
  </si>
  <si>
    <t>310239211</t>
  </si>
  <si>
    <t>Zazdívka otvorů ve zdivu nadzákladovém cihlami pálenými plochy přes 1 m2 do 4 m2 na maltu vápenocementovou</t>
  </si>
  <si>
    <t>-1409512767</t>
  </si>
  <si>
    <t>https://podminky.urs.cz/item/CS_URS_2022_01/310239211</t>
  </si>
  <si>
    <t>1,2*2,15*0,375</t>
  </si>
  <si>
    <t>342272225</t>
  </si>
  <si>
    <t>Příčky z pórobetonových tvárnic hladkých na tenké maltové lože objemová hmotnost do 500 kg/m3, tloušťka příčky 100 mm</t>
  </si>
  <si>
    <t>2080267037</t>
  </si>
  <si>
    <t>https://podminky.urs.cz/item/CS_URS_2022_01/342272225</t>
  </si>
  <si>
    <t>(1,07+1,31)*2,9</t>
  </si>
  <si>
    <t>-0,6*2,0</t>
  </si>
  <si>
    <t>346272226</t>
  </si>
  <si>
    <t>Přizdívky z pórobetonových tvárnic objemová hmotnost do 500 kg/m3, na tenké maltové lože, tloušťka přizdívky 75 mm</t>
  </si>
  <si>
    <t>-991289849</t>
  </si>
  <si>
    <t>https://podminky.urs.cz/item/CS_URS_2022_01/346272226</t>
  </si>
  <si>
    <t>skladba SN9</t>
  </si>
  <si>
    <t>"m.č.1.13" (3,2+1,56+1,46+2,0)*1,5-(0,8*2+0,6)*1,5</t>
  </si>
  <si>
    <t>"m.č.1.14" 3,2*2*1,5-0,8*1,5</t>
  </si>
  <si>
    <t>346272256</t>
  </si>
  <si>
    <t>Přizdívky z pórobetonových tvárnic objemová hmotnost do 500 kg/m3, na tenké maltové lože, tloušťka přizdívky 150 mm</t>
  </si>
  <si>
    <t>548602414</t>
  </si>
  <si>
    <t>https://podminky.urs.cz/item/CS_URS_2022_01/346272256</t>
  </si>
  <si>
    <t>"m.č.1.13" (3,1+1,25)*1,5</t>
  </si>
  <si>
    <t>"m.č.1.14" 1,575*2*1,5</t>
  </si>
  <si>
    <t>311113141</t>
  </si>
  <si>
    <t>Nadzákladové zdi z tvárnic ztraceného bednění hladkých, včetně výplně z betonu třídy C 20/25, tloušťky zdiva 150 mm</t>
  </si>
  <si>
    <t>483993823</t>
  </si>
  <si>
    <t>https://podminky.urs.cz/item/CS_URS_2022_01/311113141</t>
  </si>
  <si>
    <t>zeď u venkovního schodiště do kotelny</t>
  </si>
  <si>
    <t>2,37*2,0</t>
  </si>
  <si>
    <t>341361821</t>
  </si>
  <si>
    <t>Výztuž stěn a příček nosných svislých nebo šikmých, rovných nebo oblých z betonářské oceli 10 505 (R) nebo BSt 500</t>
  </si>
  <si>
    <t>-443140224</t>
  </si>
  <si>
    <t>https://podminky.urs.cz/item/CS_URS_2022_01/341361821</t>
  </si>
  <si>
    <t>předpoklad 30 kg/m3, vč. výztuže základu</t>
  </si>
  <si>
    <t>(4,74+1,25)*0,15*0,03</t>
  </si>
  <si>
    <t>34136182R</t>
  </si>
  <si>
    <t>Příplatek za kotvení výztuže nové stěny do konstrukce schodiště a boční obvodové zdi</t>
  </si>
  <si>
    <t>1322839583</t>
  </si>
  <si>
    <t>349231811</t>
  </si>
  <si>
    <t>Přizdívka z cihel ostění s ozubem ve vybouraných otvorech, s vysekáním kapes pro zavázaní přes 80 do 150 mm</t>
  </si>
  <si>
    <t>-612610583</t>
  </si>
  <si>
    <t>https://podminky.urs.cz/item/CS_URS_2022_01/349231811</t>
  </si>
  <si>
    <t>"pro dveře D6P" 0,8*2,0</t>
  </si>
  <si>
    <t>317944323</t>
  </si>
  <si>
    <t>Válcované nosníky dodatečně osazované do připravených otvorů bez zazdění hlav č. 14 až 22</t>
  </si>
  <si>
    <t>-982684107</t>
  </si>
  <si>
    <t>https://podminky.urs.cz/item/CS_URS_2022_01/317944323</t>
  </si>
  <si>
    <t>Překlady</t>
  </si>
  <si>
    <t>IPE 200 = 22,4 kg/m</t>
  </si>
  <si>
    <t>"ozn. P01" 1,2*22,4*3/1000</t>
  </si>
  <si>
    <t>IPE 220 = 26,2 kg/m</t>
  </si>
  <si>
    <t>"ozn. P02" 2,4*26,2*3/1000</t>
  </si>
  <si>
    <t>346244381</t>
  </si>
  <si>
    <t>Plentování ocelových válcovaných nosníků jednostranné cihlami na maltu, výška stojiny do 200 mm</t>
  </si>
  <si>
    <t>-958595044</t>
  </si>
  <si>
    <t>https://podminky.urs.cz/item/CS_URS_2022_01/346244381</t>
  </si>
  <si>
    <t>"ozn. P01" 1,2*0,2*2</t>
  </si>
  <si>
    <t>"ozn. P02" 2,4*0,22*2</t>
  </si>
  <si>
    <t>346481111</t>
  </si>
  <si>
    <t>Zaplentování rýh, potrubí, válcovaných nosníků, výklenků nebo nik jakéhokoliv tvaru, na maltu ve stěnách nebo před stěnami rabicovým pletivem</t>
  </si>
  <si>
    <t>-2042281903</t>
  </si>
  <si>
    <t>https://podminky.urs.cz/item/CS_URS_2022_01/346481111</t>
  </si>
  <si>
    <t>"ozn. P01" (0,2*2+0,375)*1,2</t>
  </si>
  <si>
    <t>"ozn. P02" (0,22*+0,375)*2,4</t>
  </si>
  <si>
    <t>Vodorovné konstrukce</t>
  </si>
  <si>
    <t>434313115</t>
  </si>
  <si>
    <t>Schody z vibrolisovaných prefabrikátů na cementovou maltu, s vyspárováním se zřízením podkladních stupňů z betonu tř. C 20/25</t>
  </si>
  <si>
    <t>-1479879611</t>
  </si>
  <si>
    <t>https://podminky.urs.cz/item/CS_URS_2022_01/434313115</t>
  </si>
  <si>
    <t>prefabrikované betonové schodiště, stupně 160x310mm</t>
  </si>
  <si>
    <t>1,08*6</t>
  </si>
  <si>
    <t>Komunikace pozemní</t>
  </si>
  <si>
    <t>599141111</t>
  </si>
  <si>
    <t>Vyplnění spár mezi silničními dílci jakékoliv tloušťky živičnou zálivkou</t>
  </si>
  <si>
    <t>-254065951</t>
  </si>
  <si>
    <t>https://podminky.urs.cz/item/CS_URS_2022_01/599141111</t>
  </si>
  <si>
    <t>pomocně pro napojení chodníku na stávající asfaltovou cestu</t>
  </si>
  <si>
    <t>1,1</t>
  </si>
  <si>
    <t>611131121</t>
  </si>
  <si>
    <t>Podkladní a spojovací vrstva vnitřních omítaných ploch penetrace disperzní nanášená ručně stropů</t>
  </si>
  <si>
    <t>-292800399</t>
  </si>
  <si>
    <t>https://podminky.urs.cz/item/CS_URS_2022_01/611131121</t>
  </si>
  <si>
    <t>"pod štuk" 34,17</t>
  </si>
  <si>
    <t>611325422</t>
  </si>
  <si>
    <t>Oprava vápenocementové omítky vnitřních ploch štukové dvouvrstvé, tloušťky do 20 mm a tloušťky štuku do 3 mm stropů, v rozsahu opravované plochy přes 10 do 30%</t>
  </si>
  <si>
    <t>-2102858386</t>
  </si>
  <si>
    <t>https://podminky.urs.cz/item/CS_URS_2022_01/611325422</t>
  </si>
  <si>
    <t>skladba SN11</t>
  </si>
  <si>
    <t>611142001</t>
  </si>
  <si>
    <t>Potažení vnitřních ploch pletivem v ploše nebo pruzích, na plném podkladu sklovláknitým vtlačením do tmelu stropů</t>
  </si>
  <si>
    <t>-1666025298</t>
  </si>
  <si>
    <t>https://podminky.urs.cz/item/CS_URS_2022_01/611142001</t>
  </si>
  <si>
    <t>"skladba SN11 - stropy" 34,17</t>
  </si>
  <si>
    <t>611311131</t>
  </si>
  <si>
    <t>Potažení vnitřních ploch vápenným štukem tloušťky do 3 mm vodorovných konstrukcí stropů rovných</t>
  </si>
  <si>
    <t>-1351936420</t>
  </si>
  <si>
    <t>https://podminky.urs.cz/item/CS_URS_2022_01/611311131</t>
  </si>
  <si>
    <t>612131121</t>
  </si>
  <si>
    <t>Podkladní a spojovací vrstva vnitřních omítaných ploch penetrace disperzní nanášená ručně stěn</t>
  </si>
  <si>
    <t>-1676368351</t>
  </si>
  <si>
    <t>https://podminky.urs.cz/item/CS_URS_2022_01/612131121</t>
  </si>
  <si>
    <t>"pod vyrovnání" 23,604</t>
  </si>
  <si>
    <t>"pod štuk" 121,26</t>
  </si>
  <si>
    <t>612135001</t>
  </si>
  <si>
    <t>Vyrovnání nerovností podkladu vnitřních omítaných ploch maltou, tloušťky do 10 mm vápenocementovou stěn</t>
  </si>
  <si>
    <t>-1727339252</t>
  </si>
  <si>
    <t>https://podminky.urs.cz/item/CS_URS_2022_01/612135001</t>
  </si>
  <si>
    <t>skladba SN10, vyrovnání pod lamelovou stěnu tl. 80mm</t>
  </si>
  <si>
    <t>"m.č.1.13" (3,2+1,56+1,46+2,0)*1,2-(0,8*2+0,6)*0,5</t>
  </si>
  <si>
    <t>"m.č.1.14" 3,2*2*1,2-(0,8*0,5+0,6*0,6*2)</t>
  </si>
  <si>
    <t>skladba SN10, vyrovnání pod lamelovou stěnu tl. 150mm</t>
  </si>
  <si>
    <t>"m.č.1.13" (3,1+1,25)*1,2-0,6*0,6*2</t>
  </si>
  <si>
    <t>"m.č.1.14" 1,575*2*1,2</t>
  </si>
  <si>
    <t>612325422</t>
  </si>
  <si>
    <t>Oprava vápenocementové omítky vnitřních ploch štukové dvouvrstvé, tloušťky do 20 mm a tloušťky štuku do 3 mm stěn, v rozsahu opravované plochy přes 10 do 30%</t>
  </si>
  <si>
    <t>2010782816</t>
  </si>
  <si>
    <t>https://podminky.urs.cz/item/CS_URS_2022_01/612325422</t>
  </si>
  <si>
    <t>(1,07+1,21)*2,9</t>
  </si>
  <si>
    <t>612142001</t>
  </si>
  <si>
    <t>Potažení vnitřních ploch pletivem v ploše nebo pruzích, na plném podkladu sklovláknitým vtlačením do tmelu stěn</t>
  </si>
  <si>
    <t>-1023452465</t>
  </si>
  <si>
    <t>https://podminky.urs.cz/item/CS_URS_2022_01/612142001</t>
  </si>
  <si>
    <t>"skladba SN11 - stěny" 89,84</t>
  </si>
  <si>
    <t>"skladba SN9 - úklid" (1,07+1,21)*2*2,9-0,6*2,0</t>
  </si>
  <si>
    <t>"skladba SN9 - přizdívky" 17,43+11,25</t>
  </si>
  <si>
    <t>"skladba SN5 - nová stěna" 4,74*2-1,6+(2,0+2,37)*0,15</t>
  </si>
  <si>
    <t>"m.č.1.02" (0,9*2,0+2,0*2,0)*1,3</t>
  </si>
  <si>
    <t>612311131</t>
  </si>
  <si>
    <t>Potažení vnitřních ploch vápenným štukem tloušťky do 3 mm svislých konstrukcí stěn</t>
  </si>
  <si>
    <t>-1963008274</t>
  </si>
  <si>
    <t>https://podminky.urs.cz/item/CS_URS_2022_01/612311131</t>
  </si>
  <si>
    <t>"m.č.1.02" 5,9*2*2,8-0,9*0,9*2</t>
  </si>
  <si>
    <t>61763411R</t>
  </si>
  <si>
    <t>Cementová stěrka probarvená dvouvrstvá vnitřních stěn RAL 6001 vč. penetrace</t>
  </si>
  <si>
    <t>-629683245</t>
  </si>
  <si>
    <t>78394715R</t>
  </si>
  <si>
    <t>Polyuretanový nátěr cementové stěrky čtyřnásobný bezbarvý</t>
  </si>
  <si>
    <t>1008364241</t>
  </si>
  <si>
    <t>"skladba SN9" (1,07+1,21)*2*2,9-0,6*2,0</t>
  </si>
  <si>
    <t>619995001</t>
  </si>
  <si>
    <t>Začištění omítek (s dodáním hmot) kolem oken, dveří, podlah, obkladů apod.</t>
  </si>
  <si>
    <t>-403339619</t>
  </si>
  <si>
    <t>https://podminky.urs.cz/item/CS_URS_2022_01/619995001</t>
  </si>
  <si>
    <t>"m.č.1.02" 2,0*4+(0,8+2,0)*2</t>
  </si>
  <si>
    <t>622131121</t>
  </si>
  <si>
    <t>Podkladní a spojovací vrstva vnějších omítaných ploch penetrace nanášená ručně stěn</t>
  </si>
  <si>
    <t>-295329958</t>
  </si>
  <si>
    <t>https://podminky.urs.cz/item/CS_URS_2022_01/622131121</t>
  </si>
  <si>
    <t>skladba SN3</t>
  </si>
  <si>
    <t>"D.1.1.b.40 Řezopohled výhodní - návrh" 12,4-0,6*0,6*2</t>
  </si>
  <si>
    <t>"D.1.1.b.39 Řez E-E - návrh" 8,5+19,4-(2,0*2,0+0,8*2,0)</t>
  </si>
  <si>
    <t>"ostění" (0,6*4*2+0,2*4+0,8+2,0*2)*0,2</t>
  </si>
  <si>
    <t>skladba SN6</t>
  </si>
  <si>
    <t>"D.1.1.b.40 Řezopohled výhodní - návrh" 5,2</t>
  </si>
  <si>
    <t>"D.1.1.b.39 Řez E-E - návrh" 2,9</t>
  </si>
  <si>
    <t>622135001</t>
  </si>
  <si>
    <t>Vyrovnání nerovností podkladu vnějších omítaných ploch maltou, tloušťky do 10 mm vápenocementovou stěn</t>
  </si>
  <si>
    <t>-1942464751</t>
  </si>
  <si>
    <t>https://podminky.urs.cz/item/CS_URS_2022_01/622135001</t>
  </si>
  <si>
    <t>"skladba SN3" 47,12</t>
  </si>
  <si>
    <t>"skladba SN1" 39,573</t>
  </si>
  <si>
    <t>622142001</t>
  </si>
  <si>
    <t>Potažení vnějších ploch pletivem v ploše nebo pruzích, na plném podkladu sklovláknitým vtlačením do tmelu stěn</t>
  </si>
  <si>
    <t>-1867574298</t>
  </si>
  <si>
    <t>https://podminky.urs.cz/item/CS_URS_2022_01/622142001</t>
  </si>
  <si>
    <t>622335112</t>
  </si>
  <si>
    <t>Oprava cementové omítky vnějších ploch štukové stěn, v rozsahu opravované plochy přes 10 do 30%</t>
  </si>
  <si>
    <t>-1265491963</t>
  </si>
  <si>
    <t>https://podminky.urs.cz/item/CS_URS_2022_01/622335112</t>
  </si>
  <si>
    <t>skladba SN14</t>
  </si>
  <si>
    <t>"ostění dveří" (0,8+2,0*2)*(0,3+0,12)*4</t>
  </si>
  <si>
    <t>622151011</t>
  </si>
  <si>
    <t>Penetrační nátěr vnějších pastovitých tenkovrstvých omítek silikátový paropropustný stěn</t>
  </si>
  <si>
    <t>-628734297</t>
  </si>
  <si>
    <t>https://podminky.urs.cz/item/CS_URS_2022_01/622151011</t>
  </si>
  <si>
    <t>"skladba SN14" 8,064</t>
  </si>
  <si>
    <t>622531062</t>
  </si>
  <si>
    <t>Omítka tenkovrstvá silikonová vnějších ploch probarvená bez penetrace rýhovaná, tloušťky 3,0 mm stěn</t>
  </si>
  <si>
    <t>1894615082</t>
  </si>
  <si>
    <t>https://podminky.urs.cz/item/CS_URS_2022_01/622531062</t>
  </si>
  <si>
    <t>622324411</t>
  </si>
  <si>
    <t>Omítka sanační vnějších ploch podkladní (vyrovnávací) tloušťky do 15 mm nanášená ručně stěn</t>
  </si>
  <si>
    <t>-2088000024</t>
  </si>
  <si>
    <t>https://podminky.urs.cz/item/CS_URS_2022_01/622324411</t>
  </si>
  <si>
    <t xml:space="preserve">"skladba SN6" 8,1 </t>
  </si>
  <si>
    <t>622324491</t>
  </si>
  <si>
    <t>Omítka sanační vnějších ploch podkladní (vyrovnávací) tloušťky do 15 mm Příplatek k cenám podkladní sanační omítky nanášené ručně za každých dalších i započatých 5 mm tloušťky omítky přes 15 mm stěn</t>
  </si>
  <si>
    <t>1801424020</t>
  </si>
  <si>
    <t>https://podminky.urs.cz/item/CS_URS_2022_01/622324491</t>
  </si>
  <si>
    <t>622325121</t>
  </si>
  <si>
    <t>Omítka sanační vnějších ploch jádrová tloušťky do 15 mm nanášená ručně stěn</t>
  </si>
  <si>
    <t>961685688</t>
  </si>
  <si>
    <t>https://podminky.urs.cz/item/CS_URS_2022_01/622325121</t>
  </si>
  <si>
    <t>622325191</t>
  </si>
  <si>
    <t>Omítka sanační vnějších ploch jádrová tloušťky do 15 mm Příplatek k cenám za každých dalších i započatých 5 mm tloušťky omítky přes 15 mm stěn</t>
  </si>
  <si>
    <t>722646258</t>
  </si>
  <si>
    <t>https://podminky.urs.cz/item/CS_URS_2022_01/622325191</t>
  </si>
  <si>
    <t>62253106R</t>
  </si>
  <si>
    <t>Omítka tenkovrstvá jemnozrnná sanační vnějších ploch probarvená, včetně penetrace podkladu rýhovaná, tloušťky 3,0 mm stěn</t>
  </si>
  <si>
    <t>-659864243</t>
  </si>
  <si>
    <t>61763412R</t>
  </si>
  <si>
    <t>Cementová stěrka probarvená vnějších stěn RAL 2003, krystalická hydroizolace, hydrofobní napouštědlo, polyuretanový lak</t>
  </si>
  <si>
    <t>-422836556</t>
  </si>
  <si>
    <t>skladba SN5</t>
  </si>
  <si>
    <t>položka obsahuje (úplná specifikace viz PD):</t>
  </si>
  <si>
    <t>krystalická hydroizolace 2 vrstvy</t>
  </si>
  <si>
    <t>cementová stěrka flexibilní vhodná do bazénů 2 vrstvy</t>
  </si>
  <si>
    <t>hydrofobní napouštědlo 1 vrstva</t>
  </si>
  <si>
    <t>základová jednosložková impregnace 2 vrstvy, RAL 2003</t>
  </si>
  <si>
    <t>polyuretanový lak 2 vrstvy</t>
  </si>
  <si>
    <t>_______________________________________</t>
  </si>
  <si>
    <t>622143005</t>
  </si>
  <si>
    <t>Montáž omítkových profilů plastových, pozinkovaných nebo dřevěných upevněných vtlačením do podkladní vrstvy nebo přibitím omítníků</t>
  </si>
  <si>
    <t>-1701520304</t>
  </si>
  <si>
    <t>https://podminky.urs.cz/item/CS_URS_2022_01/622143005</t>
  </si>
  <si>
    <t xml:space="preserve">D.1.1.b.50 Detail 8 Zeď u vstupu do kotelny </t>
  </si>
  <si>
    <t>(2,37+2,0)*2+0,15</t>
  </si>
  <si>
    <t>fasáda</t>
  </si>
  <si>
    <t>3,0*2+4,0</t>
  </si>
  <si>
    <t>M</t>
  </si>
  <si>
    <t>56284230</t>
  </si>
  <si>
    <t>omítník PVC tl omítky tl 4mm</t>
  </si>
  <si>
    <t>271125615</t>
  </si>
  <si>
    <t>18,89*1,05 'Přepočtené koeficientem množství</t>
  </si>
  <si>
    <t>61700001R</t>
  </si>
  <si>
    <t>Začištění kapsy pro dešťový svod, lepidlo, perlinka, štuk/omítka</t>
  </si>
  <si>
    <t>1948093071</t>
  </si>
  <si>
    <t>631312141</t>
  </si>
  <si>
    <t>Doplnění dosavadních mazanin prostým betonem s dodáním hmot, bez potěru, plochy jednotlivě rýh v dosavadních mazaninách</t>
  </si>
  <si>
    <t>391711904</t>
  </si>
  <si>
    <t>https://podminky.urs.cz/item/CS_URS_2022_01/631312141</t>
  </si>
  <si>
    <t>po vybourané příčce</t>
  </si>
  <si>
    <t>3,4*0,1*0,1</t>
  </si>
  <si>
    <t>63131113R</t>
  </si>
  <si>
    <t>Vymývaná ŽB deska C 30/35 XF3, říční kamenivo 8/16, dilatace, uzavírací transparentní nátěr</t>
  </si>
  <si>
    <t>-1011589684</t>
  </si>
  <si>
    <t>"m.č.1.15" 94,15*0,16</t>
  </si>
  <si>
    <t>"m.č.1.19" (5,15-1,275*1,08)*0,16</t>
  </si>
  <si>
    <t>631319175</t>
  </si>
  <si>
    <t>Příplatek k cenám mazanin za stržení povrchu spodní vrstvy mazaniny latí před vložením výztuže nebo pletiva pro tl. obou vrstev mazaniny přes 120 do 240 mm</t>
  </si>
  <si>
    <t>1288408746</t>
  </si>
  <si>
    <t>https://podminky.urs.cz/item/CS_URS_2022_01/631319175</t>
  </si>
  <si>
    <t>53</t>
  </si>
  <si>
    <t>631351101</t>
  </si>
  <si>
    <t>Bednění v podlahách rýh a hran zřízení</t>
  </si>
  <si>
    <t>-728179037</t>
  </si>
  <si>
    <t>https://podminky.urs.cz/item/CS_URS_2022_01/631351101</t>
  </si>
  <si>
    <t>(13,6+4,0)*0,16</t>
  </si>
  <si>
    <t>54</t>
  </si>
  <si>
    <t>631351102</t>
  </si>
  <si>
    <t>Bednění v podlahách rýh a hran odstranění</t>
  </si>
  <si>
    <t>992054243</t>
  </si>
  <si>
    <t>https://podminky.urs.cz/item/CS_URS_2022_01/631351102</t>
  </si>
  <si>
    <t>55</t>
  </si>
  <si>
    <t>631362021</t>
  </si>
  <si>
    <t>Výztuž mazanin ze svařovaných sítí z drátů typu KARI</t>
  </si>
  <si>
    <t>-1861968223</t>
  </si>
  <si>
    <t>https://podminky.urs.cz/item/CS_URS_2022_01/631362021</t>
  </si>
  <si>
    <t>KARI 100/100/8 = 7,9 kg/m2</t>
  </si>
  <si>
    <t>"m.č.1.15" 94,15*7,9/1000</t>
  </si>
  <si>
    <t>"m.č.1.19" (5,15-1,275*1,08)*7,9/1000</t>
  </si>
  <si>
    <t>15% na přesahy</t>
  </si>
  <si>
    <t>0,774*0,15</t>
  </si>
  <si>
    <t>56</t>
  </si>
  <si>
    <t>63100001R</t>
  </si>
  <si>
    <t>Zhotovení otvoru ve vymývaném betonu pro osazení čistících rohoží</t>
  </si>
  <si>
    <t>306589006</t>
  </si>
  <si>
    <t>"ozn. OV01" 0,6*0,43*2</t>
  </si>
  <si>
    <t>"ozn. OV02" 0,6*0,43</t>
  </si>
  <si>
    <t>57</t>
  </si>
  <si>
    <t>63381111R</t>
  </si>
  <si>
    <t>Vyspravení a vyrovnání podesty po demontáži dlažby - doplnění nebo přebroušení pod novou dlažbu</t>
  </si>
  <si>
    <t>1232116329</t>
  </si>
  <si>
    <t>skladba SN12 - podesta schodiště</t>
  </si>
  <si>
    <t>"m.č.1.18" 1,4</t>
  </si>
  <si>
    <t>58</t>
  </si>
  <si>
    <t>642942611</t>
  </si>
  <si>
    <t>Osazování zárubní nebo rámů kovových dveřních lisovaných nebo z úhelníků bez dveřních křídel na montážní pěnu, plochy otvoru do 2,5 m2</t>
  </si>
  <si>
    <t>1316427484</t>
  </si>
  <si>
    <t>https://podminky.urs.cz/item/CS_URS_2022_01/642942611</t>
  </si>
  <si>
    <t>Výpis výplní otvorů - dveře (úplná specifikace viz PD)</t>
  </si>
  <si>
    <t>"ozn. D5P" 1</t>
  </si>
  <si>
    <t>59</t>
  </si>
  <si>
    <t>55331480</t>
  </si>
  <si>
    <t>zárubeň jednokřídlá ocelová pro zdění tl stěny 75-100mm rozměru 600/1970, 2100mm</t>
  </si>
  <si>
    <t>-685162214</t>
  </si>
  <si>
    <t>60</t>
  </si>
  <si>
    <t>642944121</t>
  </si>
  <si>
    <t>Osazení ocelových dveřních zárubní lisovaných nebo z úhelníků dodatečně s vybetonováním prahu, plochy do 2,5 m2</t>
  </si>
  <si>
    <t>-1144237994</t>
  </si>
  <si>
    <t>https://podminky.urs.cz/item/CS_URS_2022_01/642944121</t>
  </si>
  <si>
    <t>"ozn. D3P" 1</t>
  </si>
  <si>
    <t>"ozn. D6P" 1</t>
  </si>
  <si>
    <t>61</t>
  </si>
  <si>
    <t>55331433</t>
  </si>
  <si>
    <t>zárubeň jednokřídlá ocelová pro dodatečnou montáž tl stěny 75-100mm rozměru 900/1970, 2100mm</t>
  </si>
  <si>
    <t>844928264</t>
  </si>
  <si>
    <t>62</t>
  </si>
  <si>
    <t>985131311</t>
  </si>
  <si>
    <t>Očištění ploch stěn, rubu kleneb a podlah ruční dočištění ocelovými kartáči</t>
  </si>
  <si>
    <t>1647364831</t>
  </si>
  <si>
    <t>https://podminky.urs.cz/item/CS_URS_2022_01/985131311</t>
  </si>
  <si>
    <t xml:space="preserve">obnažení soklu u chodníku </t>
  </si>
  <si>
    <t>5,0*0,8</t>
  </si>
  <si>
    <t>63</t>
  </si>
  <si>
    <t>916231212</t>
  </si>
  <si>
    <t>Osazení chodníkového obrubníku betonového se zřízením lože, s vyplněním a zatřením spár cementovou maltou stojatého bez boční opěry, do lože z betonu prostého</t>
  </si>
  <si>
    <t>1036677299</t>
  </si>
  <si>
    <t>https://podminky.urs.cz/item/CS_URS_2022_01/916231212</t>
  </si>
  <si>
    <t>1,0+3,85+0,9</t>
  </si>
  <si>
    <t>64</t>
  </si>
  <si>
    <t>59217016</t>
  </si>
  <si>
    <t>obrubník betonový chodníkový 1000x80x250mm</t>
  </si>
  <si>
    <t>-1421679167</t>
  </si>
  <si>
    <t>5,75*1,1 'Přepočtené koeficientem množství</t>
  </si>
  <si>
    <t>65</t>
  </si>
  <si>
    <t>952901111</t>
  </si>
  <si>
    <t>Vyčištění budov nebo objektů před předáním do užívání budov bytové nebo občanské výstavby, světlé výšky podlaží do 4 m</t>
  </si>
  <si>
    <t>531345807</t>
  </si>
  <si>
    <t>https://podminky.urs.cz/item/CS_URS_2022_01/952901111</t>
  </si>
  <si>
    <t>66</t>
  </si>
  <si>
    <t>952901411</t>
  </si>
  <si>
    <t>Vyčištění budov nebo objektů před předáním do užívání ostatních objektů (např. kanálů, zásobníků, kůlen apod.) jakékoliv výšky podlaží</t>
  </si>
  <si>
    <t>1509986960</t>
  </si>
  <si>
    <t>https://podminky.urs.cz/item/CS_URS_2022_01/952901411</t>
  </si>
  <si>
    <t>"m.č.1.16" 75,1</t>
  </si>
  <si>
    <t>"m.č.1.17" 8,64</t>
  </si>
  <si>
    <t>998</t>
  </si>
  <si>
    <t>Přesun hmot</t>
  </si>
  <si>
    <t>67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</si>
  <si>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</si>
  <si>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</si>
  <si>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1906666096</t>
  </si>
  <si>
    <t>https://podminky.urs.cz/item/CS_URS_2022_01/998017002</t>
  </si>
  <si>
    <t>68</t>
  </si>
  <si>
    <t>711112001</t>
  </si>
  <si>
    <t>Provedení izolace proti zemní vlhkosti natěradly a tmely za studena na ploše svislé S nátěrem penetračním</t>
  </si>
  <si>
    <t>1573916959</t>
  </si>
  <si>
    <t>https://podminky.urs.cz/item/CS_URS_2022_01/711112001</t>
  </si>
  <si>
    <t>69</t>
  </si>
  <si>
    <t>11163150</t>
  </si>
  <si>
    <t>lak penetrační asfaltový</t>
  </si>
  <si>
    <t>987387839</t>
  </si>
  <si>
    <t>5*0,00034 'Přepočtené koeficientem množství</t>
  </si>
  <si>
    <t>70</t>
  </si>
  <si>
    <t>711199095</t>
  </si>
  <si>
    <t>Příplatek k cenám provedení izolace proti zemní vlhkosti za plochu do 10 m2 natěradly za studena nebo za horka</t>
  </si>
  <si>
    <t>-1138508162</t>
  </si>
  <si>
    <t>https://podminky.urs.cz/item/CS_URS_2022_01/711199095</t>
  </si>
  <si>
    <t>71</t>
  </si>
  <si>
    <t>711142559</t>
  </si>
  <si>
    <t>Provedení izolace proti zemní vlhkosti pásy přitavením NAIP na ploše svislé S</t>
  </si>
  <si>
    <t>-1639710178</t>
  </si>
  <si>
    <t>https://podminky.urs.cz/item/CS_URS_2022_01/711142559</t>
  </si>
  <si>
    <t>72</t>
  </si>
  <si>
    <t>62833158</t>
  </si>
  <si>
    <t>pás asfaltový natavitelný oxidovaný tl 4,0mm typu G200 S40 s vložkou ze skleněné tkaniny, s jemnozrnným minerálním posypem</t>
  </si>
  <si>
    <t>-778818172</t>
  </si>
  <si>
    <t>5*1,221 'Přepočtené koeficientem množství</t>
  </si>
  <si>
    <t>73</t>
  </si>
  <si>
    <t>711199097</t>
  </si>
  <si>
    <t>Příplatek k cenám provedení izolace proti zemní vlhkosti za plochu do 10 m2 pásy přitavením NAIP nebo termoplasty</t>
  </si>
  <si>
    <t>208342464</t>
  </si>
  <si>
    <t>https://podminky.urs.cz/item/CS_URS_2022_01/711199097</t>
  </si>
  <si>
    <t>74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</si>
  <si>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</si>
  <si>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</si>
  <si>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</si>
  <si>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902729284</t>
  </si>
  <si>
    <t>https://podminky.urs.cz/item/CS_URS_2022_01/998711202</t>
  </si>
  <si>
    <t>762</t>
  </si>
  <si>
    <t>Konstrukce tesařské</t>
  </si>
  <si>
    <t>75</t>
  </si>
  <si>
    <t>762332942</t>
  </si>
  <si>
    <t>Doplnění střešní vazby řezivem - montáž (materiál ve specifikaci) hoblovaným, průřezové plochy přes 120 do 224 cm2</t>
  </si>
  <si>
    <t>2022354173</t>
  </si>
  <si>
    <t>https://podminky.urs.cz/item/CS_URS_2022_01/762332942</t>
  </si>
  <si>
    <t xml:space="preserve">doplnění stávajících vazniček </t>
  </si>
  <si>
    <t>"ozn. R06" 82,0</t>
  </si>
  <si>
    <t>76</t>
  </si>
  <si>
    <t>61223264</t>
  </si>
  <si>
    <t>hranol konstrukční KVH lepený průřezu 100x100-280mm nepohledový</t>
  </si>
  <si>
    <t>741284465</t>
  </si>
  <si>
    <t>"ozn. R06" 82,0*0,1*0,18</t>
  </si>
  <si>
    <t>1,476*1,1 'Přepočtené koeficientem množství</t>
  </si>
  <si>
    <t>77</t>
  </si>
  <si>
    <t>762824120</t>
  </si>
  <si>
    <t>Montáž stropních trámů z lepených hranolů s trámovými výměnami, průřezové plochy přes 144 do 288 cm2</t>
  </si>
  <si>
    <t>-1175950222</t>
  </si>
  <si>
    <t>https://podminky.urs.cz/item/CS_URS_2022_01/762824120</t>
  </si>
  <si>
    <t>"ozn. R03" 4,0*9</t>
  </si>
  <si>
    <t>78</t>
  </si>
  <si>
    <t>61223269</t>
  </si>
  <si>
    <t>hranol konstrukční KVH lepený průřezu 80x80-280mm pohledový</t>
  </si>
  <si>
    <t>-1586210714</t>
  </si>
  <si>
    <t>"ozn. R03" 36,0*0,08*0,2</t>
  </si>
  <si>
    <t>0,576*1,1 'Přepočtené koeficientem množství</t>
  </si>
  <si>
    <t>79</t>
  </si>
  <si>
    <t>762395000</t>
  </si>
  <si>
    <t>Spojovací prostředky krovů, bednění a laťování, nadstřešních konstrukcí svory, prkna, hřebíky, pásová ocel, vruty</t>
  </si>
  <si>
    <t>1472652856</t>
  </si>
  <si>
    <t>https://podminky.urs.cz/item/CS_URS_2022_01/762395000</t>
  </si>
  <si>
    <t>1,624+0,634</t>
  </si>
  <si>
    <t>80</t>
  </si>
  <si>
    <t>762083122</t>
  </si>
  <si>
    <t>Impregnace řeziva máčením proti dřevokaznému hmyzu, houbám a plísním, třída ohrožení 3 a 4 (dřevo v exteriéru)</t>
  </si>
  <si>
    <t>-1947679426</t>
  </si>
  <si>
    <t>https://podminky.urs.cz/item/CS_URS_2022_01/762083122</t>
  </si>
  <si>
    <t>81</t>
  </si>
  <si>
    <t>998762202</t>
  </si>
  <si>
    <t>Přesun hmot pro konstrukce tesařské stanovený procentní sazbou (%) z ceny vodorovná dopravní vzdálenost do 50 m v objektech výšky přes 6 do 12 m</t>
  </si>
  <si>
    <t>1778988431</t>
  </si>
  <si>
    <t>https://podminky.urs.cz/item/CS_URS_2022_01/998762202</t>
  </si>
  <si>
    <t>763</t>
  </si>
  <si>
    <t>Konstrukce suché výstavby</t>
  </si>
  <si>
    <t>82</t>
  </si>
  <si>
    <t>76313145R</t>
  </si>
  <si>
    <t>Podhled ze sádrokartonových desek dvouvrstvá zavěšená spodní konstrukce z ocelových profilů CD, UD jednoduše opláštěná deskou impregnovanou H2, tl. 15 mm, bez izolace</t>
  </si>
  <si>
    <t>-361815438</t>
  </si>
  <si>
    <t>83</t>
  </si>
  <si>
    <t>763131761</t>
  </si>
  <si>
    <t>Podhled ze sádrokartonových desek Příplatek k cenám za plochu do 3 m2 jednotlivě</t>
  </si>
  <si>
    <t>-1786254381</t>
  </si>
  <si>
    <t>https://podminky.urs.cz/item/CS_URS_2022_01/763131761</t>
  </si>
  <si>
    <t>84</t>
  </si>
  <si>
    <t>998763402</t>
  </si>
  <si>
    <t>Přesun hmot pro konstrukce montované z desek stanovený procentní sazbou (%) z ceny vodorovná dopravní vzdálenost do 50 m v objektech výšky přes 6 do 12 m</t>
  </si>
  <si>
    <t>1706135279</t>
  </si>
  <si>
    <t>https://podminky.urs.cz/item/CS_URS_2022_01/998763402</t>
  </si>
  <si>
    <t>85</t>
  </si>
  <si>
    <t>764518623</t>
  </si>
  <si>
    <t>Svod z pozinkovaného plechu s upraveným povrchem včetně objímek, kolen a odskoků kruhový, průměru 120 mm</t>
  </si>
  <si>
    <t>-1960357602</t>
  </si>
  <si>
    <t>https://podminky.urs.cz/item/CS_URS_2022_01/764518623</t>
  </si>
  <si>
    <t>vč. napojení na stávající okapní systém</t>
  </si>
  <si>
    <t>montáž do drážky ve stěně</t>
  </si>
  <si>
    <t>"bm" 4,0</t>
  </si>
  <si>
    <t>86</t>
  </si>
  <si>
    <t>721242106</t>
  </si>
  <si>
    <t>Lapače střešních splavenin polypropylenové (PP) se svislým odtokem DN 125</t>
  </si>
  <si>
    <t>-1417653804</t>
  </si>
  <si>
    <t>https://podminky.urs.cz/item/CS_URS_2022_01/721242106</t>
  </si>
  <si>
    <t>87</t>
  </si>
  <si>
    <t>76400001R</t>
  </si>
  <si>
    <t>Úprava stávajícího oplechování zastřešení terasy pro osazení bočních čel z vláknocementových desek</t>
  </si>
  <si>
    <t>-1870408671</t>
  </si>
  <si>
    <t>4,275+20,36+4,0</t>
  </si>
  <si>
    <t>88</t>
  </si>
  <si>
    <t>998764202</t>
  </si>
  <si>
    <t>Přesun hmot pro konstrukce klempířské stanovený procentní sazbou (%) z ceny vodorovná dopravní vzdálenost do 50 m v objektech výšky přes 6 do 12 m</t>
  </si>
  <si>
    <t>333349927</t>
  </si>
  <si>
    <t>https://podminky.urs.cz/item/CS_URS_2022_01/998764202</t>
  </si>
  <si>
    <t>89</t>
  </si>
  <si>
    <t>76600001R</t>
  </si>
  <si>
    <t xml:space="preserve">D+M lamelová stěna tl. 75mm, svislá buková lať, geotextilie, konstrukční KVH hranol, vč. kotvení a povrchové úpravy </t>
  </si>
  <si>
    <t>-994299650</t>
  </si>
  <si>
    <t>skladba SN10</t>
  </si>
  <si>
    <t xml:space="preserve">svislá hoblovaná lať 40/40mm, zaoblené hrany, buková, 2x transparentní lak do venkovního prostření, šroubované do konstrukčního hranolu </t>
  </si>
  <si>
    <t>černá netkaná geotextlie kotvená do hranolů</t>
  </si>
  <si>
    <t xml:space="preserve">vodorovný konstrukční hranol KVH 40/100mm kotvený do zdi </t>
  </si>
  <si>
    <t>90</t>
  </si>
  <si>
    <t>76600002R</t>
  </si>
  <si>
    <t xml:space="preserve">D+M lamelová stěna tl. 150mm, svislá buková lať, geotextilie, konstrukční KVH hranol, vč. kotvení a povrchové úpravy </t>
  </si>
  <si>
    <t>-1330914833</t>
  </si>
  <si>
    <t>91</t>
  </si>
  <si>
    <t>76600003R</t>
  </si>
  <si>
    <t xml:space="preserve">D+M dřevěný obvodový plášť, svislá buková lať, vložené lamely, geotextilie, konstrukční KVH hranol vodorovný, svislý, vč. kotvení a povrchové úpravy </t>
  </si>
  <si>
    <t>-1447694187</t>
  </si>
  <si>
    <t xml:space="preserve">svislá hoblovaná lať 40/40 (40/30) mm, zaoblené hrany, buková, 2x transp. lak do venkovního prostření, šroubované do konstrukčního hranolu </t>
  </si>
  <si>
    <t xml:space="preserve">svislý konstrukční hranol KVH 60/120mm kotvený do zdi </t>
  </si>
  <si>
    <t>92</t>
  </si>
  <si>
    <t>76600004R</t>
  </si>
  <si>
    <t xml:space="preserve">D+M obložení bočních čel zastřešení z vláknocementových desek tl. 8mm černých, pro exteriér, okapní nos, zasunout pod stávající oplechování, nerez šrouby, geotextilie, vč. kotvení a povrchové úpravy </t>
  </si>
  <si>
    <t>-2078468274</t>
  </si>
  <si>
    <t>skladba SN15, úplná specifikace dle PD</t>
  </si>
  <si>
    <t>(4,3+13,6+4,0)*0,52</t>
  </si>
  <si>
    <t>93</t>
  </si>
  <si>
    <t>76600005R</t>
  </si>
  <si>
    <t xml:space="preserve">D+M dřevěný záklop stropu nad terasou, vodorovná buková lať, geotextilie, stávající konstrukční hranoly, vč. kotvení a povrchové úpravy </t>
  </si>
  <si>
    <t>-136947328</t>
  </si>
  <si>
    <t>skladba SN2</t>
  </si>
  <si>
    <t xml:space="preserve">vodorovná hoblovaná lať 40/40mm, zaoblené hrany, buková, 2x transparentní lak do venkovního prostření, šroubované do konstrukčního hranolu </t>
  </si>
  <si>
    <t>"skladba SN2" 98,84</t>
  </si>
  <si>
    <t>94</t>
  </si>
  <si>
    <t>D1L</t>
  </si>
  <si>
    <t xml:space="preserve">D+M Dveře exteriérové 800x1970mm do stávající ocelové zárubně, MDF deska, kulatý otvor D300mm, vč. bezpečnostního kování a dveřního prahu </t>
  </si>
  <si>
    <t>1769249764</t>
  </si>
  <si>
    <t>"ozn. D1L" 2</t>
  </si>
  <si>
    <t>95</t>
  </si>
  <si>
    <t>D2P</t>
  </si>
  <si>
    <t>-423076454</t>
  </si>
  <si>
    <t>"ozn. D2P" 2</t>
  </si>
  <si>
    <t>96</t>
  </si>
  <si>
    <t>D3P</t>
  </si>
  <si>
    <t xml:space="preserve">D+M Dveře interiérové 800x1970mm otevíravé, do ocelové zárubně, MDF deska, kulatý otvor D300mm, vč. kování </t>
  </si>
  <si>
    <t>-1634677250</t>
  </si>
  <si>
    <t>97</t>
  </si>
  <si>
    <t>D4L</t>
  </si>
  <si>
    <t xml:space="preserve">D+M Dveře exteriérové plné 800x1970mm do stávající ocelové zárubně, MDF deska, PO min 30min, vč. bezpečnostního kování a dveřního prahu </t>
  </si>
  <si>
    <t>1040340568</t>
  </si>
  <si>
    <t>"ozn. D4L" 1</t>
  </si>
  <si>
    <t>98</t>
  </si>
  <si>
    <t>D5P</t>
  </si>
  <si>
    <t xml:space="preserve">D+M Dveře interiérové 600x1970mm plné, otevíravé, do ocelové zárubně, MDF deska, vč. kování </t>
  </si>
  <si>
    <t>1374388191</t>
  </si>
  <si>
    <t>99</t>
  </si>
  <si>
    <t>D6P</t>
  </si>
  <si>
    <t xml:space="preserve">D+M Dveře interiérové 800x1970mm otevíravé, do ocelové zárubně, MDF deska, kulatý otvor D300mm, vč. bezpečnostního kování </t>
  </si>
  <si>
    <t>1598843646</t>
  </si>
  <si>
    <t>100</t>
  </si>
  <si>
    <t>TV01</t>
  </si>
  <si>
    <t>D+M Parapet vnější kolem okna z dubové spárovky tl. 36mm dl. 4x2000mm, vč. kotvení a povrchové úpravy</t>
  </si>
  <si>
    <t>-1356482216</t>
  </si>
  <si>
    <t>Truhlářské výrobky (úplná specifikace viz PD)</t>
  </si>
  <si>
    <t>boční a horní části 2000x265mm</t>
  </si>
  <si>
    <t>spodní sedací část 2000x425mm</t>
  </si>
  <si>
    <t>"ozn. TV01" 1</t>
  </si>
  <si>
    <t>101</t>
  </si>
  <si>
    <t>TV02</t>
  </si>
  <si>
    <t>D+M Parapet vnitřní v umývárně, buk 600x340x18mm, ořezání na místě, zaoblené hrany, vč. kotvení a povrchové úpravy</t>
  </si>
  <si>
    <t>2132249336</t>
  </si>
  <si>
    <t>"ozn. TV02" 4</t>
  </si>
  <si>
    <t>102</t>
  </si>
  <si>
    <t>TV03</t>
  </si>
  <si>
    <t>D+M Venkovní stupňovitá lavice, dubové hranoly hoblované 350x350mm, zaoblené hrany, konstrukční spoje z ocelovou tyčí, vč. kotvení a povrchové úpravy</t>
  </si>
  <si>
    <t>-624657065</t>
  </si>
  <si>
    <t>počty hranolů:</t>
  </si>
  <si>
    <t>dubový hranol 350/350/2370mm 9ks</t>
  </si>
  <si>
    <t>dubový hranol 350/350/2020mm 2ks</t>
  </si>
  <si>
    <t>dubový hranol 350/350/1670mm 1ks</t>
  </si>
  <si>
    <t>"ozn. TV03" 1</t>
  </si>
  <si>
    <t>103</t>
  </si>
  <si>
    <t>OV20</t>
  </si>
  <si>
    <t>D+M Dřevěné žebřiny 2200x900mm, vč. kotvení a povrchové úpravy</t>
  </si>
  <si>
    <t>282799986</t>
  </si>
  <si>
    <t>Ostatní výrobky (úplná specifikace viz PD)</t>
  </si>
  <si>
    <t>"ozn. OV20" 1</t>
  </si>
  <si>
    <t>104</t>
  </si>
  <si>
    <t>TV04</t>
  </si>
  <si>
    <t>D+M Dřevěné schody do sálu, stupnice z dubových prken, konstrukce trámky, dubové madlo, vč. kotvení a povrchové úpravy</t>
  </si>
  <si>
    <t>-465358433</t>
  </si>
  <si>
    <t>"ozn. TV04" 1</t>
  </si>
  <si>
    <t>105</t>
  </si>
  <si>
    <t>TV05</t>
  </si>
  <si>
    <t>D+M Dubová spárovka 950x1250mm tl. 36mm, vč. kotvení a povrchové úpravy</t>
  </si>
  <si>
    <t>975947777</t>
  </si>
  <si>
    <t>"ozn. TV05" 1</t>
  </si>
  <si>
    <t>106</t>
  </si>
  <si>
    <t>998766202</t>
  </si>
  <si>
    <t>Přesun hmot pro konstrukce truhlářské stanovený procentní sazbou (%) z ceny vodorovná dopravní vzdálenost do 50 m v objektech výšky přes 6 do 12 m</t>
  </si>
  <si>
    <t>1566693462</t>
  </si>
  <si>
    <t>https://podminky.urs.cz/item/CS_URS_2022_01/998766202</t>
  </si>
  <si>
    <t>107</t>
  </si>
  <si>
    <t>OK01</t>
  </si>
  <si>
    <t>D+M Okno hliníkové fixní 2000x2000mm, bezpečností trojsklo, parotěsné a paropropustné pásky</t>
  </si>
  <si>
    <t>-1292742761</t>
  </si>
  <si>
    <t>Výpis výplní otvorů - okna (úplná specifikace viz PD)</t>
  </si>
  <si>
    <t>"ozn. OK01" 1</t>
  </si>
  <si>
    <t>108</t>
  </si>
  <si>
    <t>ZV01</t>
  </si>
  <si>
    <t>D+M Ocelové zábradlí 4000x1200mm - kopie stávajících zábradlí, Jekl 50/50/3mm, výplň tyčovina 20/20mm, vč. kotvení a povrchové úpravy</t>
  </si>
  <si>
    <t>471089726</t>
  </si>
  <si>
    <t>Zámečnické výrobky (úplná specifikace viz PD)</t>
  </si>
  <si>
    <t>"ozn. ZV01" 1</t>
  </si>
  <si>
    <t>109</t>
  </si>
  <si>
    <t>ZV02</t>
  </si>
  <si>
    <t>D+M Ocelová hrazda 1200+900mm, ohýbaná trubka D40mm, vč. kotvení a povrchové úpravy</t>
  </si>
  <si>
    <t>-1138048455</t>
  </si>
  <si>
    <t>"ozn. ZV02" 1</t>
  </si>
  <si>
    <t>110</t>
  </si>
  <si>
    <t>ZV03</t>
  </si>
  <si>
    <t>D+M Zábradlí k bočnímu schodišti na zeď dl. 1500mm, ocelová trubka D40mm, vč. kotvení a povrchové úpravy</t>
  </si>
  <si>
    <t>-989750309</t>
  </si>
  <si>
    <t>"ozn. ZV03" 1</t>
  </si>
  <si>
    <t>111</t>
  </si>
  <si>
    <t>ZV04</t>
  </si>
  <si>
    <t>D+M Zábradlí k bočnímu schodišti do betonových patek dl. 1500mm, ocelová trubka 40/5mm, vč. kotvení a povrchové úpravy</t>
  </si>
  <si>
    <t>1386871893</t>
  </si>
  <si>
    <t>"ozn. ZV04" 1</t>
  </si>
  <si>
    <t>112</t>
  </si>
  <si>
    <t>ZV05</t>
  </si>
  <si>
    <t>D+M Madlo ke schodišti u vstupu do bytu správce dl. 2415mm, ocelová ohýbaná trubka D40mm, vč. kotvení a povrchové úpravy</t>
  </si>
  <si>
    <t>1208161423</t>
  </si>
  <si>
    <t>"ozn. ZV05" 1</t>
  </si>
  <si>
    <t>113</t>
  </si>
  <si>
    <t>OV01</t>
  </si>
  <si>
    <t>D+M Kovová venkovní čistící rohož 600x430mm s roštěm, rámem, vaničkou a gumou, svařované podlahové rošty s pracnami, vč. kotvení a povrchové úpravy</t>
  </si>
  <si>
    <t>-17005710</t>
  </si>
  <si>
    <t>"ozn. OV01" 2</t>
  </si>
  <si>
    <t>114</t>
  </si>
  <si>
    <t>OV02</t>
  </si>
  <si>
    <t>1937492618</t>
  </si>
  <si>
    <t>"ozn. OV02" 1</t>
  </si>
  <si>
    <t>115</t>
  </si>
  <si>
    <t>OV03</t>
  </si>
  <si>
    <t>D+M trámová botka Zn typ 2, 80x134x2mm pro osazení KVH hranolu, kotvení přes zateplovací systém, vč. vyvrtání otvoru, kotvení a případné úpravy KZS</t>
  </si>
  <si>
    <t>499542229</t>
  </si>
  <si>
    <t>"ozn. OV03" 18</t>
  </si>
  <si>
    <t>116</t>
  </si>
  <si>
    <t>OV04</t>
  </si>
  <si>
    <t>D+M Držák madla na zeď 40x40x2mm, kotvení na stěnu, vč. kotvení a povrchové úpravy</t>
  </si>
  <si>
    <t>600093063</t>
  </si>
  <si>
    <t>"ozn. OV04" 6</t>
  </si>
  <si>
    <t>117</t>
  </si>
  <si>
    <t>OV05</t>
  </si>
  <si>
    <t>D+M Dělící stěna na WC laminátová dřevotříska 540x1010x2mm, vč. kotvení</t>
  </si>
  <si>
    <t>-172150919</t>
  </si>
  <si>
    <t>"ozn. OV05" 2</t>
  </si>
  <si>
    <t>118</t>
  </si>
  <si>
    <t>OV16</t>
  </si>
  <si>
    <t>D+M Zrcadlo kulaté D500mm, vč. kotvení</t>
  </si>
  <si>
    <t>-1837417506</t>
  </si>
  <si>
    <t>"ozn. OV16" 5</t>
  </si>
  <si>
    <t>119</t>
  </si>
  <si>
    <t>OV17</t>
  </si>
  <si>
    <t>D+M Poklop pro zadlážedění hliníkový 715x715mm s těsněním, uzamykatelný, vodotěsný, prachotěsný</t>
  </si>
  <si>
    <t>-897488225</t>
  </si>
  <si>
    <t>"ozn. OV17" 2</t>
  </si>
  <si>
    <t>120</t>
  </si>
  <si>
    <t>OV19</t>
  </si>
  <si>
    <t>D+M Úhleník k upevnění žebřin ocelový 250x100x4mm, vč. kotvení a povrchové úpravy</t>
  </si>
  <si>
    <t>-289476454</t>
  </si>
  <si>
    <t>"ozn. OV19" 6</t>
  </si>
  <si>
    <t>121</t>
  </si>
  <si>
    <t>OV21</t>
  </si>
  <si>
    <t>D+M konstrukce na zeď pro květináče 480x590x20mm, barva černá, vč. kotvení a povrchové úpravy</t>
  </si>
  <si>
    <t>1785946861</t>
  </si>
  <si>
    <t>"ozn. OV21" 6</t>
  </si>
  <si>
    <t>122</t>
  </si>
  <si>
    <t>OV24</t>
  </si>
  <si>
    <t>D+M držák na toaletní papír nástěnný, nerez</t>
  </si>
  <si>
    <t>-37395382</t>
  </si>
  <si>
    <t>"ozn. OV24" 4</t>
  </si>
  <si>
    <t>123</t>
  </si>
  <si>
    <t>OV25</t>
  </si>
  <si>
    <t>D+M nástěnný dávkovač na mýdlo 300ml, plast</t>
  </si>
  <si>
    <t>1622472098</t>
  </si>
  <si>
    <t>"ozn. OV25" 5</t>
  </si>
  <si>
    <t>124</t>
  </si>
  <si>
    <t>D+M nerezové ukončovací lišty, přechod nové a stávající omítky, rozměry dle skutečné tluošťky omítky</t>
  </si>
  <si>
    <t>-1522419127</t>
  </si>
  <si>
    <t>125</t>
  </si>
  <si>
    <t>998767202</t>
  </si>
  <si>
    <t>Přesun hmot pro zámečnické konstrukce stanovený procentní sazbou (%) z ceny vodorovná dopravní vzdálenost do 50 m v objektech výšky přes 6 do 12 m</t>
  </si>
  <si>
    <t>-134583257</t>
  </si>
  <si>
    <t>https://podminky.urs.cz/item/CS_URS_2022_01/998767202</t>
  </si>
  <si>
    <t>771</t>
  </si>
  <si>
    <t>Podlahy z dlaždic</t>
  </si>
  <si>
    <t>126</t>
  </si>
  <si>
    <t>771121011</t>
  </si>
  <si>
    <t>Příprava podkladu před provedením dlažby nátěr penetrační na podlahu</t>
  </si>
  <si>
    <t>-1408066561</t>
  </si>
  <si>
    <t>https://podminky.urs.cz/item/CS_URS_2022_01/771121011</t>
  </si>
  <si>
    <t>127</t>
  </si>
  <si>
    <t>771574273</t>
  </si>
  <si>
    <t>Montáž podlah z dlaždic keramických lepených flexibilním lepidlem maloformátových pro vysoké mechanické zatížení protiskluzných nebo reliéfních (bezbariérových) přes 85 do 100 ks/m2</t>
  </si>
  <si>
    <t>337499149</t>
  </si>
  <si>
    <t>https://podminky.urs.cz/item/CS_URS_2022_01/771574273</t>
  </si>
  <si>
    <t>128</t>
  </si>
  <si>
    <t>59761428</t>
  </si>
  <si>
    <t>dlažba keramická hutná protiskluzná do interiéru i exteriéru pro vysoké mechanické namáhání  přes 85 do 100ks/m2</t>
  </si>
  <si>
    <t>-1817626829</t>
  </si>
  <si>
    <t>1,4*1,1 'Přepočtené koeficientem množství</t>
  </si>
  <si>
    <t>129</t>
  </si>
  <si>
    <t>771577111</t>
  </si>
  <si>
    <t>Montáž podlah z dlaždic keramických lepených flexibilním lepidlem Příplatek k cenám za plochu do 5 m2 jednotlivě</t>
  </si>
  <si>
    <t>1437320114</t>
  </si>
  <si>
    <t>https://podminky.urs.cz/item/CS_URS_2022_01/771577111</t>
  </si>
  <si>
    <t>130</t>
  </si>
  <si>
    <t>998771202</t>
  </si>
  <si>
    <t>Přesun hmot pro podlahy z dlaždic stanovený procentní sazbou (%) z ceny vodorovná dopravní vzdálenost do 50 m v objektech výšky přes 6 do 12 m</t>
  </si>
  <si>
    <t>214594183</t>
  </si>
  <si>
    <t>https://podminky.urs.cz/item/CS_URS_2022_01/998771202</t>
  </si>
  <si>
    <t>777</t>
  </si>
  <si>
    <t>Podlahy lité</t>
  </si>
  <si>
    <t>131</t>
  </si>
  <si>
    <t>777111123</t>
  </si>
  <si>
    <t>Příprava podkladu před provedením litých podlah obroušení strojní</t>
  </si>
  <si>
    <t>1056536183</t>
  </si>
  <si>
    <t>https://podminky.urs.cz/item/CS_URS_2022_01/777111123</t>
  </si>
  <si>
    <t>skladba SN7</t>
  </si>
  <si>
    <t>skladba SN8</t>
  </si>
  <si>
    <t>132</t>
  </si>
  <si>
    <t>776141122</t>
  </si>
  <si>
    <t>Příprava podkladu vyrovnání samonivelační stěrkou podlah min.pevnosti 30 MPa, tloušťky přes 3 do 5 mm</t>
  </si>
  <si>
    <t>1255864136</t>
  </si>
  <si>
    <t>https://podminky.urs.cz/item/CS_URS_2022_01/776141122</t>
  </si>
  <si>
    <t>"skladba SN7" 26,53</t>
  </si>
  <si>
    <t>"skladba SN8" 23,29</t>
  </si>
  <si>
    <t>133</t>
  </si>
  <si>
    <t>77712110R</t>
  </si>
  <si>
    <t>Polyuretanová stěrka 3mm, RAL 6001 vč. penetrace</t>
  </si>
  <si>
    <t>-1267611120</t>
  </si>
  <si>
    <t>položka obsahuje:</t>
  </si>
  <si>
    <t>1x ochranný lak, polyuretan probarvený</t>
  </si>
  <si>
    <t>polyuretan vyrovnávací vrstva</t>
  </si>
  <si>
    <t xml:space="preserve">epoxidová zpevňovací vrstva na nivelační stěrku </t>
  </si>
  <si>
    <t>134</t>
  </si>
  <si>
    <t>77712120R</t>
  </si>
  <si>
    <t>Polyuretanová stěrka 3mm, RAL 7043 vč. penetrace</t>
  </si>
  <si>
    <t>-1896905899</t>
  </si>
  <si>
    <t>135</t>
  </si>
  <si>
    <t>776421111</t>
  </si>
  <si>
    <t>Montáž lišt obvodových lepených</t>
  </si>
  <si>
    <t>838507608</t>
  </si>
  <si>
    <t>https://podminky.urs.cz/item/CS_URS_2022_01/776421111</t>
  </si>
  <si>
    <t>"m.č.1.10" 13,5-0,9*2</t>
  </si>
  <si>
    <t>"m.č.1.11" 12,4-0,9</t>
  </si>
  <si>
    <t>"m.č.1.12" 14,9-0,9</t>
  </si>
  <si>
    <t>136</t>
  </si>
  <si>
    <t>2841101R</t>
  </si>
  <si>
    <t>lišta podlahová soklová z HD Polymeru 18x18mm</t>
  </si>
  <si>
    <t>1930111279</t>
  </si>
  <si>
    <t>36,4705882352941*1,02 'Přepočtené koeficientem množství</t>
  </si>
  <si>
    <t>137</t>
  </si>
  <si>
    <t>998777202</t>
  </si>
  <si>
    <t>Přesun hmot pro podlahy lité stanovený procentní sazbou (%) z ceny vodorovná dopravní vzdálenost do 50 m v objektech výšky přes 6 do 12 m</t>
  </si>
  <si>
    <t>-3701697</t>
  </si>
  <si>
    <t>https://podminky.urs.cz/item/CS_URS_2022_01/998777202</t>
  </si>
  <si>
    <t>138</t>
  </si>
  <si>
    <t>783301313</t>
  </si>
  <si>
    <t>Příprava podkladu zámečnických konstrukcí před provedením nátěru odmaštění odmašťovačem ředidlovým</t>
  </si>
  <si>
    <t>664454165</t>
  </si>
  <si>
    <t>https://podminky.urs.cz/item/CS_URS_2022_01/783301313</t>
  </si>
  <si>
    <t>nové zárubně</t>
  </si>
  <si>
    <t>0,8*2,0</t>
  </si>
  <si>
    <t>139</t>
  </si>
  <si>
    <t>783301401</t>
  </si>
  <si>
    <t>Příprava podkladu zámečnických konstrukcí před provedením nátěru ometení</t>
  </si>
  <si>
    <t>1711421169</t>
  </si>
  <si>
    <t>https://podminky.urs.cz/item/CS_URS_2022_01/783301401</t>
  </si>
  <si>
    <t>140</t>
  </si>
  <si>
    <t>783314203</t>
  </si>
  <si>
    <t>Základní antikorozní nátěr zámečnických konstrukcí jednonásobný syntetický samozákladující</t>
  </si>
  <si>
    <t>698076184</t>
  </si>
  <si>
    <t>https://podminky.urs.cz/item/CS_URS_2022_01/783314203</t>
  </si>
  <si>
    <t>141</t>
  </si>
  <si>
    <t>783315103</t>
  </si>
  <si>
    <t>Mezinátěr zámečnických konstrukcí jednonásobný syntetický samozákladující</t>
  </si>
  <si>
    <t>729718994</t>
  </si>
  <si>
    <t>https://podminky.urs.cz/item/CS_URS_2022_01/783315103</t>
  </si>
  <si>
    <t>142</t>
  </si>
  <si>
    <t>783317105</t>
  </si>
  <si>
    <t>Krycí nátěr (email) zámečnických konstrukcí jednonásobný syntetický samozákladující</t>
  </si>
  <si>
    <t>-241411344</t>
  </si>
  <si>
    <t>https://podminky.urs.cz/item/CS_URS_2022_01/783317105</t>
  </si>
  <si>
    <t>143</t>
  </si>
  <si>
    <t>783201201</t>
  </si>
  <si>
    <t>Příprava podkladu tesařských konstrukcí před provedením nátěru broušení</t>
  </si>
  <si>
    <t>-1508731315</t>
  </si>
  <si>
    <t>https://podminky.urs.cz/item/CS_URS_2022_01/783201201</t>
  </si>
  <si>
    <t>"ozn. R03" (0,08+0,2)*2*36,0</t>
  </si>
  <si>
    <t>144</t>
  </si>
  <si>
    <t>783201401</t>
  </si>
  <si>
    <t>Příprava podkladu tesařských konstrukcí před provedením nátěru ometení</t>
  </si>
  <si>
    <t>-1976454646</t>
  </si>
  <si>
    <t>https://podminky.urs.cz/item/CS_URS_2022_01/783201401</t>
  </si>
  <si>
    <t>145</t>
  </si>
  <si>
    <t>783238223</t>
  </si>
  <si>
    <t>Lakovací nátěr tesařských konstrukcí dvojnásobný s mezibroušením epoxidový</t>
  </si>
  <si>
    <t>1163736160</t>
  </si>
  <si>
    <t>https://podminky.urs.cz/item/CS_URS_2022_01/783238223</t>
  </si>
  <si>
    <t>146</t>
  </si>
  <si>
    <t>78340680R</t>
  </si>
  <si>
    <t>Trojnásobný nátěr zábradlí v. 1200mm vč. přípravy podkladu</t>
  </si>
  <si>
    <t>749887370</t>
  </si>
  <si>
    <t>147</t>
  </si>
  <si>
    <t>78340690R</t>
  </si>
  <si>
    <t>Trojnásobný nátěr schodišťového madla vč. přípravy podkladu</t>
  </si>
  <si>
    <t>-1006826362</t>
  </si>
  <si>
    <t>148</t>
  </si>
  <si>
    <t>784181101</t>
  </si>
  <si>
    <t>Penetrace podkladu jednonásobná základní akrylátová bezbarvá v místnostech výšky do 3,80 m</t>
  </si>
  <si>
    <t>-604529040</t>
  </si>
  <si>
    <t>https://podminky.urs.cz/item/CS_URS_2022_01/784181101</t>
  </si>
  <si>
    <t>149</t>
  </si>
  <si>
    <t>784211101</t>
  </si>
  <si>
    <t>Malby z malířských směsí oděruvzdorných za mokra dvojnásobné, bílé za mokra oděruvzdorné výborně v místnostech výšky do 3,80 m</t>
  </si>
  <si>
    <t>896351986</t>
  </si>
  <si>
    <t>https://podminky.urs.cz/item/CS_URS_2022_01/784211101</t>
  </si>
  <si>
    <t>skladba SN11 - stěny</t>
  </si>
  <si>
    <t>skladba SN13</t>
  </si>
  <si>
    <t>"m.č.1.02" 5,9*2*2,8</t>
  </si>
  <si>
    <t>TZB</t>
  </si>
  <si>
    <t>Technické vybavení budov</t>
  </si>
  <si>
    <t>150</t>
  </si>
  <si>
    <t>TZB001</t>
  </si>
  <si>
    <t>Vodovod - samostatný rozpočet</t>
  </si>
  <si>
    <t>Kč</t>
  </si>
  <si>
    <t>-903298248</t>
  </si>
  <si>
    <t>151</t>
  </si>
  <si>
    <t>TZB002</t>
  </si>
  <si>
    <t>Kanalizace vč. zařizovacích předmětů - samostatný rozpočet</t>
  </si>
  <si>
    <t>1840231187</t>
  </si>
  <si>
    <t>152</t>
  </si>
  <si>
    <t>TZB003</t>
  </si>
  <si>
    <t>Elektroinstalace vč. osvětlení - samostatný rozpočet</t>
  </si>
  <si>
    <t>459335318</t>
  </si>
  <si>
    <t>153</t>
  </si>
  <si>
    <t>TZB011</t>
  </si>
  <si>
    <t>Stavební přípomoci (sekání a zapravení drážek, prostupy a pod.)</t>
  </si>
  <si>
    <t>15443843</t>
  </si>
  <si>
    <t>VRN - Vedlejší rozpočtové náklady</t>
  </si>
  <si>
    <t>VRN001</t>
  </si>
  <si>
    <t>Zařízení staveniště</t>
  </si>
  <si>
    <t>1024</t>
  </si>
  <si>
    <t>-1356206345</t>
  </si>
  <si>
    <t>VRN002</t>
  </si>
  <si>
    <t>Provozní a územní vlivy</t>
  </si>
  <si>
    <t>-1797460356</t>
  </si>
  <si>
    <t>VRN003</t>
  </si>
  <si>
    <t>Kompletační a koordinační činnost</t>
  </si>
  <si>
    <t>-1090217507</t>
  </si>
  <si>
    <t>VRN004</t>
  </si>
  <si>
    <t>Dílenská dokumentace</t>
  </si>
  <si>
    <t>-396009838</t>
  </si>
  <si>
    <t>VRN005</t>
  </si>
  <si>
    <t>Vzorkování</t>
  </si>
  <si>
    <t>-904823885</t>
  </si>
  <si>
    <t>VRN006</t>
  </si>
  <si>
    <t>Dopravně inženýrská opatření</t>
  </si>
  <si>
    <t>-175938136</t>
  </si>
  <si>
    <t>VRN007</t>
  </si>
  <si>
    <t>Statik</t>
  </si>
  <si>
    <t>hod</t>
  </si>
  <si>
    <t>1308405009</t>
  </si>
  <si>
    <t>VRN008</t>
  </si>
  <si>
    <t>Geodetické práce</t>
  </si>
  <si>
    <t>877893597</t>
  </si>
  <si>
    <t>VRN009</t>
  </si>
  <si>
    <t>Průzkumné práce</t>
  </si>
  <si>
    <t>-768341976</t>
  </si>
  <si>
    <t>VRN010</t>
  </si>
  <si>
    <t>Dokumentace skutečného provedení stavby</t>
  </si>
  <si>
    <t>-1840189175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</si>
  <si>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</si>
  <si>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</si>
  <si>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</si>
  <si>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</si>
  <si>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</si>
  <si>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</si>
  <si>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</si>
  <si>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</si>
  <si>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</si>
  <si>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</si>
  <si>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</si>
  <si>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</si>
  <si>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</si>
  <si>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</si>
  <si>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</si>
  <si>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</si>
  <si>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</si>
  <si>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</si>
  <si>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</si>
  <si>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</si>
  <si>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</si>
  <si>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</si>
  <si>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</si>
  <si>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</si>
  <si>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</si>
  <si>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</si>
  <si>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</si>
  <si>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</si>
  <si>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</si>
  <si>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</si>
  <si>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</si>
  <si>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</si>
  <si>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</si>
  <si>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</si>
  <si>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</si>
  <si>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</si>
  <si>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</si>
  <si>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</si>
  <si>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</si>
  <si>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</si>
  <si>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</si>
  <si>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</si>
  <si>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</si>
  <si>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</si>
  <si>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</si>
  <si>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</si>
  <si>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</si>
  <si>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</si>
  <si>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</si>
  <si>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</si>
  <si>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</si>
  <si>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</si>
  <si>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</si>
  <si>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</si>
  <si>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</si>
  <si>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</si>
  <si>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</si>
  <si>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</si>
  <si>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</si>
  <si>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</si>
  <si>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</si>
  <si>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</si>
  <si>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</si>
  <si>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</si>
  <si>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</si>
  <si>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</si>
  <si>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</si>
  <si>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</si>
  <si>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</si>
  <si>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</si>
  <si>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</si>
  <si>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</si>
  <si>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</si>
  <si>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</si>
  <si>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</si>
  <si>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</si>
  <si>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</si>
  <si>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</si>
  <si>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</si>
  <si>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</si>
  <si>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</si>
  <si>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</si>
  <si>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</si>
  <si>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</si>
  <si>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</si>
  <si>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</si>
  <si>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</si>
  <si>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</si>
  <si>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</si>
  <si>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</si>
  <si>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</si>
  <si>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</si>
  <si>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</si>
  <si>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</si>
  <si>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</si>
  <si>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</si>
  <si>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</si>
  <si>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</si>
  <si>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</si>
  <si>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</si>
  <si>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</si>
  <si>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</si>
  <si>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</si>
  <si>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</si>
  <si>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</si>
  <si>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</si>
  <si>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</si>
  <si>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</si>
  <si>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</si>
  <si>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</si>
  <si>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</si>
  <si>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</si>
  <si>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</si>
  <si>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</si>
  <si>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</si>
  <si>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</si>
  <si>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</si>
  <si>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</si>
  <si>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</si>
  <si>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</si>
  <si>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</si>
  <si>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</si>
  <si>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</si>
  <si>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</si>
  <si>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</si>
  <si>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</si>
  <si>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</si>
  <si>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</si>
  <si>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</si>
  <si>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</si>
  <si>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</si>
  <si>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</si>
  <si>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</si>
  <si>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</si>
  <si>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</si>
  <si>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</si>
  <si>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</si>
  <si>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</si>
  <si>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</si>
  <si>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</si>
  <si>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</si>
  <si>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</si>
  <si>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</si>
  <si>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</si>
  <si>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</si>
  <si>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</si>
  <si>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</si>
  <si>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</si>
  <si>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</si>
  <si>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</si>
  <si>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</si>
  <si>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</si>
  <si>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</si>
  <si>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</si>
  <si>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</si>
  <si>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</si>
  <si>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</si>
  <si>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</si>
  <si>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</si>
  <si>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</si>
  <si>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</si>
  <si>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</si>
  <si>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</si>
  <si>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</si>
  <si>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</si>
  <si>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</si>
  <si>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</si>
  <si>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</si>
  <si>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</si>
  <si>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</si>
  <si>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</si>
  <si>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</si>
  <si>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</si>
  <si>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</si>
  <si>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</si>
  <si>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</si>
  <si>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</si>
  <si>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</si>
  <si>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</si>
  <si>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</si>
  <si>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</si>
  <si>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</si>
  <si>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</si>
  <si>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</si>
  <si>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</si>
  <si>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DOMOVNÍ VODOVOD</t>
  </si>
  <si>
    <t>Položka</t>
  </si>
  <si>
    <t>Počet
[ks]</t>
  </si>
  <si>
    <t>Jednotková cena
[Kč]</t>
  </si>
  <si>
    <t>Cena celkem
[Kč]</t>
  </si>
  <si>
    <t>ARMATURY</t>
  </si>
  <si>
    <t>Směšovací termostatický ventil s havarijní funkcí při výpadku dodávky studené vody; DN20; (nastavení dle podkladů výrobce)</t>
  </si>
  <si>
    <t>ks</t>
  </si>
  <si>
    <t>Baterie umyvadlová stojánková DN15, vč příslušenství</t>
  </si>
  <si>
    <t>Rohový ventil 1/2"x3/8" SCHELL</t>
  </si>
  <si>
    <t>Flexi hadice 3/8", l=300mm</t>
  </si>
  <si>
    <t>Dřezová baterie nástěnná DN15, vč příslušenství</t>
  </si>
  <si>
    <t>Souprava pro napojení modulu Geberit Duofix; DN15</t>
  </si>
  <si>
    <t>Armatury domovního vodovodu</t>
  </si>
  <si>
    <t>kpl</t>
  </si>
  <si>
    <t>POTRUBÍ</t>
  </si>
  <si>
    <t>Trubka  pro instalaci pitné vody PPR d20mm, včetně kolen, redukcí, T-kusů</t>
  </si>
  <si>
    <t>Trubka  pro instalaci pitné vody PPR d25mm, včetně kolen, redukcí, T-kusů</t>
  </si>
  <si>
    <t>Trubka  pro instalaci pitné vody PPR d32mm, včetně kolen, redukcí, T-kusů</t>
  </si>
  <si>
    <t>Izolace rozvodů vody- termoizolační trubice z PE pěny, návleková d20/20mm</t>
  </si>
  <si>
    <t>Izolace rozvodů vody- termoizolační trubice z PE pěny, návleková d25/25mm</t>
  </si>
  <si>
    <t>Izolace rozvodů vody- termoizolační trubice z PE pěny, návleková d32/25mm</t>
  </si>
  <si>
    <t>OSTATNÍ</t>
  </si>
  <si>
    <t>Popis rozvodů vodovodu-štítky</t>
  </si>
  <si>
    <t>Doprava a přesun hmot</t>
  </si>
  <si>
    <t>Montážní a těsnící materiál</t>
  </si>
  <si>
    <t>Tlaková zkouška</t>
  </si>
  <si>
    <t>Stavební výpomoci</t>
  </si>
  <si>
    <t>Koordinační činnost</t>
  </si>
  <si>
    <t>Napojení na stávající rozvody domovního vodovodu</t>
  </si>
  <si>
    <t>Pročištění stávajícího rozvodu domovního vodovodu</t>
  </si>
  <si>
    <t>Kontrola technického stavu stávajícího rozvodu a průtočných a tlakových podmínek</t>
  </si>
  <si>
    <t>Montáž</t>
  </si>
  <si>
    <t>CENA CELKEM</t>
  </si>
  <si>
    <t>* Uvedené ceny jsou bez DPH.</t>
  </si>
  <si>
    <t>-</t>
  </si>
  <si>
    <t>SPLAŠKOVÁ KANALIZACE</t>
  </si>
  <si>
    <t>Připojovací a svislé potrubí HT-PP DN50, vč odboček a kolen</t>
  </si>
  <si>
    <t>Připojovací a svislé potrubí HT-PP DN75, vč odboček a kolen</t>
  </si>
  <si>
    <t>Připojovací a svislé potrubí HT-PP DN110, vč odboček a kolen</t>
  </si>
  <si>
    <t>Svodné potrubí KG PVC DN110, vč odboček a kolen</t>
  </si>
  <si>
    <t>Svodné potrubí KG PVC DN125, vč odboček a kolen</t>
  </si>
  <si>
    <t>Čistící kus DN110</t>
  </si>
  <si>
    <t>Ventilační hlavice  DN110, vč příslušenství</t>
  </si>
  <si>
    <t>Přivzdušňovací ventil, DN110</t>
  </si>
  <si>
    <t>Revizní dvířka 250x250mm, plastová</t>
  </si>
  <si>
    <t>ZAŘIZOVACÍ PŘEDMĚTY</t>
  </si>
  <si>
    <t>Umyvadlo na šrouby , 55 x 45 cm, vč odpadního sifonu</t>
  </si>
  <si>
    <t>Umyvadlo na šrouby Baby s dětským motivem , 50 x 41 cm, vč odpadního sifonu</t>
  </si>
  <si>
    <t>Instalační modul Geberit Duofix, včetně příslušenství</t>
  </si>
  <si>
    <t>Klozet WC závěsný; v=350mm; vč příslušenství</t>
  </si>
  <si>
    <t>Keramická výlevka závěsná; se spodním odpadem; vč odpadního sifonu</t>
  </si>
  <si>
    <t>Popis rozvodů kanalizace-štítky</t>
  </si>
  <si>
    <t>Napojení na stávající rozvod splaškové kanalizace</t>
  </si>
  <si>
    <t>Stavební výpomocí</t>
  </si>
  <si>
    <t xml:space="preserve">Obetonování potrubí splaškové kanalizace </t>
  </si>
  <si>
    <t xml:space="preserve">Pročištění stávajícího rozvodu </t>
  </si>
  <si>
    <t>Kontrola technického stavu stávajícího rozvodu a průtočných podmínek</t>
  </si>
  <si>
    <t>P.Č</t>
  </si>
  <si>
    <t>Množství celkem</t>
  </si>
  <si>
    <t>Cenová jednotka Materiál</t>
  </si>
  <si>
    <t>Cenová jednotka montáž</t>
  </si>
  <si>
    <t>Celková cena</t>
  </si>
  <si>
    <t>Kabely</t>
  </si>
  <si>
    <t>CYKY-J 3x2,5</t>
  </si>
  <si>
    <t>CYKY-J 3x1,5</t>
  </si>
  <si>
    <t>Příchytka pro vázací pásky 19x19</t>
  </si>
  <si>
    <t>Spojovací materiál</t>
  </si>
  <si>
    <t>Instalační materiál</t>
  </si>
  <si>
    <t>Instalační krabice KU 68</t>
  </si>
  <si>
    <t>Jednozásuvka</t>
  </si>
  <si>
    <t>Vypínač č.1</t>
  </si>
  <si>
    <t>Vypínač č.1 IP65</t>
  </si>
  <si>
    <t>Jednorámeček</t>
  </si>
  <si>
    <t>Jednoklapka</t>
  </si>
  <si>
    <t>Rozvaděč</t>
  </si>
  <si>
    <t>Rozvodnice pod omítku Noark PNF 3x18W</t>
  </si>
  <si>
    <t>Jistič PL6-B10/3</t>
  </si>
  <si>
    <t>Jistič PL6-B6/1</t>
  </si>
  <si>
    <t>Jistič PL6-B10/1</t>
  </si>
  <si>
    <t>Jistič PL6-B16/1</t>
  </si>
  <si>
    <t>Vypínač 40A/3</t>
  </si>
  <si>
    <t>Proudový chránič PF6-40/4/003</t>
  </si>
  <si>
    <t>Kombinovaný proudový chránič PFL6 16/2/0,03 s jističem</t>
  </si>
  <si>
    <t>Kombinovaný proudový chránič PFL6 10/2/0,03 s jističem</t>
  </si>
  <si>
    <t xml:space="preserve">Demontáž a přepojení stávajícího rozvaděče </t>
  </si>
  <si>
    <t>Svítidla</t>
  </si>
  <si>
    <t>Liniové svítidlo 905x47x57, 2502lm, IP54</t>
  </si>
  <si>
    <t>Stopní svítidlo LED 36W 4000K - KHL K50224.W.4K</t>
  </si>
  <si>
    <t>Stropní svítidlo LED 25W 4000K - KHL K50223.W.4K</t>
  </si>
  <si>
    <t>Stropní svítidlo LED 20W 4000K - KHL K50222.W.4K</t>
  </si>
  <si>
    <t>Nástěnné svítidlo IP54</t>
  </si>
  <si>
    <t>Doplňkové práce</t>
  </si>
  <si>
    <t>Demontážní práce</t>
  </si>
  <si>
    <t>Zednické práce</t>
  </si>
  <si>
    <t>Úklidové práce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</si>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</sst>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\ &quot;Kč&quot;"/>
  </numFmts>
  <fonts count="5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83838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23232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51" fillId="5" borderId="0" xfId="21" applyFont="1" applyFill="1">
      <alignment/>
      <protection/>
    </xf>
    <xf numFmtId="0" fontId="52" fillId="5" borderId="0" xfId="21" applyFont="1" applyFill="1">
      <alignment/>
      <protection/>
    </xf>
    <xf numFmtId="0" fontId="52" fillId="0" borderId="0" xfId="21" applyFont="1">
      <alignment/>
      <protection/>
    </xf>
    <xf numFmtId="0" fontId="53" fillId="5" borderId="0" xfId="21" applyFont="1" applyFill="1" applyAlignment="1">
      <alignment vertical="center"/>
      <protection/>
    </xf>
    <xf numFmtId="0" fontId="53" fillId="5" borderId="0" xfId="21" applyFont="1" applyFill="1" applyAlignment="1">
      <alignment horizontal="center" vertical="center"/>
      <protection/>
    </xf>
    <xf numFmtId="0" fontId="53" fillId="5" borderId="0" xfId="21" applyFont="1" applyFill="1" applyAlignment="1">
      <alignment horizontal="center" vertical="center" wrapText="1"/>
      <protection/>
    </xf>
    <xf numFmtId="0" fontId="53" fillId="5" borderId="0" xfId="21" applyFont="1" applyFill="1" applyAlignment="1">
      <alignment wrapText="1"/>
      <protection/>
    </xf>
    <xf numFmtId="0" fontId="53" fillId="0" borderId="0" xfId="21" applyFont="1" applyAlignment="1">
      <alignment wrapText="1"/>
      <protection/>
    </xf>
    <xf numFmtId="0" fontId="50" fillId="0" borderId="0" xfId="21" applyFont="1" applyAlignment="1">
      <alignment wrapText="1"/>
      <protection/>
    </xf>
    <xf numFmtId="0" fontId="52" fillId="0" borderId="0" xfId="21" applyFont="1" applyAlignment="1">
      <alignment horizontal="center" vertical="center"/>
      <protection/>
    </xf>
    <xf numFmtId="1" fontId="52" fillId="0" borderId="0" xfId="21" applyNumberFormat="1" applyFont="1" applyAlignment="1">
      <alignment horizontal="center" vertical="center"/>
      <protection/>
    </xf>
    <xf numFmtId="168" fontId="52" fillId="0" borderId="0" xfId="21" applyNumberFormat="1" applyFont="1" applyAlignment="1" applyProtection="1">
      <alignment horizontal="center" vertical="center"/>
      <protection locked="0"/>
    </xf>
    <xf numFmtId="168" fontId="52" fillId="0" borderId="0" xfId="21" applyNumberFormat="1" applyFont="1" applyAlignment="1">
      <alignment horizontal="center" vertical="center"/>
      <protection/>
    </xf>
    <xf numFmtId="0" fontId="54" fillId="0" borderId="0" xfId="21" applyFont="1" applyAlignment="1">
      <alignment wrapText="1"/>
      <protection/>
    </xf>
    <xf numFmtId="0" fontId="52" fillId="5" borderId="0" xfId="21" applyFont="1" applyFill="1" applyProtection="1">
      <alignment/>
      <protection locked="0"/>
    </xf>
    <xf numFmtId="0" fontId="52" fillId="0" borderId="0" xfId="21" applyFont="1" applyProtection="1">
      <alignment/>
      <protection locked="0"/>
    </xf>
    <xf numFmtId="0" fontId="55" fillId="5" borderId="0" xfId="21" applyFont="1" applyFill="1">
      <alignment/>
      <protection/>
    </xf>
    <xf numFmtId="0" fontId="52" fillId="5" borderId="0" xfId="21" applyFont="1" applyFill="1" applyAlignment="1">
      <alignment horizontal="center"/>
      <protection/>
    </xf>
    <xf numFmtId="168" fontId="53" fillId="5" borderId="0" xfId="21" applyNumberFormat="1" applyFont="1" applyFill="1" applyAlignment="1">
      <alignment horizontal="center"/>
      <protection/>
    </xf>
    <xf numFmtId="0" fontId="55" fillId="0" borderId="0" xfId="21" applyFont="1" applyAlignment="1">
      <alignment horizontal="center"/>
      <protection/>
    </xf>
    <xf numFmtId="168" fontId="55" fillId="0" borderId="0" xfId="21" applyNumberFormat="1" applyFont="1" applyAlignment="1">
      <alignment horizontal="center"/>
      <protection/>
    </xf>
    <xf numFmtId="168" fontId="52" fillId="0" borderId="0" xfId="21" applyNumberFormat="1" applyFont="1">
      <alignment/>
      <protection/>
    </xf>
    <xf numFmtId="0" fontId="50" fillId="0" borderId="0" xfId="21" applyFont="1" applyAlignment="1">
      <alignment vertical="center" wrapText="1"/>
      <protection/>
    </xf>
    <xf numFmtId="0" fontId="52" fillId="0" borderId="0" xfId="22" applyFont="1" applyAlignment="1">
      <alignment horizontal="left" vertical="top" wrapText="1"/>
      <protection/>
    </xf>
    <xf numFmtId="0" fontId="52" fillId="0" borderId="0" xfId="21" applyFont="1" applyAlignment="1">
      <alignment wrapText="1"/>
      <protection/>
    </xf>
    <xf numFmtId="0" fontId="52" fillId="6" borderId="0" xfId="21" applyFont="1" applyFill="1">
      <alignment/>
      <protection/>
    </xf>
    <xf numFmtId="0" fontId="50" fillId="0" borderId="0" xfId="21" applyFont="1">
      <alignment/>
      <protection/>
    </xf>
    <xf numFmtId="0" fontId="52" fillId="0" borderId="0" xfId="21" applyFont="1" applyAlignment="1">
      <alignment horizontal="center"/>
      <protection/>
    </xf>
    <xf numFmtId="168" fontId="52" fillId="0" borderId="0" xfId="21" applyNumberFormat="1" applyFont="1" applyAlignment="1">
      <alignment horizontal="center"/>
      <protection/>
    </xf>
    <xf numFmtId="0" fontId="2" fillId="0" borderId="0" xfId="23">
      <alignment/>
      <protection/>
    </xf>
    <xf numFmtId="0" fontId="2" fillId="6" borderId="31" xfId="23" applyFill="1" applyBorder="1" applyAlignment="1">
      <alignment horizontal="center" vertical="center"/>
      <protection/>
    </xf>
    <xf numFmtId="0" fontId="2" fillId="0" borderId="31" xfId="23" applyBorder="1" applyAlignment="1">
      <alignment horizontal="center" vertical="center"/>
      <protection/>
    </xf>
    <xf numFmtId="0" fontId="2" fillId="0" borderId="31" xfId="23" applyBorder="1" applyAlignment="1" applyProtection="1">
      <alignment horizontal="center" vertical="center"/>
      <protection locked="0"/>
    </xf>
    <xf numFmtId="0" fontId="52" fillId="0" borderId="31" xfId="23" applyFont="1" applyBorder="1" applyAlignment="1">
      <alignment horizontal="center" vertical="center"/>
      <protection/>
    </xf>
    <xf numFmtId="0" fontId="56" fillId="0" borderId="31" xfId="23" applyFont="1" applyBorder="1" applyAlignment="1">
      <alignment horizontal="center" vertical="center"/>
      <protection/>
    </xf>
    <xf numFmtId="44" fontId="52" fillId="6" borderId="31" xfId="24" applyFont="1" applyFill="1" applyBorder="1" applyAlignment="1">
      <alignment horizontal="center" vertical="center"/>
    </xf>
    <xf numFmtId="4" fontId="24" fillId="7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top" wrapText="1"/>
      <protection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31" xfId="23" applyBorder="1" applyAlignment="1">
      <alignment horizontal="center" vertical="center"/>
      <protection/>
    </xf>
    <xf numFmtId="0" fontId="2" fillId="8" borderId="31" xfId="23" applyFill="1" applyBorder="1" applyAlignment="1">
      <alignment horizontal="center" vertical="center"/>
      <protection/>
    </xf>
    <xf numFmtId="0" fontId="2" fillId="6" borderId="31" xfId="23" applyFill="1" applyBorder="1" applyAlignment="1">
      <alignment horizontal="center" vertical="center"/>
      <protection/>
    </xf>
    <xf numFmtId="0" fontId="2" fillId="0" borderId="0" xfId="23" applyAlignment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 2" xfId="22"/>
    <cellStyle name="Normální 2" xfId="23"/>
    <cellStyle name="Měna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29995101" TargetMode="External" /><Relationship Id="rId2" Type="http://schemas.openxmlformats.org/officeDocument/2006/relationships/hyperlink" Target="https://podminky.urs.cz/item/CS_URS_2022_01/941111111" TargetMode="External" /><Relationship Id="rId3" Type="http://schemas.openxmlformats.org/officeDocument/2006/relationships/hyperlink" Target="https://podminky.urs.cz/item/CS_URS_2022_01/941111211" TargetMode="External" /><Relationship Id="rId4" Type="http://schemas.openxmlformats.org/officeDocument/2006/relationships/hyperlink" Target="https://podminky.urs.cz/item/CS_URS_2022_01/941111811" TargetMode="External" /><Relationship Id="rId5" Type="http://schemas.openxmlformats.org/officeDocument/2006/relationships/hyperlink" Target="https://podminky.urs.cz/item/CS_URS_2022_01/943211111" TargetMode="External" /><Relationship Id="rId6" Type="http://schemas.openxmlformats.org/officeDocument/2006/relationships/hyperlink" Target="https://podminky.urs.cz/item/CS_URS_2022_01/943211211" TargetMode="External" /><Relationship Id="rId7" Type="http://schemas.openxmlformats.org/officeDocument/2006/relationships/hyperlink" Target="https://podminky.urs.cz/item/CS_URS_2022_01/943211811" TargetMode="External" /><Relationship Id="rId8" Type="http://schemas.openxmlformats.org/officeDocument/2006/relationships/hyperlink" Target="https://podminky.urs.cz/item/CS_URS_2022_01/949101111" TargetMode="External" /><Relationship Id="rId9" Type="http://schemas.openxmlformats.org/officeDocument/2006/relationships/hyperlink" Target="https://podminky.urs.cz/item/CS_URS_2022_01/962031132" TargetMode="External" /><Relationship Id="rId10" Type="http://schemas.openxmlformats.org/officeDocument/2006/relationships/hyperlink" Target="https://podminky.urs.cz/item/CS_URS_2022_01/963053936" TargetMode="External" /><Relationship Id="rId11" Type="http://schemas.openxmlformats.org/officeDocument/2006/relationships/hyperlink" Target="https://podminky.urs.cz/item/CS_URS_2022_01/965042241" TargetMode="External" /><Relationship Id="rId12" Type="http://schemas.openxmlformats.org/officeDocument/2006/relationships/hyperlink" Target="https://podminky.urs.cz/item/CS_URS_2022_01/965049112" TargetMode="External" /><Relationship Id="rId13" Type="http://schemas.openxmlformats.org/officeDocument/2006/relationships/hyperlink" Target="https://podminky.urs.cz/item/CS_URS_2022_01/977312114" TargetMode="External" /><Relationship Id="rId14" Type="http://schemas.openxmlformats.org/officeDocument/2006/relationships/hyperlink" Target="https://podminky.urs.cz/item/CS_URS_2022_01/965082933" TargetMode="External" /><Relationship Id="rId15" Type="http://schemas.openxmlformats.org/officeDocument/2006/relationships/hyperlink" Target="https://podminky.urs.cz/item/CS_URS_2022_01/967042712" TargetMode="External" /><Relationship Id="rId16" Type="http://schemas.openxmlformats.org/officeDocument/2006/relationships/hyperlink" Target="https://podminky.urs.cz/item/CS_URS_2022_01/968072455" TargetMode="External" /><Relationship Id="rId17" Type="http://schemas.openxmlformats.org/officeDocument/2006/relationships/hyperlink" Target="https://podminky.urs.cz/item/CS_URS_2022_01/971033651" TargetMode="External" /><Relationship Id="rId18" Type="http://schemas.openxmlformats.org/officeDocument/2006/relationships/hyperlink" Target="https://podminky.urs.cz/item/CS_URS_2022_01/973031812" TargetMode="External" /><Relationship Id="rId19" Type="http://schemas.openxmlformats.org/officeDocument/2006/relationships/hyperlink" Target="https://podminky.urs.cz/item/CS_URS_2022_01/974031666" TargetMode="External" /><Relationship Id="rId20" Type="http://schemas.openxmlformats.org/officeDocument/2006/relationships/hyperlink" Target="https://podminky.urs.cz/item/CS_URS_2022_01/965081213" TargetMode="External" /><Relationship Id="rId21" Type="http://schemas.openxmlformats.org/officeDocument/2006/relationships/hyperlink" Target="https://podminky.urs.cz/item/CS_URS_2022_01/965081601" TargetMode="External" /><Relationship Id="rId22" Type="http://schemas.openxmlformats.org/officeDocument/2006/relationships/hyperlink" Target="https://podminky.urs.cz/item/CS_URS_2022_01/978013141" TargetMode="External" /><Relationship Id="rId23" Type="http://schemas.openxmlformats.org/officeDocument/2006/relationships/hyperlink" Target="https://podminky.urs.cz/item/CS_URS_2022_01/978011141" TargetMode="External" /><Relationship Id="rId24" Type="http://schemas.openxmlformats.org/officeDocument/2006/relationships/hyperlink" Target="https://podminky.urs.cz/item/CS_URS_2022_01/978059541" TargetMode="External" /><Relationship Id="rId25" Type="http://schemas.openxmlformats.org/officeDocument/2006/relationships/hyperlink" Target="https://podminky.urs.cz/item/CS_URS_2022_01/978036191" TargetMode="External" /><Relationship Id="rId26" Type="http://schemas.openxmlformats.org/officeDocument/2006/relationships/hyperlink" Target="https://podminky.urs.cz/item/CS_URS_2022_01/978036141" TargetMode="External" /><Relationship Id="rId27" Type="http://schemas.openxmlformats.org/officeDocument/2006/relationships/hyperlink" Target="https://podminky.urs.cz/item/CS_URS_2022_01/997013152" TargetMode="External" /><Relationship Id="rId28" Type="http://schemas.openxmlformats.org/officeDocument/2006/relationships/hyperlink" Target="https://podminky.urs.cz/item/CS_URS_2022_01/997013501" TargetMode="External" /><Relationship Id="rId29" Type="http://schemas.openxmlformats.org/officeDocument/2006/relationships/hyperlink" Target="https://podminky.urs.cz/item/CS_URS_2022_01/997013509" TargetMode="External" /><Relationship Id="rId30" Type="http://schemas.openxmlformats.org/officeDocument/2006/relationships/hyperlink" Target="https://podminky.urs.cz/item/CS_URS_2022_01/997013811" TargetMode="External" /><Relationship Id="rId31" Type="http://schemas.openxmlformats.org/officeDocument/2006/relationships/hyperlink" Target="https://podminky.urs.cz/item/CS_URS_2022_01/997013862" TargetMode="External" /><Relationship Id="rId32" Type="http://schemas.openxmlformats.org/officeDocument/2006/relationships/hyperlink" Target="https://podminky.urs.cz/item/CS_URS_2022_01/997013863" TargetMode="External" /><Relationship Id="rId33" Type="http://schemas.openxmlformats.org/officeDocument/2006/relationships/hyperlink" Target="https://podminky.urs.cz/item/CS_URS_2022_01/997013867" TargetMode="External" /><Relationship Id="rId34" Type="http://schemas.openxmlformats.org/officeDocument/2006/relationships/hyperlink" Target="https://podminky.urs.cz/item/CS_URS_2022_01/997013873" TargetMode="External" /><Relationship Id="rId35" Type="http://schemas.openxmlformats.org/officeDocument/2006/relationships/hyperlink" Target="https://podminky.urs.cz/item/CS_URS_2022_01/997013871" TargetMode="External" /><Relationship Id="rId36" Type="http://schemas.openxmlformats.org/officeDocument/2006/relationships/hyperlink" Target="https://podminky.urs.cz/item/CS_URS_2022_01/711131821" TargetMode="External" /><Relationship Id="rId37" Type="http://schemas.openxmlformats.org/officeDocument/2006/relationships/hyperlink" Target="https://podminky.urs.cz/item/CS_URS_2022_01/721242805" TargetMode="External" /><Relationship Id="rId38" Type="http://schemas.openxmlformats.org/officeDocument/2006/relationships/hyperlink" Target="https://podminky.urs.cz/item/CS_URS_2022_01/764004861" TargetMode="External" /><Relationship Id="rId39" Type="http://schemas.openxmlformats.org/officeDocument/2006/relationships/hyperlink" Target="https://podminky.urs.cz/item/CS_URS_2022_01/766421821" TargetMode="External" /><Relationship Id="rId40" Type="http://schemas.openxmlformats.org/officeDocument/2006/relationships/hyperlink" Target="https://podminky.urs.cz/item/CS_URS_2022_01/766441811" TargetMode="External" /><Relationship Id="rId41" Type="http://schemas.openxmlformats.org/officeDocument/2006/relationships/hyperlink" Target="https://podminky.urs.cz/item/CS_URS_2022_01/766691914" TargetMode="External" /><Relationship Id="rId42" Type="http://schemas.openxmlformats.org/officeDocument/2006/relationships/hyperlink" Target="https://podminky.urs.cz/item/CS_URS_2022_01/767161813" TargetMode="External" /><Relationship Id="rId43" Type="http://schemas.openxmlformats.org/officeDocument/2006/relationships/hyperlink" Target="https://podminky.urs.cz/item/CS_URS_2022_01/767161823" TargetMode="External" /><Relationship Id="rId44" Type="http://schemas.openxmlformats.org/officeDocument/2006/relationships/hyperlink" Target="https://podminky.urs.cz/item/CS_URS_2022_01/767161851" TargetMode="External" /><Relationship Id="rId45" Type="http://schemas.openxmlformats.org/officeDocument/2006/relationships/hyperlink" Target="https://podminky.urs.cz/item/CS_URS_2022_01/781731810" TargetMode="External" /><Relationship Id="rId46" Type="http://schemas.openxmlformats.org/officeDocument/2006/relationships/hyperlink" Target="https://podminky.urs.cz/item/CS_URS_2022_01/783306807" TargetMode="External" /><Relationship Id="rId47" Type="http://schemas.openxmlformats.org/officeDocument/2006/relationships/hyperlink" Target="https://podminky.urs.cz/item/CS_URS_2022_01/784121001" TargetMode="External" /><Relationship Id="rId48" Type="http://schemas.openxmlformats.org/officeDocument/2006/relationships/drawing" Target="../drawings/drawing2.xm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74111101" TargetMode="External" /><Relationship Id="rId5" Type="http://schemas.openxmlformats.org/officeDocument/2006/relationships/hyperlink" Target="https://podminky.urs.cz/item/CS_URS_2022_01/181311103" TargetMode="External" /><Relationship Id="rId6" Type="http://schemas.openxmlformats.org/officeDocument/2006/relationships/hyperlink" Target="https://podminky.urs.cz/item/CS_URS_2022_01/181912112" TargetMode="External" /><Relationship Id="rId7" Type="http://schemas.openxmlformats.org/officeDocument/2006/relationships/hyperlink" Target="https://podminky.urs.cz/item/CS_URS_2022_01/271572211" TargetMode="External" /><Relationship Id="rId8" Type="http://schemas.openxmlformats.org/officeDocument/2006/relationships/hyperlink" Target="https://podminky.urs.cz/item/CS_URS_2022_01/275313811" TargetMode="External" /><Relationship Id="rId9" Type="http://schemas.openxmlformats.org/officeDocument/2006/relationships/hyperlink" Target="https://podminky.urs.cz/item/CS_URS_2022_01/279113141" TargetMode="External" /><Relationship Id="rId10" Type="http://schemas.openxmlformats.org/officeDocument/2006/relationships/hyperlink" Target="https://podminky.urs.cz/item/CS_URS_2022_01/310239211" TargetMode="External" /><Relationship Id="rId11" Type="http://schemas.openxmlformats.org/officeDocument/2006/relationships/hyperlink" Target="https://podminky.urs.cz/item/CS_URS_2022_01/342272225" TargetMode="External" /><Relationship Id="rId12" Type="http://schemas.openxmlformats.org/officeDocument/2006/relationships/hyperlink" Target="https://podminky.urs.cz/item/CS_URS_2022_01/346272226" TargetMode="External" /><Relationship Id="rId13" Type="http://schemas.openxmlformats.org/officeDocument/2006/relationships/hyperlink" Target="https://podminky.urs.cz/item/CS_URS_2022_01/346272256" TargetMode="External" /><Relationship Id="rId14" Type="http://schemas.openxmlformats.org/officeDocument/2006/relationships/hyperlink" Target="https://podminky.urs.cz/item/CS_URS_2022_01/311113141" TargetMode="External" /><Relationship Id="rId15" Type="http://schemas.openxmlformats.org/officeDocument/2006/relationships/hyperlink" Target="https://podminky.urs.cz/item/CS_URS_2022_01/341361821" TargetMode="External" /><Relationship Id="rId16" Type="http://schemas.openxmlformats.org/officeDocument/2006/relationships/hyperlink" Target="https://podminky.urs.cz/item/CS_URS_2022_01/349231811" TargetMode="External" /><Relationship Id="rId17" Type="http://schemas.openxmlformats.org/officeDocument/2006/relationships/hyperlink" Target="https://podminky.urs.cz/item/CS_URS_2022_01/317944323" TargetMode="External" /><Relationship Id="rId18" Type="http://schemas.openxmlformats.org/officeDocument/2006/relationships/hyperlink" Target="https://podminky.urs.cz/item/CS_URS_2022_01/346244381" TargetMode="External" /><Relationship Id="rId19" Type="http://schemas.openxmlformats.org/officeDocument/2006/relationships/hyperlink" Target="https://podminky.urs.cz/item/CS_URS_2022_01/346481111" TargetMode="External" /><Relationship Id="rId20" Type="http://schemas.openxmlformats.org/officeDocument/2006/relationships/hyperlink" Target="https://podminky.urs.cz/item/CS_URS_2022_01/434313115" TargetMode="External" /><Relationship Id="rId21" Type="http://schemas.openxmlformats.org/officeDocument/2006/relationships/hyperlink" Target="https://podminky.urs.cz/item/CS_URS_2022_01/599141111" TargetMode="External" /><Relationship Id="rId22" Type="http://schemas.openxmlformats.org/officeDocument/2006/relationships/hyperlink" Target="https://podminky.urs.cz/item/CS_URS_2022_01/611131121" TargetMode="External" /><Relationship Id="rId23" Type="http://schemas.openxmlformats.org/officeDocument/2006/relationships/hyperlink" Target="https://podminky.urs.cz/item/CS_URS_2022_01/611325422" TargetMode="External" /><Relationship Id="rId24" Type="http://schemas.openxmlformats.org/officeDocument/2006/relationships/hyperlink" Target="https://podminky.urs.cz/item/CS_URS_2022_01/611142001" TargetMode="External" /><Relationship Id="rId25" Type="http://schemas.openxmlformats.org/officeDocument/2006/relationships/hyperlink" Target="https://podminky.urs.cz/item/CS_URS_2022_01/611311131" TargetMode="External" /><Relationship Id="rId26" Type="http://schemas.openxmlformats.org/officeDocument/2006/relationships/hyperlink" Target="https://podminky.urs.cz/item/CS_URS_2022_01/612131121" TargetMode="External" /><Relationship Id="rId27" Type="http://schemas.openxmlformats.org/officeDocument/2006/relationships/hyperlink" Target="https://podminky.urs.cz/item/CS_URS_2022_01/612135001" TargetMode="External" /><Relationship Id="rId28" Type="http://schemas.openxmlformats.org/officeDocument/2006/relationships/hyperlink" Target="https://podminky.urs.cz/item/CS_URS_2022_01/612325422" TargetMode="External" /><Relationship Id="rId29" Type="http://schemas.openxmlformats.org/officeDocument/2006/relationships/hyperlink" Target="https://podminky.urs.cz/item/CS_URS_2022_01/612142001" TargetMode="External" /><Relationship Id="rId30" Type="http://schemas.openxmlformats.org/officeDocument/2006/relationships/hyperlink" Target="https://podminky.urs.cz/item/CS_URS_2022_01/612311131" TargetMode="External" /><Relationship Id="rId31" Type="http://schemas.openxmlformats.org/officeDocument/2006/relationships/hyperlink" Target="https://podminky.urs.cz/item/CS_URS_2022_01/619995001" TargetMode="External" /><Relationship Id="rId32" Type="http://schemas.openxmlformats.org/officeDocument/2006/relationships/hyperlink" Target="https://podminky.urs.cz/item/CS_URS_2022_01/622131121" TargetMode="External" /><Relationship Id="rId33" Type="http://schemas.openxmlformats.org/officeDocument/2006/relationships/hyperlink" Target="https://podminky.urs.cz/item/CS_URS_2022_01/622135001" TargetMode="External" /><Relationship Id="rId34" Type="http://schemas.openxmlformats.org/officeDocument/2006/relationships/hyperlink" Target="https://podminky.urs.cz/item/CS_URS_2022_01/622142001" TargetMode="External" /><Relationship Id="rId35" Type="http://schemas.openxmlformats.org/officeDocument/2006/relationships/hyperlink" Target="https://podminky.urs.cz/item/CS_URS_2022_01/622335112" TargetMode="External" /><Relationship Id="rId36" Type="http://schemas.openxmlformats.org/officeDocument/2006/relationships/hyperlink" Target="https://podminky.urs.cz/item/CS_URS_2022_01/622151011" TargetMode="External" /><Relationship Id="rId37" Type="http://schemas.openxmlformats.org/officeDocument/2006/relationships/hyperlink" Target="https://podminky.urs.cz/item/CS_URS_2022_01/622531062" TargetMode="External" /><Relationship Id="rId38" Type="http://schemas.openxmlformats.org/officeDocument/2006/relationships/hyperlink" Target="https://podminky.urs.cz/item/CS_URS_2022_01/622324411" TargetMode="External" /><Relationship Id="rId39" Type="http://schemas.openxmlformats.org/officeDocument/2006/relationships/hyperlink" Target="https://podminky.urs.cz/item/CS_URS_2022_01/622324491" TargetMode="External" /><Relationship Id="rId40" Type="http://schemas.openxmlformats.org/officeDocument/2006/relationships/hyperlink" Target="https://podminky.urs.cz/item/CS_URS_2022_01/622325121" TargetMode="External" /><Relationship Id="rId41" Type="http://schemas.openxmlformats.org/officeDocument/2006/relationships/hyperlink" Target="https://podminky.urs.cz/item/CS_URS_2022_01/622325191" TargetMode="External" /><Relationship Id="rId42" Type="http://schemas.openxmlformats.org/officeDocument/2006/relationships/hyperlink" Target="https://podminky.urs.cz/item/CS_URS_2022_01/622143005" TargetMode="External" /><Relationship Id="rId43" Type="http://schemas.openxmlformats.org/officeDocument/2006/relationships/hyperlink" Target="https://podminky.urs.cz/item/CS_URS_2022_01/631312141" TargetMode="External" /><Relationship Id="rId44" Type="http://schemas.openxmlformats.org/officeDocument/2006/relationships/hyperlink" Target="https://podminky.urs.cz/item/CS_URS_2022_01/631319175" TargetMode="External" /><Relationship Id="rId45" Type="http://schemas.openxmlformats.org/officeDocument/2006/relationships/hyperlink" Target="https://podminky.urs.cz/item/CS_URS_2022_01/631351101" TargetMode="External" /><Relationship Id="rId46" Type="http://schemas.openxmlformats.org/officeDocument/2006/relationships/hyperlink" Target="https://podminky.urs.cz/item/CS_URS_2022_01/631351102" TargetMode="External" /><Relationship Id="rId47" Type="http://schemas.openxmlformats.org/officeDocument/2006/relationships/hyperlink" Target="https://podminky.urs.cz/item/CS_URS_2022_01/631362021" TargetMode="External" /><Relationship Id="rId48" Type="http://schemas.openxmlformats.org/officeDocument/2006/relationships/hyperlink" Target="https://podminky.urs.cz/item/CS_URS_2022_01/642942611" TargetMode="External" /><Relationship Id="rId49" Type="http://schemas.openxmlformats.org/officeDocument/2006/relationships/hyperlink" Target="https://podminky.urs.cz/item/CS_URS_2022_01/642944121" TargetMode="External" /><Relationship Id="rId50" Type="http://schemas.openxmlformats.org/officeDocument/2006/relationships/hyperlink" Target="https://podminky.urs.cz/item/CS_URS_2022_01/985131311" TargetMode="External" /><Relationship Id="rId51" Type="http://schemas.openxmlformats.org/officeDocument/2006/relationships/hyperlink" Target="https://podminky.urs.cz/item/CS_URS_2022_01/916231212" TargetMode="External" /><Relationship Id="rId52" Type="http://schemas.openxmlformats.org/officeDocument/2006/relationships/hyperlink" Target="https://podminky.urs.cz/item/CS_URS_2022_01/952901111" TargetMode="External" /><Relationship Id="rId53" Type="http://schemas.openxmlformats.org/officeDocument/2006/relationships/hyperlink" Target="https://podminky.urs.cz/item/CS_URS_2022_01/952901411" TargetMode="External" /><Relationship Id="rId54" Type="http://schemas.openxmlformats.org/officeDocument/2006/relationships/hyperlink" Target="https://podminky.urs.cz/item/CS_URS_2022_01/998017002" TargetMode="External" /><Relationship Id="rId55" Type="http://schemas.openxmlformats.org/officeDocument/2006/relationships/hyperlink" Target="https://podminky.urs.cz/item/CS_URS_2022_01/711112001" TargetMode="External" /><Relationship Id="rId56" Type="http://schemas.openxmlformats.org/officeDocument/2006/relationships/hyperlink" Target="https://podminky.urs.cz/item/CS_URS_2022_01/711199095" TargetMode="External" /><Relationship Id="rId57" Type="http://schemas.openxmlformats.org/officeDocument/2006/relationships/hyperlink" Target="https://podminky.urs.cz/item/CS_URS_2022_01/711142559" TargetMode="External" /><Relationship Id="rId58" Type="http://schemas.openxmlformats.org/officeDocument/2006/relationships/hyperlink" Target="https://podminky.urs.cz/item/CS_URS_2022_01/711199097" TargetMode="External" /><Relationship Id="rId59" Type="http://schemas.openxmlformats.org/officeDocument/2006/relationships/hyperlink" Target="https://podminky.urs.cz/item/CS_URS_2022_01/998711202" TargetMode="External" /><Relationship Id="rId60" Type="http://schemas.openxmlformats.org/officeDocument/2006/relationships/hyperlink" Target="https://podminky.urs.cz/item/CS_URS_2022_01/762332942" TargetMode="External" /><Relationship Id="rId61" Type="http://schemas.openxmlformats.org/officeDocument/2006/relationships/hyperlink" Target="https://podminky.urs.cz/item/CS_URS_2022_01/762824120" TargetMode="External" /><Relationship Id="rId62" Type="http://schemas.openxmlformats.org/officeDocument/2006/relationships/hyperlink" Target="https://podminky.urs.cz/item/CS_URS_2022_01/762395000" TargetMode="External" /><Relationship Id="rId63" Type="http://schemas.openxmlformats.org/officeDocument/2006/relationships/hyperlink" Target="https://podminky.urs.cz/item/CS_URS_2022_01/762083122" TargetMode="External" /><Relationship Id="rId64" Type="http://schemas.openxmlformats.org/officeDocument/2006/relationships/hyperlink" Target="https://podminky.urs.cz/item/CS_URS_2022_01/998762202" TargetMode="External" /><Relationship Id="rId65" Type="http://schemas.openxmlformats.org/officeDocument/2006/relationships/hyperlink" Target="https://podminky.urs.cz/item/CS_URS_2022_01/763131761" TargetMode="External" /><Relationship Id="rId66" Type="http://schemas.openxmlformats.org/officeDocument/2006/relationships/hyperlink" Target="https://podminky.urs.cz/item/CS_URS_2022_01/998763402" TargetMode="External" /><Relationship Id="rId67" Type="http://schemas.openxmlformats.org/officeDocument/2006/relationships/hyperlink" Target="https://podminky.urs.cz/item/CS_URS_2022_01/764518623" TargetMode="External" /><Relationship Id="rId68" Type="http://schemas.openxmlformats.org/officeDocument/2006/relationships/hyperlink" Target="https://podminky.urs.cz/item/CS_URS_2022_01/721242106" TargetMode="External" /><Relationship Id="rId69" Type="http://schemas.openxmlformats.org/officeDocument/2006/relationships/hyperlink" Target="https://podminky.urs.cz/item/CS_URS_2022_01/998764202" TargetMode="External" /><Relationship Id="rId70" Type="http://schemas.openxmlformats.org/officeDocument/2006/relationships/hyperlink" Target="https://podminky.urs.cz/item/CS_URS_2022_01/998766202" TargetMode="External" /><Relationship Id="rId71" Type="http://schemas.openxmlformats.org/officeDocument/2006/relationships/hyperlink" Target="https://podminky.urs.cz/item/CS_URS_2022_01/998767202" TargetMode="External" /><Relationship Id="rId72" Type="http://schemas.openxmlformats.org/officeDocument/2006/relationships/hyperlink" Target="https://podminky.urs.cz/item/CS_URS_2022_01/771121011" TargetMode="External" /><Relationship Id="rId73" Type="http://schemas.openxmlformats.org/officeDocument/2006/relationships/hyperlink" Target="https://podminky.urs.cz/item/CS_URS_2022_01/771574273" TargetMode="External" /><Relationship Id="rId74" Type="http://schemas.openxmlformats.org/officeDocument/2006/relationships/hyperlink" Target="https://podminky.urs.cz/item/CS_URS_2022_01/771577111" TargetMode="External" /><Relationship Id="rId75" Type="http://schemas.openxmlformats.org/officeDocument/2006/relationships/hyperlink" Target="https://podminky.urs.cz/item/CS_URS_2022_01/998771202" TargetMode="External" /><Relationship Id="rId76" Type="http://schemas.openxmlformats.org/officeDocument/2006/relationships/hyperlink" Target="https://podminky.urs.cz/item/CS_URS_2022_01/777111123" TargetMode="External" /><Relationship Id="rId77" Type="http://schemas.openxmlformats.org/officeDocument/2006/relationships/hyperlink" Target="https://podminky.urs.cz/item/CS_URS_2022_01/776141122" TargetMode="External" /><Relationship Id="rId78" Type="http://schemas.openxmlformats.org/officeDocument/2006/relationships/hyperlink" Target="https://podminky.urs.cz/item/CS_URS_2022_01/776421111" TargetMode="External" /><Relationship Id="rId79" Type="http://schemas.openxmlformats.org/officeDocument/2006/relationships/hyperlink" Target="https://podminky.urs.cz/item/CS_URS_2022_01/998777202" TargetMode="External" /><Relationship Id="rId80" Type="http://schemas.openxmlformats.org/officeDocument/2006/relationships/hyperlink" Target="https://podminky.urs.cz/item/CS_URS_2022_01/783301313" TargetMode="External" /><Relationship Id="rId81" Type="http://schemas.openxmlformats.org/officeDocument/2006/relationships/hyperlink" Target="https://podminky.urs.cz/item/CS_URS_2022_01/783301401" TargetMode="External" /><Relationship Id="rId82" Type="http://schemas.openxmlformats.org/officeDocument/2006/relationships/hyperlink" Target="https://podminky.urs.cz/item/CS_URS_2022_01/783314203" TargetMode="External" /><Relationship Id="rId83" Type="http://schemas.openxmlformats.org/officeDocument/2006/relationships/hyperlink" Target="https://podminky.urs.cz/item/CS_URS_2022_01/783315103" TargetMode="External" /><Relationship Id="rId84" Type="http://schemas.openxmlformats.org/officeDocument/2006/relationships/hyperlink" Target="https://podminky.urs.cz/item/CS_URS_2022_01/783317105" TargetMode="External" /><Relationship Id="rId85" Type="http://schemas.openxmlformats.org/officeDocument/2006/relationships/hyperlink" Target="https://podminky.urs.cz/item/CS_URS_2022_01/783201201" TargetMode="External" /><Relationship Id="rId86" Type="http://schemas.openxmlformats.org/officeDocument/2006/relationships/hyperlink" Target="https://podminky.urs.cz/item/CS_URS_2022_01/783201401" TargetMode="External" /><Relationship Id="rId87" Type="http://schemas.openxmlformats.org/officeDocument/2006/relationships/hyperlink" Target="https://podminky.urs.cz/item/CS_URS_2022_01/783238223" TargetMode="External" /><Relationship Id="rId88" Type="http://schemas.openxmlformats.org/officeDocument/2006/relationships/hyperlink" Target="https://podminky.urs.cz/item/CS_URS_2022_01/784181101" TargetMode="External" /><Relationship Id="rId89" Type="http://schemas.openxmlformats.org/officeDocument/2006/relationships/hyperlink" Target="https://podminky.urs.cz/item/CS_URS_2022_01/784211101" TargetMode="External" /><Relationship Id="rId90" Type="http://schemas.openxmlformats.org/officeDocument/2006/relationships/drawing" Target="../drawings/drawing3.xml" /><Relationship Id="rId9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>
      <selection activeCell="BE5" sqref="BE5:BE3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405" t="s">
        <v>14</v>
      </c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24"/>
      <c r="AQ5" s="24"/>
      <c r="AR5" s="22"/>
      <c r="BE5" s="402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407" t="s">
        <v>17</v>
      </c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24"/>
      <c r="AQ6" s="24"/>
      <c r="AR6" s="22"/>
      <c r="BE6" s="403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403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403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403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403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40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403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403"/>
      <c r="BS13" s="19" t="s">
        <v>6</v>
      </c>
    </row>
    <row r="14" spans="2:71" ht="12.75">
      <c r="B14" s="23"/>
      <c r="C14" s="24"/>
      <c r="D14" s="24"/>
      <c r="E14" s="408" t="s">
        <v>32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40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403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403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40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403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403"/>
      <c r="BS19" s="19" t="s">
        <v>6</v>
      </c>
    </row>
    <row r="20" spans="2:71" s="1" customFormat="1" ht="18.4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40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403"/>
    </row>
    <row r="22" spans="2:57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403"/>
    </row>
    <row r="23" spans="2:57" s="1" customFormat="1" ht="47.25" customHeight="1">
      <c r="B23" s="23"/>
      <c r="C23" s="24"/>
      <c r="D23" s="24"/>
      <c r="E23" s="410" t="s">
        <v>41</v>
      </c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24"/>
      <c r="AP23" s="24"/>
      <c r="AQ23" s="24"/>
      <c r="AR23" s="22"/>
      <c r="BE23" s="40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403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403"/>
    </row>
    <row r="26" spans="1:57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1">
        <f>ROUND(AG54,2)</f>
        <v>0</v>
      </c>
      <c r="AL26" s="412"/>
      <c r="AM26" s="412"/>
      <c r="AN26" s="412"/>
      <c r="AO26" s="412"/>
      <c r="AP26" s="38"/>
      <c r="AQ26" s="38"/>
      <c r="AR26" s="41"/>
      <c r="BE26" s="403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403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13" t="s">
        <v>43</v>
      </c>
      <c r="M28" s="413"/>
      <c r="N28" s="413"/>
      <c r="O28" s="413"/>
      <c r="P28" s="413"/>
      <c r="Q28" s="38"/>
      <c r="R28" s="38"/>
      <c r="S28" s="38"/>
      <c r="T28" s="38"/>
      <c r="U28" s="38"/>
      <c r="V28" s="38"/>
      <c r="W28" s="413" t="s">
        <v>44</v>
      </c>
      <c r="X28" s="413"/>
      <c r="Y28" s="413"/>
      <c r="Z28" s="413"/>
      <c r="AA28" s="413"/>
      <c r="AB28" s="413"/>
      <c r="AC28" s="413"/>
      <c r="AD28" s="413"/>
      <c r="AE28" s="413"/>
      <c r="AF28" s="38"/>
      <c r="AG28" s="38"/>
      <c r="AH28" s="38"/>
      <c r="AI28" s="38"/>
      <c r="AJ28" s="38"/>
      <c r="AK28" s="413" t="s">
        <v>45</v>
      </c>
      <c r="AL28" s="413"/>
      <c r="AM28" s="413"/>
      <c r="AN28" s="413"/>
      <c r="AO28" s="413"/>
      <c r="AP28" s="38"/>
      <c r="AQ28" s="38"/>
      <c r="AR28" s="41"/>
      <c r="BE28" s="403"/>
    </row>
    <row r="29" spans="2:57" s="3" customFormat="1" ht="14.45" customHeight="1">
      <c r="B29" s="42"/>
      <c r="C29" s="43"/>
      <c r="D29" s="31" t="s">
        <v>46</v>
      </c>
      <c r="E29" s="43"/>
      <c r="F29" s="31" t="s">
        <v>47</v>
      </c>
      <c r="G29" s="43"/>
      <c r="H29" s="43"/>
      <c r="I29" s="43"/>
      <c r="J29" s="43"/>
      <c r="K29" s="43"/>
      <c r="L29" s="397">
        <v>0.21</v>
      </c>
      <c r="M29" s="396"/>
      <c r="N29" s="396"/>
      <c r="O29" s="396"/>
      <c r="P29" s="396"/>
      <c r="Q29" s="43"/>
      <c r="R29" s="43"/>
      <c r="S29" s="43"/>
      <c r="T29" s="43"/>
      <c r="U29" s="43"/>
      <c r="V29" s="43"/>
      <c r="W29" s="395">
        <f>ROUND(AZ54,2)</f>
        <v>0</v>
      </c>
      <c r="X29" s="396"/>
      <c r="Y29" s="396"/>
      <c r="Z29" s="396"/>
      <c r="AA29" s="396"/>
      <c r="AB29" s="396"/>
      <c r="AC29" s="396"/>
      <c r="AD29" s="396"/>
      <c r="AE29" s="396"/>
      <c r="AF29" s="43"/>
      <c r="AG29" s="43"/>
      <c r="AH29" s="43"/>
      <c r="AI29" s="43"/>
      <c r="AJ29" s="43"/>
      <c r="AK29" s="395">
        <f>ROUND(AV54,2)</f>
        <v>0</v>
      </c>
      <c r="AL29" s="396"/>
      <c r="AM29" s="396"/>
      <c r="AN29" s="396"/>
      <c r="AO29" s="396"/>
      <c r="AP29" s="43"/>
      <c r="AQ29" s="43"/>
      <c r="AR29" s="44"/>
      <c r="BE29" s="404"/>
    </row>
    <row r="30" spans="2:57" s="3" customFormat="1" ht="14.45" customHeight="1">
      <c r="B30" s="42"/>
      <c r="C30" s="43"/>
      <c r="D30" s="43"/>
      <c r="E30" s="43"/>
      <c r="F30" s="31" t="s">
        <v>48</v>
      </c>
      <c r="G30" s="43"/>
      <c r="H30" s="43"/>
      <c r="I30" s="43"/>
      <c r="J30" s="43"/>
      <c r="K30" s="43"/>
      <c r="L30" s="397">
        <v>0.15</v>
      </c>
      <c r="M30" s="396"/>
      <c r="N30" s="396"/>
      <c r="O30" s="396"/>
      <c r="P30" s="396"/>
      <c r="Q30" s="43"/>
      <c r="R30" s="43"/>
      <c r="S30" s="43"/>
      <c r="T30" s="43"/>
      <c r="U30" s="43"/>
      <c r="V30" s="43"/>
      <c r="W30" s="395">
        <f>ROUND(BA54,2)</f>
        <v>0</v>
      </c>
      <c r="X30" s="396"/>
      <c r="Y30" s="396"/>
      <c r="Z30" s="396"/>
      <c r="AA30" s="396"/>
      <c r="AB30" s="396"/>
      <c r="AC30" s="396"/>
      <c r="AD30" s="396"/>
      <c r="AE30" s="396"/>
      <c r="AF30" s="43"/>
      <c r="AG30" s="43"/>
      <c r="AH30" s="43"/>
      <c r="AI30" s="43"/>
      <c r="AJ30" s="43"/>
      <c r="AK30" s="395">
        <f>ROUND(AW54,2)</f>
        <v>0</v>
      </c>
      <c r="AL30" s="396"/>
      <c r="AM30" s="396"/>
      <c r="AN30" s="396"/>
      <c r="AO30" s="396"/>
      <c r="AP30" s="43"/>
      <c r="AQ30" s="43"/>
      <c r="AR30" s="44"/>
      <c r="BE30" s="404"/>
    </row>
    <row r="31" spans="2:57" s="3" customFormat="1" ht="14.45" customHeight="1" hidden="1">
      <c r="B31" s="42"/>
      <c r="C31" s="43"/>
      <c r="D31" s="43"/>
      <c r="E31" s="43"/>
      <c r="F31" s="31" t="s">
        <v>49</v>
      </c>
      <c r="G31" s="43"/>
      <c r="H31" s="43"/>
      <c r="I31" s="43"/>
      <c r="J31" s="43"/>
      <c r="K31" s="43"/>
      <c r="L31" s="397">
        <v>0.21</v>
      </c>
      <c r="M31" s="396"/>
      <c r="N31" s="396"/>
      <c r="O31" s="396"/>
      <c r="P31" s="396"/>
      <c r="Q31" s="43"/>
      <c r="R31" s="43"/>
      <c r="S31" s="43"/>
      <c r="T31" s="43"/>
      <c r="U31" s="43"/>
      <c r="V31" s="43"/>
      <c r="W31" s="395">
        <f>ROUND(BB54,2)</f>
        <v>0</v>
      </c>
      <c r="X31" s="396"/>
      <c r="Y31" s="396"/>
      <c r="Z31" s="396"/>
      <c r="AA31" s="396"/>
      <c r="AB31" s="396"/>
      <c r="AC31" s="396"/>
      <c r="AD31" s="396"/>
      <c r="AE31" s="396"/>
      <c r="AF31" s="43"/>
      <c r="AG31" s="43"/>
      <c r="AH31" s="43"/>
      <c r="AI31" s="43"/>
      <c r="AJ31" s="43"/>
      <c r="AK31" s="395">
        <v>0</v>
      </c>
      <c r="AL31" s="396"/>
      <c r="AM31" s="396"/>
      <c r="AN31" s="396"/>
      <c r="AO31" s="396"/>
      <c r="AP31" s="43"/>
      <c r="AQ31" s="43"/>
      <c r="AR31" s="44"/>
      <c r="BE31" s="404"/>
    </row>
    <row r="32" spans="2:57" s="3" customFormat="1" ht="14.45" customHeight="1" hidden="1">
      <c r="B32" s="42"/>
      <c r="C32" s="43"/>
      <c r="D32" s="43"/>
      <c r="E32" s="43"/>
      <c r="F32" s="31" t="s">
        <v>50</v>
      </c>
      <c r="G32" s="43"/>
      <c r="H32" s="43"/>
      <c r="I32" s="43"/>
      <c r="J32" s="43"/>
      <c r="K32" s="43"/>
      <c r="L32" s="397">
        <v>0.15</v>
      </c>
      <c r="M32" s="396"/>
      <c r="N32" s="396"/>
      <c r="O32" s="396"/>
      <c r="P32" s="396"/>
      <c r="Q32" s="43"/>
      <c r="R32" s="43"/>
      <c r="S32" s="43"/>
      <c r="T32" s="43"/>
      <c r="U32" s="43"/>
      <c r="V32" s="43"/>
      <c r="W32" s="395">
        <f>ROUND(BC54,2)</f>
        <v>0</v>
      </c>
      <c r="X32" s="396"/>
      <c r="Y32" s="396"/>
      <c r="Z32" s="396"/>
      <c r="AA32" s="396"/>
      <c r="AB32" s="396"/>
      <c r="AC32" s="396"/>
      <c r="AD32" s="396"/>
      <c r="AE32" s="396"/>
      <c r="AF32" s="43"/>
      <c r="AG32" s="43"/>
      <c r="AH32" s="43"/>
      <c r="AI32" s="43"/>
      <c r="AJ32" s="43"/>
      <c r="AK32" s="395">
        <v>0</v>
      </c>
      <c r="AL32" s="396"/>
      <c r="AM32" s="396"/>
      <c r="AN32" s="396"/>
      <c r="AO32" s="396"/>
      <c r="AP32" s="43"/>
      <c r="AQ32" s="43"/>
      <c r="AR32" s="44"/>
      <c r="BE32" s="404"/>
    </row>
    <row r="33" spans="2:44" s="3" customFormat="1" ht="14.45" customHeight="1" hidden="1">
      <c r="B33" s="42"/>
      <c r="C33" s="43"/>
      <c r="D33" s="43"/>
      <c r="E33" s="43"/>
      <c r="F33" s="31" t="s">
        <v>51</v>
      </c>
      <c r="G33" s="43"/>
      <c r="H33" s="43"/>
      <c r="I33" s="43"/>
      <c r="J33" s="43"/>
      <c r="K33" s="43"/>
      <c r="L33" s="397">
        <v>0</v>
      </c>
      <c r="M33" s="396"/>
      <c r="N33" s="396"/>
      <c r="O33" s="396"/>
      <c r="P33" s="396"/>
      <c r="Q33" s="43"/>
      <c r="R33" s="43"/>
      <c r="S33" s="43"/>
      <c r="T33" s="43"/>
      <c r="U33" s="43"/>
      <c r="V33" s="43"/>
      <c r="W33" s="395">
        <f>ROUND(BD54,2)</f>
        <v>0</v>
      </c>
      <c r="X33" s="396"/>
      <c r="Y33" s="396"/>
      <c r="Z33" s="396"/>
      <c r="AA33" s="396"/>
      <c r="AB33" s="396"/>
      <c r="AC33" s="396"/>
      <c r="AD33" s="396"/>
      <c r="AE33" s="396"/>
      <c r="AF33" s="43"/>
      <c r="AG33" s="43"/>
      <c r="AH33" s="43"/>
      <c r="AI33" s="43"/>
      <c r="AJ33" s="43"/>
      <c r="AK33" s="395">
        <v>0</v>
      </c>
      <c r="AL33" s="396"/>
      <c r="AM33" s="396"/>
      <c r="AN33" s="396"/>
      <c r="AO33" s="396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398" t="s">
        <v>54</v>
      </c>
      <c r="Y35" s="399"/>
      <c r="Z35" s="399"/>
      <c r="AA35" s="399"/>
      <c r="AB35" s="399"/>
      <c r="AC35" s="47"/>
      <c r="AD35" s="47"/>
      <c r="AE35" s="47"/>
      <c r="AF35" s="47"/>
      <c r="AG35" s="47"/>
      <c r="AH35" s="47"/>
      <c r="AI35" s="47"/>
      <c r="AJ35" s="47"/>
      <c r="AK35" s="400">
        <f>SUM(AK26:AK33)</f>
        <v>0</v>
      </c>
      <c r="AL35" s="399"/>
      <c r="AM35" s="399"/>
      <c r="AN35" s="399"/>
      <c r="AO35" s="40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2021_28_aktual01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84" t="str">
        <f>K6</f>
        <v>MŠ Praha 5 - Smíchov, Oprava dětských letních toalet včetně terasy - aktualizace cen 01</v>
      </c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Kroupova 2/2775, Praha 5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6" t="str">
        <f>IF(AN8="","",AN8)</f>
        <v>11. 2. 2022</v>
      </c>
      <c r="AN47" s="38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Městská část Praha 5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87" t="str">
        <f>IF(E17="","",E17)</f>
        <v xml:space="preserve">SOLOrevit s.r.o. </v>
      </c>
      <c r="AN49" s="388"/>
      <c r="AO49" s="388"/>
      <c r="AP49" s="388"/>
      <c r="AQ49" s="38"/>
      <c r="AR49" s="41"/>
      <c r="AS49" s="389" t="s">
        <v>56</v>
      </c>
      <c r="AT49" s="39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87" t="str">
        <f>IF(E20="","",E20)</f>
        <v xml:space="preserve"> </v>
      </c>
      <c r="AN50" s="388"/>
      <c r="AO50" s="388"/>
      <c r="AP50" s="388"/>
      <c r="AQ50" s="38"/>
      <c r="AR50" s="41"/>
      <c r="AS50" s="391"/>
      <c r="AT50" s="39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3"/>
      <c r="AT51" s="39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8" t="s">
        <v>57</v>
      </c>
      <c r="D52" s="379"/>
      <c r="E52" s="379"/>
      <c r="F52" s="379"/>
      <c r="G52" s="379"/>
      <c r="H52" s="68"/>
      <c r="I52" s="380" t="s">
        <v>58</v>
      </c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81" t="s">
        <v>59</v>
      </c>
      <c r="AH52" s="379"/>
      <c r="AI52" s="379"/>
      <c r="AJ52" s="379"/>
      <c r="AK52" s="379"/>
      <c r="AL52" s="379"/>
      <c r="AM52" s="379"/>
      <c r="AN52" s="380" t="s">
        <v>60</v>
      </c>
      <c r="AO52" s="379"/>
      <c r="AP52" s="379"/>
      <c r="AQ52" s="69" t="s">
        <v>61</v>
      </c>
      <c r="AR52" s="41"/>
      <c r="AS52" s="70" t="s">
        <v>62</v>
      </c>
      <c r="AT52" s="71" t="s">
        <v>63</v>
      </c>
      <c r="AU52" s="71" t="s">
        <v>64</v>
      </c>
      <c r="AV52" s="71" t="s">
        <v>65</v>
      </c>
      <c r="AW52" s="71" t="s">
        <v>66</v>
      </c>
      <c r="AX52" s="71" t="s">
        <v>67</v>
      </c>
      <c r="AY52" s="71" t="s">
        <v>68</v>
      </c>
      <c r="AZ52" s="71" t="s">
        <v>69</v>
      </c>
      <c r="BA52" s="71" t="s">
        <v>70</v>
      </c>
      <c r="BB52" s="71" t="s">
        <v>71</v>
      </c>
      <c r="BC52" s="71" t="s">
        <v>72</v>
      </c>
      <c r="BD52" s="72" t="s">
        <v>73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2">
        <f>ROUND(SUM(AG55:AG57),2)</f>
        <v>0</v>
      </c>
      <c r="AH54" s="382"/>
      <c r="AI54" s="382"/>
      <c r="AJ54" s="382"/>
      <c r="AK54" s="382"/>
      <c r="AL54" s="382"/>
      <c r="AM54" s="382"/>
      <c r="AN54" s="383">
        <f>SUM(AG54,AT54)</f>
        <v>0</v>
      </c>
      <c r="AO54" s="383"/>
      <c r="AP54" s="383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75</v>
      </c>
      <c r="BT54" s="86" t="s">
        <v>76</v>
      </c>
      <c r="BU54" s="87" t="s">
        <v>77</v>
      </c>
      <c r="BV54" s="86" t="s">
        <v>78</v>
      </c>
      <c r="BW54" s="86" t="s">
        <v>5</v>
      </c>
      <c r="BX54" s="86" t="s">
        <v>79</v>
      </c>
      <c r="CL54" s="86" t="s">
        <v>19</v>
      </c>
    </row>
    <row r="55" spans="1:91" s="7" customFormat="1" ht="16.5" customHeight="1">
      <c r="A55" s="88" t="s">
        <v>80</v>
      </c>
      <c r="B55" s="89"/>
      <c r="C55" s="90"/>
      <c r="D55" s="377" t="s">
        <v>81</v>
      </c>
      <c r="E55" s="377"/>
      <c r="F55" s="377"/>
      <c r="G55" s="377"/>
      <c r="H55" s="377"/>
      <c r="I55" s="91"/>
      <c r="J55" s="377" t="s">
        <v>82</v>
      </c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5">
        <f>'SO 01 - Bourací a příprav...'!J30</f>
        <v>0</v>
      </c>
      <c r="AH55" s="376"/>
      <c r="AI55" s="376"/>
      <c r="AJ55" s="376"/>
      <c r="AK55" s="376"/>
      <c r="AL55" s="376"/>
      <c r="AM55" s="376"/>
      <c r="AN55" s="375">
        <f>SUM(AG55,AT55)</f>
        <v>0</v>
      </c>
      <c r="AO55" s="376"/>
      <c r="AP55" s="376"/>
      <c r="AQ55" s="92" t="s">
        <v>83</v>
      </c>
      <c r="AR55" s="93"/>
      <c r="AS55" s="94">
        <v>0</v>
      </c>
      <c r="AT55" s="95">
        <f>ROUND(SUM(AV55:AW55),2)</f>
        <v>0</v>
      </c>
      <c r="AU55" s="96">
        <f>'SO 01 - Bourací a příprav...'!P93</f>
        <v>0</v>
      </c>
      <c r="AV55" s="95">
        <f>'SO 01 - Bourací a příprav...'!J33</f>
        <v>0</v>
      </c>
      <c r="AW55" s="95">
        <f>'SO 01 - Bourací a příprav...'!J34</f>
        <v>0</v>
      </c>
      <c r="AX55" s="95">
        <f>'SO 01 - Bourací a příprav...'!J35</f>
        <v>0</v>
      </c>
      <c r="AY55" s="95">
        <f>'SO 01 - Bourací a příprav...'!J36</f>
        <v>0</v>
      </c>
      <c r="AZ55" s="95">
        <f>'SO 01 - Bourací a příprav...'!F33</f>
        <v>0</v>
      </c>
      <c r="BA55" s="95">
        <f>'SO 01 - Bourací a příprav...'!F34</f>
        <v>0</v>
      </c>
      <c r="BB55" s="95">
        <f>'SO 01 - Bourací a příprav...'!F35</f>
        <v>0</v>
      </c>
      <c r="BC55" s="95">
        <f>'SO 01 - Bourací a příprav...'!F36</f>
        <v>0</v>
      </c>
      <c r="BD55" s="97">
        <f>'SO 01 - Bourací a příprav...'!F37</f>
        <v>0</v>
      </c>
      <c r="BT55" s="98" t="s">
        <v>84</v>
      </c>
      <c r="BV55" s="98" t="s">
        <v>78</v>
      </c>
      <c r="BW55" s="98" t="s">
        <v>85</v>
      </c>
      <c r="BX55" s="98" t="s">
        <v>5</v>
      </c>
      <c r="CL55" s="98" t="s">
        <v>19</v>
      </c>
      <c r="CM55" s="98" t="s">
        <v>86</v>
      </c>
    </row>
    <row r="56" spans="1:91" s="7" customFormat="1" ht="16.5" customHeight="1">
      <c r="A56" s="88" t="s">
        <v>80</v>
      </c>
      <c r="B56" s="89"/>
      <c r="C56" s="90"/>
      <c r="D56" s="377" t="s">
        <v>87</v>
      </c>
      <c r="E56" s="377"/>
      <c r="F56" s="377"/>
      <c r="G56" s="377"/>
      <c r="H56" s="377"/>
      <c r="I56" s="91"/>
      <c r="J56" s="377" t="s">
        <v>88</v>
      </c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5">
        <f>'SO 02 - Stavební práce'!J30</f>
        <v>0</v>
      </c>
      <c r="AH56" s="376"/>
      <c r="AI56" s="376"/>
      <c r="AJ56" s="376"/>
      <c r="AK56" s="376"/>
      <c r="AL56" s="376"/>
      <c r="AM56" s="376"/>
      <c r="AN56" s="375">
        <f>SUM(AG56,AT56)</f>
        <v>0</v>
      </c>
      <c r="AO56" s="376"/>
      <c r="AP56" s="376"/>
      <c r="AQ56" s="92" t="s">
        <v>83</v>
      </c>
      <c r="AR56" s="93"/>
      <c r="AS56" s="94">
        <v>0</v>
      </c>
      <c r="AT56" s="95">
        <f>ROUND(SUM(AV56:AW56),2)</f>
        <v>0</v>
      </c>
      <c r="AU56" s="96">
        <f>'SO 02 - Stavební práce'!P100</f>
        <v>0</v>
      </c>
      <c r="AV56" s="95">
        <f>'SO 02 - Stavební práce'!J33</f>
        <v>0</v>
      </c>
      <c r="AW56" s="95">
        <f>'SO 02 - Stavební práce'!J34</f>
        <v>0</v>
      </c>
      <c r="AX56" s="95">
        <f>'SO 02 - Stavební práce'!J35</f>
        <v>0</v>
      </c>
      <c r="AY56" s="95">
        <f>'SO 02 - Stavební práce'!J36</f>
        <v>0</v>
      </c>
      <c r="AZ56" s="95">
        <f>'SO 02 - Stavební práce'!F33</f>
        <v>0</v>
      </c>
      <c r="BA56" s="95">
        <f>'SO 02 - Stavební práce'!F34</f>
        <v>0</v>
      </c>
      <c r="BB56" s="95">
        <f>'SO 02 - Stavební práce'!F35</f>
        <v>0</v>
      </c>
      <c r="BC56" s="95">
        <f>'SO 02 - Stavební práce'!F36</f>
        <v>0</v>
      </c>
      <c r="BD56" s="97">
        <f>'SO 02 - Stavební práce'!F37</f>
        <v>0</v>
      </c>
      <c r="BT56" s="98" t="s">
        <v>84</v>
      </c>
      <c r="BV56" s="98" t="s">
        <v>78</v>
      </c>
      <c r="BW56" s="98" t="s">
        <v>89</v>
      </c>
      <c r="BX56" s="98" t="s">
        <v>5</v>
      </c>
      <c r="CL56" s="98" t="s">
        <v>19</v>
      </c>
      <c r="CM56" s="98" t="s">
        <v>86</v>
      </c>
    </row>
    <row r="57" spans="1:91" s="7" customFormat="1" ht="16.5" customHeight="1">
      <c r="A57" s="88" t="s">
        <v>80</v>
      </c>
      <c r="B57" s="89"/>
      <c r="C57" s="90"/>
      <c r="D57" s="377" t="s">
        <v>90</v>
      </c>
      <c r="E57" s="377"/>
      <c r="F57" s="377"/>
      <c r="G57" s="377"/>
      <c r="H57" s="377"/>
      <c r="I57" s="91"/>
      <c r="J57" s="377" t="s">
        <v>91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5">
        <f>'VRN - Vedlejší rozpočtové...'!J30</f>
        <v>0</v>
      </c>
      <c r="AH57" s="376"/>
      <c r="AI57" s="376"/>
      <c r="AJ57" s="376"/>
      <c r="AK57" s="376"/>
      <c r="AL57" s="376"/>
      <c r="AM57" s="376"/>
      <c r="AN57" s="375">
        <f>SUM(AG57,AT57)</f>
        <v>0</v>
      </c>
      <c r="AO57" s="376"/>
      <c r="AP57" s="376"/>
      <c r="AQ57" s="92" t="s">
        <v>92</v>
      </c>
      <c r="AR57" s="93"/>
      <c r="AS57" s="99">
        <v>0</v>
      </c>
      <c r="AT57" s="100">
        <f>ROUND(SUM(AV57:AW57),2)</f>
        <v>0</v>
      </c>
      <c r="AU57" s="101">
        <f>'VRN - Vedlejší rozpočtové...'!P80</f>
        <v>0</v>
      </c>
      <c r="AV57" s="100">
        <f>'VRN - Vedlejší rozpočtové...'!J33</f>
        <v>0</v>
      </c>
      <c r="AW57" s="100">
        <f>'VRN - Vedlejší rozpočtové...'!J34</f>
        <v>0</v>
      </c>
      <c r="AX57" s="100">
        <f>'VRN - Vedlejší rozpočtové...'!J35</f>
        <v>0</v>
      </c>
      <c r="AY57" s="100">
        <f>'VRN - Vedlejší rozpočtové...'!J36</f>
        <v>0</v>
      </c>
      <c r="AZ57" s="100">
        <f>'VRN - Vedlejší rozpočtové...'!F33</f>
        <v>0</v>
      </c>
      <c r="BA57" s="100">
        <f>'VRN - Vedlejší rozpočtové...'!F34</f>
        <v>0</v>
      </c>
      <c r="BB57" s="100">
        <f>'VRN - Vedlejší rozpočtové...'!F35</f>
        <v>0</v>
      </c>
      <c r="BC57" s="100">
        <f>'VRN - Vedlejší rozpočtové...'!F36</f>
        <v>0</v>
      </c>
      <c r="BD57" s="102">
        <f>'VRN - Vedlejší rozpočtové...'!F37</f>
        <v>0</v>
      </c>
      <c r="BT57" s="98" t="s">
        <v>84</v>
      </c>
      <c r="BV57" s="98" t="s">
        <v>78</v>
      </c>
      <c r="BW57" s="98" t="s">
        <v>93</v>
      </c>
      <c r="BX57" s="98" t="s">
        <v>5</v>
      </c>
      <c r="CL57" s="98" t="s">
        <v>19</v>
      </c>
      <c r="CM57" s="98" t="s">
        <v>86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rsIjBpWEg8thrNLyvmM4bbCh4bOF/NyTehFQV1Ykd5qz4e501JE9jFrZR/vjVulY81wHdjaTWCctj8gb5PA1Jw==" saltValue="F1Y01Tk/fLf3qmTS++f/weHgXhSxvNVvikN7U1MSYfaPVVFJ9QlJQspFJFY5Fd6Vts94zoHR60XYvT1meCdDD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01 - Bourací a příprav...'!C2" display="/"/>
    <hyperlink ref="A56" location="'SO 02 - Stavební práce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4.95" customHeight="1">
      <c r="B4" s="22"/>
      <c r="D4" s="105" t="s">
        <v>94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417" t="str">
        <f>'Rekapitulace stavby'!K6</f>
        <v>MŠ Praha 5 - Smíchov, Oprava dětských letních toalet včetně terasy - aktualizace cen 01</v>
      </c>
      <c r="F7" s="418"/>
      <c r="G7" s="418"/>
      <c r="H7" s="418"/>
      <c r="L7" s="22"/>
    </row>
    <row r="8" spans="1:31" s="2" customFormat="1" ht="12" customHeight="1">
      <c r="A8" s="36"/>
      <c r="B8" s="41"/>
      <c r="C8" s="36"/>
      <c r="D8" s="107" t="s">
        <v>95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19" t="s">
        <v>96</v>
      </c>
      <c r="F9" s="420"/>
      <c r="G9" s="420"/>
      <c r="H9" s="42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21" t="str">
        <f>'Rekapitulace stavby'!E14</f>
        <v>Vyplň údaj</v>
      </c>
      <c r="F18" s="422"/>
      <c r="G18" s="422"/>
      <c r="H18" s="422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423" t="s">
        <v>41</v>
      </c>
      <c r="F27" s="423"/>
      <c r="G27" s="423"/>
      <c r="H27" s="42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ROUND(J93,2)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46</v>
      </c>
      <c r="E33" s="107" t="s">
        <v>47</v>
      </c>
      <c r="F33" s="119">
        <f>ROUND((SUM(BE93:BE425)),2)</f>
        <v>0</v>
      </c>
      <c r="G33" s="36"/>
      <c r="H33" s="36"/>
      <c r="I33" s="120">
        <v>0.21</v>
      </c>
      <c r="J33" s="119">
        <f>ROUND(((SUM(BE93:BE425))*I33),2)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48</v>
      </c>
      <c r="F34" s="119">
        <f>ROUND((SUM(BF93:BF425)),2)</f>
        <v>0</v>
      </c>
      <c r="G34" s="36"/>
      <c r="H34" s="36"/>
      <c r="I34" s="120">
        <v>0.15</v>
      </c>
      <c r="J34" s="119">
        <f>ROUND(((SUM(BF93:BF425))*I34),2)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49</v>
      </c>
      <c r="F35" s="119">
        <f>ROUND((SUM(BG93:BG425)),2)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50</v>
      </c>
      <c r="F36" s="119">
        <f>ROUND((SUM(BH93:BH425)),2)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51</v>
      </c>
      <c r="F37" s="119">
        <f>ROUND((SUM(BI93:BI425)),2)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5" t="str">
        <f>E7</f>
        <v>MŠ Praha 5 - Smíchov, Oprava dětských letních toalet včetně terasy - aktualizace cen 01</v>
      </c>
      <c r="F48" s="416"/>
      <c r="G48" s="416"/>
      <c r="H48" s="41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95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E9</f>
        <v>SO 01 - Bourací a přípravné práce</v>
      </c>
      <c r="F50" s="414"/>
      <c r="G50" s="414"/>
      <c r="H50" s="41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Kroupova 2/2775, Praha 5</v>
      </c>
      <c r="G52" s="38"/>
      <c r="H52" s="38"/>
      <c r="I52" s="31" t="s">
        <v>23</v>
      </c>
      <c r="J52" s="61" t="str">
        <f>IF(J12="","",J12)</f>
        <v>11. 2. 2022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Městská část Praha 5</v>
      </c>
      <c r="G54" s="38"/>
      <c r="H54" s="38"/>
      <c r="I54" s="31" t="s">
        <v>33</v>
      </c>
      <c r="J54" s="34" t="str">
        <f>E21</f>
        <v xml:space="preserve">SOLOrevit s.r.o.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98</v>
      </c>
      <c r="D57" s="133"/>
      <c r="E57" s="133"/>
      <c r="F57" s="133"/>
      <c r="G57" s="133"/>
      <c r="H57" s="133"/>
      <c r="I57" s="133"/>
      <c r="J57" s="134" t="s">
        <v>99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100</v>
      </c>
    </row>
    <row r="60" spans="2:12" s="9" customFormat="1" ht="24.95" customHeight="1">
      <c r="B60" s="136"/>
      <c r="C60" s="137"/>
      <c r="D60" s="138" t="s">
        <v>101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2:12" s="10" customFormat="1" ht="19.9" customHeight="1">
      <c r="B61" s="142"/>
      <c r="C61" s="143"/>
      <c r="D61" s="144" t="s">
        <v>102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2:12" s="10" customFormat="1" ht="19.9" customHeight="1">
      <c r="B62" s="142"/>
      <c r="C62" s="143"/>
      <c r="D62" s="144" t="s">
        <v>103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104</v>
      </c>
      <c r="E63" s="145"/>
      <c r="F63" s="145"/>
      <c r="G63" s="145"/>
      <c r="H63" s="145"/>
      <c r="I63" s="145"/>
      <c r="J63" s="146">
        <f>J283</f>
        <v>0</v>
      </c>
      <c r="K63" s="143"/>
      <c r="L63" s="147"/>
    </row>
    <row r="64" spans="2:12" s="9" customFormat="1" ht="24.95" customHeight="1">
      <c r="B64" s="136"/>
      <c r="C64" s="137"/>
      <c r="D64" s="138" t="s">
        <v>105</v>
      </c>
      <c r="E64" s="139"/>
      <c r="F64" s="139"/>
      <c r="G64" s="139"/>
      <c r="H64" s="139"/>
      <c r="I64" s="139"/>
      <c r="J64" s="140">
        <f>J327</f>
        <v>0</v>
      </c>
      <c r="K64" s="137"/>
      <c r="L64" s="141"/>
    </row>
    <row r="65" spans="2:12" s="10" customFormat="1" ht="19.9" customHeight="1">
      <c r="B65" s="142"/>
      <c r="C65" s="143"/>
      <c r="D65" s="144" t="s">
        <v>106</v>
      </c>
      <c r="E65" s="145"/>
      <c r="F65" s="145"/>
      <c r="G65" s="145"/>
      <c r="H65" s="145"/>
      <c r="I65" s="145"/>
      <c r="J65" s="146">
        <f>J328</f>
        <v>0</v>
      </c>
      <c r="K65" s="143"/>
      <c r="L65" s="147"/>
    </row>
    <row r="66" spans="2:12" s="10" customFormat="1" ht="19.9" customHeight="1">
      <c r="B66" s="142"/>
      <c r="C66" s="143"/>
      <c r="D66" s="144" t="s">
        <v>107</v>
      </c>
      <c r="E66" s="145"/>
      <c r="F66" s="145"/>
      <c r="G66" s="145"/>
      <c r="H66" s="145"/>
      <c r="I66" s="145"/>
      <c r="J66" s="146">
        <f>J334</f>
        <v>0</v>
      </c>
      <c r="K66" s="143"/>
      <c r="L66" s="147"/>
    </row>
    <row r="67" spans="2:12" s="10" customFormat="1" ht="19.9" customHeight="1">
      <c r="B67" s="142"/>
      <c r="C67" s="143"/>
      <c r="D67" s="144" t="s">
        <v>108</v>
      </c>
      <c r="E67" s="145"/>
      <c r="F67" s="145"/>
      <c r="G67" s="145"/>
      <c r="H67" s="145"/>
      <c r="I67" s="145"/>
      <c r="J67" s="146">
        <f>J337</f>
        <v>0</v>
      </c>
      <c r="K67" s="143"/>
      <c r="L67" s="147"/>
    </row>
    <row r="68" spans="2:12" s="10" customFormat="1" ht="19.9" customHeight="1">
      <c r="B68" s="142"/>
      <c r="C68" s="143"/>
      <c r="D68" s="144" t="s">
        <v>109</v>
      </c>
      <c r="E68" s="145"/>
      <c r="F68" s="145"/>
      <c r="G68" s="145"/>
      <c r="H68" s="145"/>
      <c r="I68" s="145"/>
      <c r="J68" s="146">
        <f>J339</f>
        <v>0</v>
      </c>
      <c r="K68" s="143"/>
      <c r="L68" s="147"/>
    </row>
    <row r="69" spans="2:12" s="10" customFormat="1" ht="19.9" customHeight="1">
      <c r="B69" s="142"/>
      <c r="C69" s="143"/>
      <c r="D69" s="144" t="s">
        <v>110</v>
      </c>
      <c r="E69" s="145"/>
      <c r="F69" s="145"/>
      <c r="G69" s="145"/>
      <c r="H69" s="145"/>
      <c r="I69" s="145"/>
      <c r="J69" s="146">
        <f>J342</f>
        <v>0</v>
      </c>
      <c r="K69" s="143"/>
      <c r="L69" s="147"/>
    </row>
    <row r="70" spans="2:12" s="10" customFormat="1" ht="19.9" customHeight="1">
      <c r="B70" s="142"/>
      <c r="C70" s="143"/>
      <c r="D70" s="144" t="s">
        <v>111</v>
      </c>
      <c r="E70" s="145"/>
      <c r="F70" s="145"/>
      <c r="G70" s="145"/>
      <c r="H70" s="145"/>
      <c r="I70" s="145"/>
      <c r="J70" s="146">
        <f>J361</f>
        <v>0</v>
      </c>
      <c r="K70" s="143"/>
      <c r="L70" s="147"/>
    </row>
    <row r="71" spans="2:12" s="10" customFormat="1" ht="19.9" customHeight="1">
      <c r="B71" s="142"/>
      <c r="C71" s="143"/>
      <c r="D71" s="144" t="s">
        <v>112</v>
      </c>
      <c r="E71" s="145"/>
      <c r="F71" s="145"/>
      <c r="G71" s="145"/>
      <c r="H71" s="145"/>
      <c r="I71" s="145"/>
      <c r="J71" s="146">
        <f>J374</f>
        <v>0</v>
      </c>
      <c r="K71" s="143"/>
      <c r="L71" s="147"/>
    </row>
    <row r="72" spans="2:12" s="10" customFormat="1" ht="19.9" customHeight="1">
      <c r="B72" s="142"/>
      <c r="C72" s="143"/>
      <c r="D72" s="144" t="s">
        <v>113</v>
      </c>
      <c r="E72" s="145"/>
      <c r="F72" s="145"/>
      <c r="G72" s="145"/>
      <c r="H72" s="145"/>
      <c r="I72" s="145"/>
      <c r="J72" s="146">
        <f>J382</f>
        <v>0</v>
      </c>
      <c r="K72" s="143"/>
      <c r="L72" s="147"/>
    </row>
    <row r="73" spans="2:12" s="10" customFormat="1" ht="19.9" customHeight="1">
      <c r="B73" s="142"/>
      <c r="C73" s="143"/>
      <c r="D73" s="144" t="s">
        <v>114</v>
      </c>
      <c r="E73" s="145"/>
      <c r="F73" s="145"/>
      <c r="G73" s="145"/>
      <c r="H73" s="145"/>
      <c r="I73" s="145"/>
      <c r="J73" s="146">
        <f>J399</f>
        <v>0</v>
      </c>
      <c r="K73" s="143"/>
      <c r="L73" s="14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115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15" t="str">
        <f>E7</f>
        <v>MŠ Praha 5 - Smíchov, Oprava dětských letních toalet včetně terasy - aktualizace cen 01</v>
      </c>
      <c r="F83" s="416"/>
      <c r="G83" s="416"/>
      <c r="H83" s="416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95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84" t="str">
        <f>E9</f>
        <v>SO 01 - Bourací a přípravné práce</v>
      </c>
      <c r="F85" s="414"/>
      <c r="G85" s="414"/>
      <c r="H85" s="414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F12</f>
        <v>Kroupova 2/2775, Praha 5</v>
      </c>
      <c r="G87" s="38"/>
      <c r="H87" s="38"/>
      <c r="I87" s="31" t="s">
        <v>23</v>
      </c>
      <c r="J87" s="61" t="str">
        <f>IF(J12="","",J12)</f>
        <v>11. 2. 2022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E15</f>
        <v>Městská část Praha 5</v>
      </c>
      <c r="G89" s="38"/>
      <c r="H89" s="38"/>
      <c r="I89" s="31" t="s">
        <v>33</v>
      </c>
      <c r="J89" s="34" t="str">
        <f>E21</f>
        <v xml:space="preserve">SOLOrevit s.r.o. 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31</v>
      </c>
      <c r="D90" s="38"/>
      <c r="E90" s="38"/>
      <c r="F90" s="29" t="str">
        <f>IF(E18="","",E18)</f>
        <v>Vyplň údaj</v>
      </c>
      <c r="G90" s="38"/>
      <c r="H90" s="38"/>
      <c r="I90" s="31" t="s">
        <v>38</v>
      </c>
      <c r="J90" s="34" t="str">
        <f>E24</f>
        <v xml:space="preserve"> 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48"/>
      <c r="B92" s="149"/>
      <c r="C92" s="150" t="s">
        <v>116</v>
      </c>
      <c r="D92" s="151" t="s">
        <v>61</v>
      </c>
      <c r="E92" s="151" t="s">
        <v>57</v>
      </c>
      <c r="F92" s="151" t="s">
        <v>58</v>
      </c>
      <c r="G92" s="151" t="s">
        <v>117</v>
      </c>
      <c r="H92" s="151" t="s">
        <v>118</v>
      </c>
      <c r="I92" s="151" t="s">
        <v>119</v>
      </c>
      <c r="J92" s="151" t="s">
        <v>99</v>
      </c>
      <c r="K92" s="152" t="s">
        <v>120</v>
      </c>
      <c r="L92" s="153"/>
      <c r="M92" s="70" t="s">
        <v>19</v>
      </c>
      <c r="N92" s="71" t="s">
        <v>46</v>
      </c>
      <c r="O92" s="71" t="s">
        <v>121</v>
      </c>
      <c r="P92" s="71" t="s">
        <v>122</v>
      </c>
      <c r="Q92" s="71" t="s">
        <v>123</v>
      </c>
      <c r="R92" s="71" t="s">
        <v>124</v>
      </c>
      <c r="S92" s="71" t="s">
        <v>125</v>
      </c>
      <c r="T92" s="72" t="s">
        <v>126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3" s="2" customFormat="1" ht="22.9" customHeight="1">
      <c r="A93" s="36"/>
      <c r="B93" s="37"/>
      <c r="C93" s="77" t="s">
        <v>127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P94+P327</f>
        <v>0</v>
      </c>
      <c r="Q93" s="74"/>
      <c r="R93" s="156">
        <f>R94+R327</f>
        <v>0.16007103</v>
      </c>
      <c r="S93" s="74"/>
      <c r="T93" s="157">
        <f>T94+T327</f>
        <v>96.98014285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75</v>
      </c>
      <c r="AU93" s="19" t="s">
        <v>100</v>
      </c>
      <c r="BK93" s="158">
        <f>BK94+BK327</f>
        <v>0</v>
      </c>
    </row>
    <row r="94" spans="2:63" s="12" customFormat="1" ht="25.9" customHeight="1">
      <c r="B94" s="159"/>
      <c r="C94" s="160"/>
      <c r="D94" s="161" t="s">
        <v>75</v>
      </c>
      <c r="E94" s="162" t="s">
        <v>128</v>
      </c>
      <c r="F94" s="162" t="s">
        <v>129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P95+P102+P283</f>
        <v>0</v>
      </c>
      <c r="Q94" s="167"/>
      <c r="R94" s="168">
        <f>R95+R102+R283</f>
        <v>0.0112882</v>
      </c>
      <c r="S94" s="167"/>
      <c r="T94" s="169">
        <f>T95+T102+T283</f>
        <v>94.339198</v>
      </c>
      <c r="AR94" s="170" t="s">
        <v>84</v>
      </c>
      <c r="AT94" s="171" t="s">
        <v>75</v>
      </c>
      <c r="AU94" s="171" t="s">
        <v>76</v>
      </c>
      <c r="AY94" s="170" t="s">
        <v>130</v>
      </c>
      <c r="BK94" s="172">
        <f>BK95+BK102+BK283</f>
        <v>0</v>
      </c>
    </row>
    <row r="95" spans="2:63" s="12" customFormat="1" ht="22.9" customHeight="1">
      <c r="B95" s="159"/>
      <c r="C95" s="160"/>
      <c r="D95" s="161" t="s">
        <v>75</v>
      </c>
      <c r="E95" s="173" t="s">
        <v>131</v>
      </c>
      <c r="F95" s="173" t="s">
        <v>132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SUM(P96:P101)</f>
        <v>0</v>
      </c>
      <c r="Q95" s="167"/>
      <c r="R95" s="168">
        <f>SUM(R96:R101)</f>
        <v>0</v>
      </c>
      <c r="S95" s="167"/>
      <c r="T95" s="169">
        <f>SUM(T96:T101)</f>
        <v>0</v>
      </c>
      <c r="AR95" s="170" t="s">
        <v>84</v>
      </c>
      <c r="AT95" s="171" t="s">
        <v>75</v>
      </c>
      <c r="AU95" s="171" t="s">
        <v>84</v>
      </c>
      <c r="AY95" s="170" t="s">
        <v>130</v>
      </c>
      <c r="BK95" s="172">
        <f>SUM(BK96:BK101)</f>
        <v>0</v>
      </c>
    </row>
    <row r="96" spans="1:65" s="2" customFormat="1" ht="16.5" customHeight="1">
      <c r="A96" s="36"/>
      <c r="B96" s="37"/>
      <c r="C96" s="175" t="s">
        <v>84</v>
      </c>
      <c r="D96" s="175" t="s">
        <v>133</v>
      </c>
      <c r="E96" s="176" t="s">
        <v>134</v>
      </c>
      <c r="F96" s="177" t="s">
        <v>135</v>
      </c>
      <c r="G96" s="178" t="s">
        <v>136</v>
      </c>
      <c r="H96" s="179">
        <v>39.573</v>
      </c>
      <c r="I96" s="180"/>
      <c r="J96" s="181">
        <f>ROUND(I96*H96,2)</f>
        <v>0</v>
      </c>
      <c r="K96" s="177" t="s">
        <v>137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138</v>
      </c>
      <c r="AT96" s="186" t="s">
        <v>133</v>
      </c>
      <c r="AU96" s="186" t="s">
        <v>86</v>
      </c>
      <c r="AY96" s="19" t="s">
        <v>130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84</v>
      </c>
      <c r="BK96" s="187">
        <f>ROUND(I96*H96,2)</f>
        <v>0</v>
      </c>
      <c r="BL96" s="19" t="s">
        <v>138</v>
      </c>
      <c r="BM96" s="186" t="s">
        <v>139</v>
      </c>
    </row>
    <row r="97" spans="1:47" s="2" customFormat="1" ht="12">
      <c r="A97" s="36"/>
      <c r="B97" s="37"/>
      <c r="C97" s="38"/>
      <c r="D97" s="188" t="s">
        <v>140</v>
      </c>
      <c r="E97" s="38"/>
      <c r="F97" s="189" t="s">
        <v>141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140</v>
      </c>
      <c r="AU97" s="19" t="s">
        <v>86</v>
      </c>
    </row>
    <row r="98" spans="2:51" s="13" customFormat="1" ht="12">
      <c r="B98" s="193"/>
      <c r="C98" s="194"/>
      <c r="D98" s="195" t="s">
        <v>142</v>
      </c>
      <c r="E98" s="196" t="s">
        <v>19</v>
      </c>
      <c r="F98" s="197" t="s">
        <v>143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142</v>
      </c>
      <c r="AU98" s="203" t="s">
        <v>86</v>
      </c>
      <c r="AV98" s="13" t="s">
        <v>84</v>
      </c>
      <c r="AW98" s="13" t="s">
        <v>37</v>
      </c>
      <c r="AX98" s="13" t="s">
        <v>76</v>
      </c>
      <c r="AY98" s="203" t="s">
        <v>130</v>
      </c>
    </row>
    <row r="99" spans="2:51" s="14" customFormat="1" ht="12">
      <c r="B99" s="204"/>
      <c r="C99" s="205"/>
      <c r="D99" s="195" t="s">
        <v>142</v>
      </c>
      <c r="E99" s="206" t="s">
        <v>19</v>
      </c>
      <c r="F99" s="207" t="s">
        <v>144</v>
      </c>
      <c r="G99" s="205"/>
      <c r="H99" s="208">
        <v>45.973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142</v>
      </c>
      <c r="AU99" s="214" t="s">
        <v>86</v>
      </c>
      <c r="AV99" s="14" t="s">
        <v>86</v>
      </c>
      <c r="AW99" s="14" t="s">
        <v>37</v>
      </c>
      <c r="AX99" s="14" t="s">
        <v>76</v>
      </c>
      <c r="AY99" s="214" t="s">
        <v>130</v>
      </c>
    </row>
    <row r="100" spans="2:51" s="14" customFormat="1" ht="12">
      <c r="B100" s="204"/>
      <c r="C100" s="205"/>
      <c r="D100" s="195" t="s">
        <v>142</v>
      </c>
      <c r="E100" s="206" t="s">
        <v>19</v>
      </c>
      <c r="F100" s="207" t="s">
        <v>145</v>
      </c>
      <c r="G100" s="205"/>
      <c r="H100" s="208">
        <v>-6.4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142</v>
      </c>
      <c r="AU100" s="214" t="s">
        <v>86</v>
      </c>
      <c r="AV100" s="14" t="s">
        <v>86</v>
      </c>
      <c r="AW100" s="14" t="s">
        <v>37</v>
      </c>
      <c r="AX100" s="14" t="s">
        <v>76</v>
      </c>
      <c r="AY100" s="214" t="s">
        <v>130</v>
      </c>
    </row>
    <row r="101" spans="2:51" s="15" customFormat="1" ht="12">
      <c r="B101" s="215"/>
      <c r="C101" s="216"/>
      <c r="D101" s="195" t="s">
        <v>142</v>
      </c>
      <c r="E101" s="217" t="s">
        <v>19</v>
      </c>
      <c r="F101" s="218" t="s">
        <v>146</v>
      </c>
      <c r="G101" s="216"/>
      <c r="H101" s="219">
        <v>39.573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142</v>
      </c>
      <c r="AU101" s="225" t="s">
        <v>86</v>
      </c>
      <c r="AV101" s="15" t="s">
        <v>138</v>
      </c>
      <c r="AW101" s="15" t="s">
        <v>37</v>
      </c>
      <c r="AX101" s="15" t="s">
        <v>84</v>
      </c>
      <c r="AY101" s="225" t="s">
        <v>130</v>
      </c>
    </row>
    <row r="102" spans="2:63" s="12" customFormat="1" ht="22.9" customHeight="1">
      <c r="B102" s="159"/>
      <c r="C102" s="160"/>
      <c r="D102" s="161" t="s">
        <v>75</v>
      </c>
      <c r="E102" s="173" t="s">
        <v>147</v>
      </c>
      <c r="F102" s="173" t="s">
        <v>148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SUM(P103:P282)</f>
        <v>0</v>
      </c>
      <c r="Q102" s="167"/>
      <c r="R102" s="168">
        <f>SUM(R103:R282)</f>
        <v>0.0112882</v>
      </c>
      <c r="S102" s="167"/>
      <c r="T102" s="169">
        <f>SUM(T103:T282)</f>
        <v>94.339198</v>
      </c>
      <c r="AR102" s="170" t="s">
        <v>84</v>
      </c>
      <c r="AT102" s="171" t="s">
        <v>75</v>
      </c>
      <c r="AU102" s="171" t="s">
        <v>84</v>
      </c>
      <c r="AY102" s="170" t="s">
        <v>130</v>
      </c>
      <c r="BK102" s="172">
        <f>SUM(BK103:BK282)</f>
        <v>0</v>
      </c>
    </row>
    <row r="103" spans="1:65" s="2" customFormat="1" ht="24.2" customHeight="1">
      <c r="A103" s="36"/>
      <c r="B103" s="37"/>
      <c r="C103" s="175" t="s">
        <v>86</v>
      </c>
      <c r="D103" s="175" t="s">
        <v>133</v>
      </c>
      <c r="E103" s="176" t="s">
        <v>149</v>
      </c>
      <c r="F103" s="177" t="s">
        <v>150</v>
      </c>
      <c r="G103" s="178" t="s">
        <v>136</v>
      </c>
      <c r="H103" s="179">
        <v>30.7</v>
      </c>
      <c r="I103" s="180"/>
      <c r="J103" s="181">
        <f>ROUND(I103*H103,2)</f>
        <v>0</v>
      </c>
      <c r="K103" s="177" t="s">
        <v>137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86</v>
      </c>
      <c r="AY103" s="19" t="s">
        <v>130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84</v>
      </c>
      <c r="BK103" s="187">
        <f>ROUND(I103*H103,2)</f>
        <v>0</v>
      </c>
      <c r="BL103" s="19" t="s">
        <v>138</v>
      </c>
      <c r="BM103" s="186" t="s">
        <v>151</v>
      </c>
    </row>
    <row r="104" spans="1:47" s="2" customFormat="1" ht="12">
      <c r="A104" s="36"/>
      <c r="B104" s="37"/>
      <c r="C104" s="38"/>
      <c r="D104" s="188" t="s">
        <v>140</v>
      </c>
      <c r="E104" s="38"/>
      <c r="F104" s="189" t="s">
        <v>152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140</v>
      </c>
      <c r="AU104" s="19" t="s">
        <v>86</v>
      </c>
    </row>
    <row r="105" spans="2:51" s="13" customFormat="1" ht="12">
      <c r="B105" s="193"/>
      <c r="C105" s="194"/>
      <c r="D105" s="195" t="s">
        <v>142</v>
      </c>
      <c r="E105" s="196" t="s">
        <v>19</v>
      </c>
      <c r="F105" s="197" t="s">
        <v>153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142</v>
      </c>
      <c r="AU105" s="203" t="s">
        <v>86</v>
      </c>
      <c r="AV105" s="13" t="s">
        <v>84</v>
      </c>
      <c r="AW105" s="13" t="s">
        <v>37</v>
      </c>
      <c r="AX105" s="13" t="s">
        <v>76</v>
      </c>
      <c r="AY105" s="203" t="s">
        <v>130</v>
      </c>
    </row>
    <row r="106" spans="2:51" s="14" customFormat="1" ht="12">
      <c r="B106" s="204"/>
      <c r="C106" s="205"/>
      <c r="D106" s="195" t="s">
        <v>142</v>
      </c>
      <c r="E106" s="206" t="s">
        <v>19</v>
      </c>
      <c r="F106" s="207" t="s">
        <v>154</v>
      </c>
      <c r="G106" s="205"/>
      <c r="H106" s="208">
        <v>19.3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142</v>
      </c>
      <c r="AU106" s="214" t="s">
        <v>86</v>
      </c>
      <c r="AV106" s="14" t="s">
        <v>86</v>
      </c>
      <c r="AW106" s="14" t="s">
        <v>37</v>
      </c>
      <c r="AX106" s="14" t="s">
        <v>76</v>
      </c>
      <c r="AY106" s="214" t="s">
        <v>130</v>
      </c>
    </row>
    <row r="107" spans="2:51" s="14" customFormat="1" ht="12">
      <c r="B107" s="204"/>
      <c r="C107" s="205"/>
      <c r="D107" s="195" t="s">
        <v>142</v>
      </c>
      <c r="E107" s="206" t="s">
        <v>19</v>
      </c>
      <c r="F107" s="207" t="s">
        <v>155</v>
      </c>
      <c r="G107" s="205"/>
      <c r="H107" s="208">
        <v>11.4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142</v>
      </c>
      <c r="AU107" s="214" t="s">
        <v>86</v>
      </c>
      <c r="AV107" s="14" t="s">
        <v>86</v>
      </c>
      <c r="AW107" s="14" t="s">
        <v>37</v>
      </c>
      <c r="AX107" s="14" t="s">
        <v>76</v>
      </c>
      <c r="AY107" s="214" t="s">
        <v>130</v>
      </c>
    </row>
    <row r="108" spans="2:51" s="15" customFormat="1" ht="12">
      <c r="B108" s="215"/>
      <c r="C108" s="216"/>
      <c r="D108" s="195" t="s">
        <v>142</v>
      </c>
      <c r="E108" s="217" t="s">
        <v>19</v>
      </c>
      <c r="F108" s="218" t="s">
        <v>146</v>
      </c>
      <c r="G108" s="216"/>
      <c r="H108" s="219">
        <v>30.700000000000003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142</v>
      </c>
      <c r="AU108" s="225" t="s">
        <v>86</v>
      </c>
      <c r="AV108" s="15" t="s">
        <v>138</v>
      </c>
      <c r="AW108" s="15" t="s">
        <v>37</v>
      </c>
      <c r="AX108" s="15" t="s">
        <v>84</v>
      </c>
      <c r="AY108" s="225" t="s">
        <v>130</v>
      </c>
    </row>
    <row r="109" spans="1:65" s="2" customFormat="1" ht="24.2" customHeight="1">
      <c r="A109" s="36"/>
      <c r="B109" s="37"/>
      <c r="C109" s="175" t="s">
        <v>156</v>
      </c>
      <c r="D109" s="175" t="s">
        <v>133</v>
      </c>
      <c r="E109" s="176" t="s">
        <v>157</v>
      </c>
      <c r="F109" s="177" t="s">
        <v>158</v>
      </c>
      <c r="G109" s="178" t="s">
        <v>136</v>
      </c>
      <c r="H109" s="179">
        <v>921</v>
      </c>
      <c r="I109" s="180"/>
      <c r="J109" s="181">
        <f>ROUND(I109*H109,2)</f>
        <v>0</v>
      </c>
      <c r="K109" s="177" t="s">
        <v>137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138</v>
      </c>
      <c r="AT109" s="186" t="s">
        <v>133</v>
      </c>
      <c r="AU109" s="186" t="s">
        <v>86</v>
      </c>
      <c r="AY109" s="19" t="s">
        <v>130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84</v>
      </c>
      <c r="BK109" s="187">
        <f>ROUND(I109*H109,2)</f>
        <v>0</v>
      </c>
      <c r="BL109" s="19" t="s">
        <v>138</v>
      </c>
      <c r="BM109" s="186" t="s">
        <v>159</v>
      </c>
    </row>
    <row r="110" spans="1:47" s="2" customFormat="1" ht="12">
      <c r="A110" s="36"/>
      <c r="B110" s="37"/>
      <c r="C110" s="38"/>
      <c r="D110" s="188" t="s">
        <v>140</v>
      </c>
      <c r="E110" s="38"/>
      <c r="F110" s="189" t="s">
        <v>160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140</v>
      </c>
      <c r="AU110" s="19" t="s">
        <v>86</v>
      </c>
    </row>
    <row r="111" spans="2:51" s="13" customFormat="1" ht="12">
      <c r="B111" s="193"/>
      <c r="C111" s="194"/>
      <c r="D111" s="195" t="s">
        <v>142</v>
      </c>
      <c r="E111" s="196" t="s">
        <v>19</v>
      </c>
      <c r="F111" s="197" t="s">
        <v>161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142</v>
      </c>
      <c r="AU111" s="203" t="s">
        <v>86</v>
      </c>
      <c r="AV111" s="13" t="s">
        <v>84</v>
      </c>
      <c r="AW111" s="13" t="s">
        <v>37</v>
      </c>
      <c r="AX111" s="13" t="s">
        <v>76</v>
      </c>
      <c r="AY111" s="203" t="s">
        <v>130</v>
      </c>
    </row>
    <row r="112" spans="2:51" s="14" customFormat="1" ht="12">
      <c r="B112" s="204"/>
      <c r="C112" s="205"/>
      <c r="D112" s="195" t="s">
        <v>142</v>
      </c>
      <c r="E112" s="206" t="s">
        <v>19</v>
      </c>
      <c r="F112" s="207" t="s">
        <v>162</v>
      </c>
      <c r="G112" s="205"/>
      <c r="H112" s="208">
        <v>921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142</v>
      </c>
      <c r="AU112" s="214" t="s">
        <v>86</v>
      </c>
      <c r="AV112" s="14" t="s">
        <v>86</v>
      </c>
      <c r="AW112" s="14" t="s">
        <v>37</v>
      </c>
      <c r="AX112" s="14" t="s">
        <v>76</v>
      </c>
      <c r="AY112" s="214" t="s">
        <v>130</v>
      </c>
    </row>
    <row r="113" spans="2:51" s="15" customFormat="1" ht="12">
      <c r="B113" s="215"/>
      <c r="C113" s="216"/>
      <c r="D113" s="195" t="s">
        <v>142</v>
      </c>
      <c r="E113" s="217" t="s">
        <v>19</v>
      </c>
      <c r="F113" s="218" t="s">
        <v>146</v>
      </c>
      <c r="G113" s="216"/>
      <c r="H113" s="219">
        <v>921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86</v>
      </c>
      <c r="AV113" s="15" t="s">
        <v>138</v>
      </c>
      <c r="AW113" s="15" t="s">
        <v>37</v>
      </c>
      <c r="AX113" s="15" t="s">
        <v>84</v>
      </c>
      <c r="AY113" s="225" t="s">
        <v>130</v>
      </c>
    </row>
    <row r="114" spans="1:65" s="2" customFormat="1" ht="24.2" customHeight="1">
      <c r="A114" s="36"/>
      <c r="B114" s="37"/>
      <c r="C114" s="175" t="s">
        <v>138</v>
      </c>
      <c r="D114" s="175" t="s">
        <v>133</v>
      </c>
      <c r="E114" s="176" t="s">
        <v>163</v>
      </c>
      <c r="F114" s="177" t="s">
        <v>164</v>
      </c>
      <c r="G114" s="178" t="s">
        <v>136</v>
      </c>
      <c r="H114" s="179">
        <v>30.7</v>
      </c>
      <c r="I114" s="180"/>
      <c r="J114" s="181">
        <f>ROUND(I114*H114,2)</f>
        <v>0</v>
      </c>
      <c r="K114" s="177" t="s">
        <v>137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138</v>
      </c>
      <c r="AT114" s="186" t="s">
        <v>133</v>
      </c>
      <c r="AU114" s="186" t="s">
        <v>86</v>
      </c>
      <c r="AY114" s="19" t="s">
        <v>130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84</v>
      </c>
      <c r="BK114" s="187">
        <f>ROUND(I114*H114,2)</f>
        <v>0</v>
      </c>
      <c r="BL114" s="19" t="s">
        <v>138</v>
      </c>
      <c r="BM114" s="186" t="s">
        <v>165</v>
      </c>
    </row>
    <row r="115" spans="1:47" s="2" customFormat="1" ht="12">
      <c r="A115" s="36"/>
      <c r="B115" s="37"/>
      <c r="C115" s="38"/>
      <c r="D115" s="188" t="s">
        <v>140</v>
      </c>
      <c r="E115" s="38"/>
      <c r="F115" s="189" t="s">
        <v>166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140</v>
      </c>
      <c r="AU115" s="19" t="s">
        <v>86</v>
      </c>
    </row>
    <row r="116" spans="1:65" s="2" customFormat="1" ht="24.2" customHeight="1">
      <c r="A116" s="36"/>
      <c r="B116" s="37"/>
      <c r="C116" s="175" t="s">
        <v>167</v>
      </c>
      <c r="D116" s="175" t="s">
        <v>133</v>
      </c>
      <c r="E116" s="176" t="s">
        <v>168</v>
      </c>
      <c r="F116" s="177" t="s">
        <v>169</v>
      </c>
      <c r="G116" s="178" t="s">
        <v>170</v>
      </c>
      <c r="H116" s="179">
        <v>332.304</v>
      </c>
      <c r="I116" s="180"/>
      <c r="J116" s="181">
        <f>ROUND(I116*H116,2)</f>
        <v>0</v>
      </c>
      <c r="K116" s="177" t="s">
        <v>137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138</v>
      </c>
      <c r="AT116" s="186" t="s">
        <v>133</v>
      </c>
      <c r="AU116" s="186" t="s">
        <v>86</v>
      </c>
      <c r="AY116" s="19" t="s">
        <v>130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84</v>
      </c>
      <c r="BK116" s="187">
        <f>ROUND(I116*H116,2)</f>
        <v>0</v>
      </c>
      <c r="BL116" s="19" t="s">
        <v>138</v>
      </c>
      <c r="BM116" s="186" t="s">
        <v>171</v>
      </c>
    </row>
    <row r="117" spans="1:47" s="2" customFormat="1" ht="12">
      <c r="A117" s="36"/>
      <c r="B117" s="37"/>
      <c r="C117" s="38"/>
      <c r="D117" s="188" t="s">
        <v>140</v>
      </c>
      <c r="E117" s="38"/>
      <c r="F117" s="189" t="s">
        <v>172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140</v>
      </c>
      <c r="AU117" s="19" t="s">
        <v>86</v>
      </c>
    </row>
    <row r="118" spans="2:51" s="14" customFormat="1" ht="12">
      <c r="B118" s="204"/>
      <c r="C118" s="205"/>
      <c r="D118" s="195" t="s">
        <v>142</v>
      </c>
      <c r="E118" s="206" t="s">
        <v>19</v>
      </c>
      <c r="F118" s="207" t="s">
        <v>173</v>
      </c>
      <c r="G118" s="205"/>
      <c r="H118" s="208">
        <v>332.304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142</v>
      </c>
      <c r="AU118" s="214" t="s">
        <v>86</v>
      </c>
      <c r="AV118" s="14" t="s">
        <v>86</v>
      </c>
      <c r="AW118" s="14" t="s">
        <v>37</v>
      </c>
      <c r="AX118" s="14" t="s">
        <v>76</v>
      </c>
      <c r="AY118" s="214" t="s">
        <v>130</v>
      </c>
    </row>
    <row r="119" spans="2:51" s="15" customFormat="1" ht="12">
      <c r="B119" s="215"/>
      <c r="C119" s="216"/>
      <c r="D119" s="195" t="s">
        <v>142</v>
      </c>
      <c r="E119" s="217" t="s">
        <v>19</v>
      </c>
      <c r="F119" s="218" t="s">
        <v>146</v>
      </c>
      <c r="G119" s="216"/>
      <c r="H119" s="219">
        <v>332.304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142</v>
      </c>
      <c r="AU119" s="225" t="s">
        <v>86</v>
      </c>
      <c r="AV119" s="15" t="s">
        <v>138</v>
      </c>
      <c r="AW119" s="15" t="s">
        <v>37</v>
      </c>
      <c r="AX119" s="15" t="s">
        <v>84</v>
      </c>
      <c r="AY119" s="225" t="s">
        <v>130</v>
      </c>
    </row>
    <row r="120" spans="1:65" s="2" customFormat="1" ht="24.2" customHeight="1">
      <c r="A120" s="36"/>
      <c r="B120" s="37"/>
      <c r="C120" s="175" t="s">
        <v>131</v>
      </c>
      <c r="D120" s="175" t="s">
        <v>133</v>
      </c>
      <c r="E120" s="176" t="s">
        <v>174</v>
      </c>
      <c r="F120" s="177" t="s">
        <v>175</v>
      </c>
      <c r="G120" s="178" t="s">
        <v>170</v>
      </c>
      <c r="H120" s="179">
        <v>13292.04</v>
      </c>
      <c r="I120" s="180"/>
      <c r="J120" s="181">
        <f>ROUND(I120*H120,2)</f>
        <v>0</v>
      </c>
      <c r="K120" s="177" t="s">
        <v>137</v>
      </c>
      <c r="L120" s="41"/>
      <c r="M120" s="182" t="s">
        <v>19</v>
      </c>
      <c r="N120" s="183" t="s">
        <v>47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138</v>
      </c>
      <c r="AT120" s="186" t="s">
        <v>133</v>
      </c>
      <c r="AU120" s="186" t="s">
        <v>86</v>
      </c>
      <c r="AY120" s="19" t="s">
        <v>130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84</v>
      </c>
      <c r="BK120" s="187">
        <f>ROUND(I120*H120,2)</f>
        <v>0</v>
      </c>
      <c r="BL120" s="19" t="s">
        <v>138</v>
      </c>
      <c r="BM120" s="186" t="s">
        <v>176</v>
      </c>
    </row>
    <row r="121" spans="1:47" s="2" customFormat="1" ht="12">
      <c r="A121" s="36"/>
      <c r="B121" s="37"/>
      <c r="C121" s="38"/>
      <c r="D121" s="188" t="s">
        <v>140</v>
      </c>
      <c r="E121" s="38"/>
      <c r="F121" s="189" t="s">
        <v>177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140</v>
      </c>
      <c r="AU121" s="19" t="s">
        <v>86</v>
      </c>
    </row>
    <row r="122" spans="2:51" s="13" customFormat="1" ht="12">
      <c r="B122" s="193"/>
      <c r="C122" s="194"/>
      <c r="D122" s="195" t="s">
        <v>142</v>
      </c>
      <c r="E122" s="196" t="s">
        <v>19</v>
      </c>
      <c r="F122" s="197" t="s">
        <v>178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142</v>
      </c>
      <c r="AU122" s="203" t="s">
        <v>86</v>
      </c>
      <c r="AV122" s="13" t="s">
        <v>84</v>
      </c>
      <c r="AW122" s="13" t="s">
        <v>37</v>
      </c>
      <c r="AX122" s="13" t="s">
        <v>76</v>
      </c>
      <c r="AY122" s="203" t="s">
        <v>130</v>
      </c>
    </row>
    <row r="123" spans="2:51" s="14" customFormat="1" ht="12">
      <c r="B123" s="204"/>
      <c r="C123" s="205"/>
      <c r="D123" s="195" t="s">
        <v>142</v>
      </c>
      <c r="E123" s="206" t="s">
        <v>19</v>
      </c>
      <c r="F123" s="207" t="s">
        <v>179</v>
      </c>
      <c r="G123" s="205"/>
      <c r="H123" s="208">
        <v>13292.04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142</v>
      </c>
      <c r="AU123" s="214" t="s">
        <v>86</v>
      </c>
      <c r="AV123" s="14" t="s">
        <v>86</v>
      </c>
      <c r="AW123" s="14" t="s">
        <v>37</v>
      </c>
      <c r="AX123" s="14" t="s">
        <v>76</v>
      </c>
      <c r="AY123" s="214" t="s">
        <v>130</v>
      </c>
    </row>
    <row r="124" spans="2:51" s="15" customFormat="1" ht="12">
      <c r="B124" s="215"/>
      <c r="C124" s="216"/>
      <c r="D124" s="195" t="s">
        <v>142</v>
      </c>
      <c r="E124" s="217" t="s">
        <v>19</v>
      </c>
      <c r="F124" s="218" t="s">
        <v>146</v>
      </c>
      <c r="G124" s="216"/>
      <c r="H124" s="219">
        <v>13292.04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86</v>
      </c>
      <c r="AV124" s="15" t="s">
        <v>138</v>
      </c>
      <c r="AW124" s="15" t="s">
        <v>37</v>
      </c>
      <c r="AX124" s="15" t="s">
        <v>84</v>
      </c>
      <c r="AY124" s="225" t="s">
        <v>130</v>
      </c>
    </row>
    <row r="125" spans="1:65" s="2" customFormat="1" ht="24.2" customHeight="1">
      <c r="A125" s="36"/>
      <c r="B125" s="37"/>
      <c r="C125" s="175" t="s">
        <v>180</v>
      </c>
      <c r="D125" s="175" t="s">
        <v>133</v>
      </c>
      <c r="E125" s="176" t="s">
        <v>181</v>
      </c>
      <c r="F125" s="177" t="s">
        <v>182</v>
      </c>
      <c r="G125" s="178" t="s">
        <v>170</v>
      </c>
      <c r="H125" s="179">
        <v>332.304</v>
      </c>
      <c r="I125" s="180"/>
      <c r="J125" s="181">
        <f>ROUND(I125*H125,2)</f>
        <v>0</v>
      </c>
      <c r="K125" s="177" t="s">
        <v>137</v>
      </c>
      <c r="L125" s="41"/>
      <c r="M125" s="182" t="s">
        <v>19</v>
      </c>
      <c r="N125" s="183" t="s">
        <v>47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138</v>
      </c>
      <c r="AT125" s="186" t="s">
        <v>133</v>
      </c>
      <c r="AU125" s="186" t="s">
        <v>86</v>
      </c>
      <c r="AY125" s="19" t="s">
        <v>130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84</v>
      </c>
      <c r="BK125" s="187">
        <f>ROUND(I125*H125,2)</f>
        <v>0</v>
      </c>
      <c r="BL125" s="19" t="s">
        <v>138</v>
      </c>
      <c r="BM125" s="186" t="s">
        <v>183</v>
      </c>
    </row>
    <row r="126" spans="1:47" s="2" customFormat="1" ht="12">
      <c r="A126" s="36"/>
      <c r="B126" s="37"/>
      <c r="C126" s="38"/>
      <c r="D126" s="188" t="s">
        <v>140</v>
      </c>
      <c r="E126" s="38"/>
      <c r="F126" s="189" t="s">
        <v>184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140</v>
      </c>
      <c r="AU126" s="19" t="s">
        <v>86</v>
      </c>
    </row>
    <row r="127" spans="1:65" s="2" customFormat="1" ht="24.2" customHeight="1">
      <c r="A127" s="36"/>
      <c r="B127" s="37"/>
      <c r="C127" s="175" t="s">
        <v>185</v>
      </c>
      <c r="D127" s="175" t="s">
        <v>133</v>
      </c>
      <c r="E127" s="176" t="s">
        <v>186</v>
      </c>
      <c r="F127" s="177" t="s">
        <v>187</v>
      </c>
      <c r="G127" s="178" t="s">
        <v>136</v>
      </c>
      <c r="H127" s="179">
        <v>85.64</v>
      </c>
      <c r="I127" s="180"/>
      <c r="J127" s="181">
        <f>ROUND(I127*H127,2)</f>
        <v>0</v>
      </c>
      <c r="K127" s="177" t="s">
        <v>137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0.00013</v>
      </c>
      <c r="R127" s="184">
        <f>Q127*H127</f>
        <v>0.0111332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138</v>
      </c>
      <c r="AT127" s="186" t="s">
        <v>133</v>
      </c>
      <c r="AU127" s="186" t="s">
        <v>86</v>
      </c>
      <c r="AY127" s="19" t="s">
        <v>130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84</v>
      </c>
      <c r="BK127" s="187">
        <f>ROUND(I127*H127,2)</f>
        <v>0</v>
      </c>
      <c r="BL127" s="19" t="s">
        <v>138</v>
      </c>
      <c r="BM127" s="186" t="s">
        <v>188</v>
      </c>
    </row>
    <row r="128" spans="1:47" s="2" customFormat="1" ht="12">
      <c r="A128" s="36"/>
      <c r="B128" s="37"/>
      <c r="C128" s="38"/>
      <c r="D128" s="188" t="s">
        <v>140</v>
      </c>
      <c r="E128" s="38"/>
      <c r="F128" s="189" t="s">
        <v>189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140</v>
      </c>
      <c r="AU128" s="19" t="s">
        <v>86</v>
      </c>
    </row>
    <row r="129" spans="2:51" s="14" customFormat="1" ht="12">
      <c r="B129" s="204"/>
      <c r="C129" s="205"/>
      <c r="D129" s="195" t="s">
        <v>142</v>
      </c>
      <c r="E129" s="206" t="s">
        <v>19</v>
      </c>
      <c r="F129" s="207" t="s">
        <v>190</v>
      </c>
      <c r="G129" s="205"/>
      <c r="H129" s="208">
        <v>1.21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142</v>
      </c>
      <c r="AU129" s="214" t="s">
        <v>86</v>
      </c>
      <c r="AV129" s="14" t="s">
        <v>86</v>
      </c>
      <c r="AW129" s="14" t="s">
        <v>37</v>
      </c>
      <c r="AX129" s="14" t="s">
        <v>76</v>
      </c>
      <c r="AY129" s="214" t="s">
        <v>130</v>
      </c>
    </row>
    <row r="130" spans="2:51" s="14" customFormat="1" ht="12">
      <c r="B130" s="204"/>
      <c r="C130" s="205"/>
      <c r="D130" s="195" t="s">
        <v>142</v>
      </c>
      <c r="E130" s="206" t="s">
        <v>19</v>
      </c>
      <c r="F130" s="207" t="s">
        <v>191</v>
      </c>
      <c r="G130" s="205"/>
      <c r="H130" s="208">
        <v>34.61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142</v>
      </c>
      <c r="AU130" s="214" t="s">
        <v>86</v>
      </c>
      <c r="AV130" s="14" t="s">
        <v>86</v>
      </c>
      <c r="AW130" s="14" t="s">
        <v>37</v>
      </c>
      <c r="AX130" s="14" t="s">
        <v>76</v>
      </c>
      <c r="AY130" s="214" t="s">
        <v>130</v>
      </c>
    </row>
    <row r="131" spans="2:51" s="14" customFormat="1" ht="12">
      <c r="B131" s="204"/>
      <c r="C131" s="205"/>
      <c r="D131" s="195" t="s">
        <v>142</v>
      </c>
      <c r="E131" s="206" t="s">
        <v>19</v>
      </c>
      <c r="F131" s="207" t="s">
        <v>192</v>
      </c>
      <c r="G131" s="205"/>
      <c r="H131" s="208">
        <v>1.31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142</v>
      </c>
      <c r="AU131" s="214" t="s">
        <v>86</v>
      </c>
      <c r="AV131" s="14" t="s">
        <v>86</v>
      </c>
      <c r="AW131" s="14" t="s">
        <v>37</v>
      </c>
      <c r="AX131" s="14" t="s">
        <v>76</v>
      </c>
      <c r="AY131" s="214" t="s">
        <v>130</v>
      </c>
    </row>
    <row r="132" spans="2:51" s="14" customFormat="1" ht="12">
      <c r="B132" s="204"/>
      <c r="C132" s="205"/>
      <c r="D132" s="195" t="s">
        <v>142</v>
      </c>
      <c r="E132" s="206" t="s">
        <v>19</v>
      </c>
      <c r="F132" s="207" t="s">
        <v>193</v>
      </c>
      <c r="G132" s="205"/>
      <c r="H132" s="208">
        <v>10.88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142</v>
      </c>
      <c r="AU132" s="214" t="s">
        <v>86</v>
      </c>
      <c r="AV132" s="14" t="s">
        <v>86</v>
      </c>
      <c r="AW132" s="14" t="s">
        <v>37</v>
      </c>
      <c r="AX132" s="14" t="s">
        <v>76</v>
      </c>
      <c r="AY132" s="214" t="s">
        <v>130</v>
      </c>
    </row>
    <row r="133" spans="2:51" s="14" customFormat="1" ht="12">
      <c r="B133" s="204"/>
      <c r="C133" s="205"/>
      <c r="D133" s="195" t="s">
        <v>142</v>
      </c>
      <c r="E133" s="206" t="s">
        <v>19</v>
      </c>
      <c r="F133" s="207" t="s">
        <v>194</v>
      </c>
      <c r="G133" s="205"/>
      <c r="H133" s="208">
        <v>9.52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142</v>
      </c>
      <c r="AU133" s="214" t="s">
        <v>86</v>
      </c>
      <c r="AV133" s="14" t="s">
        <v>86</v>
      </c>
      <c r="AW133" s="14" t="s">
        <v>37</v>
      </c>
      <c r="AX133" s="14" t="s">
        <v>76</v>
      </c>
      <c r="AY133" s="214" t="s">
        <v>130</v>
      </c>
    </row>
    <row r="134" spans="2:51" s="14" customFormat="1" ht="12">
      <c r="B134" s="204"/>
      <c r="C134" s="205"/>
      <c r="D134" s="195" t="s">
        <v>142</v>
      </c>
      <c r="E134" s="206" t="s">
        <v>19</v>
      </c>
      <c r="F134" s="207" t="s">
        <v>195</v>
      </c>
      <c r="G134" s="205"/>
      <c r="H134" s="208">
        <v>13.77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142</v>
      </c>
      <c r="AU134" s="214" t="s">
        <v>86</v>
      </c>
      <c r="AV134" s="14" t="s">
        <v>86</v>
      </c>
      <c r="AW134" s="14" t="s">
        <v>37</v>
      </c>
      <c r="AX134" s="14" t="s">
        <v>76</v>
      </c>
      <c r="AY134" s="214" t="s">
        <v>130</v>
      </c>
    </row>
    <row r="135" spans="2:51" s="14" customFormat="1" ht="12">
      <c r="B135" s="204"/>
      <c r="C135" s="205"/>
      <c r="D135" s="195" t="s">
        <v>142</v>
      </c>
      <c r="E135" s="206" t="s">
        <v>19</v>
      </c>
      <c r="F135" s="207" t="s">
        <v>196</v>
      </c>
      <c r="G135" s="205"/>
      <c r="H135" s="208">
        <v>8.98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142</v>
      </c>
      <c r="AU135" s="214" t="s">
        <v>86</v>
      </c>
      <c r="AV135" s="14" t="s">
        <v>86</v>
      </c>
      <c r="AW135" s="14" t="s">
        <v>37</v>
      </c>
      <c r="AX135" s="14" t="s">
        <v>76</v>
      </c>
      <c r="AY135" s="214" t="s">
        <v>130</v>
      </c>
    </row>
    <row r="136" spans="2:51" s="14" customFormat="1" ht="12">
      <c r="B136" s="204"/>
      <c r="C136" s="205"/>
      <c r="D136" s="195" t="s">
        <v>142</v>
      </c>
      <c r="E136" s="206" t="s">
        <v>19</v>
      </c>
      <c r="F136" s="207" t="s">
        <v>197</v>
      </c>
      <c r="G136" s="205"/>
      <c r="H136" s="208">
        <v>5.36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142</v>
      </c>
      <c r="AU136" s="214" t="s">
        <v>86</v>
      </c>
      <c r="AV136" s="14" t="s">
        <v>86</v>
      </c>
      <c r="AW136" s="14" t="s">
        <v>37</v>
      </c>
      <c r="AX136" s="14" t="s">
        <v>76</v>
      </c>
      <c r="AY136" s="214" t="s">
        <v>130</v>
      </c>
    </row>
    <row r="137" spans="2:51" s="15" customFormat="1" ht="12">
      <c r="B137" s="215"/>
      <c r="C137" s="216"/>
      <c r="D137" s="195" t="s">
        <v>142</v>
      </c>
      <c r="E137" s="217" t="s">
        <v>19</v>
      </c>
      <c r="F137" s="218" t="s">
        <v>146</v>
      </c>
      <c r="G137" s="216"/>
      <c r="H137" s="219">
        <v>85.64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142</v>
      </c>
      <c r="AU137" s="225" t="s">
        <v>86</v>
      </c>
      <c r="AV137" s="15" t="s">
        <v>138</v>
      </c>
      <c r="AW137" s="15" t="s">
        <v>37</v>
      </c>
      <c r="AX137" s="15" t="s">
        <v>84</v>
      </c>
      <c r="AY137" s="225" t="s">
        <v>130</v>
      </c>
    </row>
    <row r="138" spans="1:65" s="2" customFormat="1" ht="24.2" customHeight="1">
      <c r="A138" s="36"/>
      <c r="B138" s="37"/>
      <c r="C138" s="175" t="s">
        <v>147</v>
      </c>
      <c r="D138" s="175" t="s">
        <v>133</v>
      </c>
      <c r="E138" s="176" t="s">
        <v>198</v>
      </c>
      <c r="F138" s="177" t="s">
        <v>199</v>
      </c>
      <c r="G138" s="178" t="s">
        <v>136</v>
      </c>
      <c r="H138" s="179">
        <v>9.86</v>
      </c>
      <c r="I138" s="180"/>
      <c r="J138" s="181">
        <f>ROUND(I138*H138,2)</f>
        <v>0</v>
      </c>
      <c r="K138" s="177" t="s">
        <v>137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0.131</v>
      </c>
      <c r="T138" s="185">
        <f>S138*H138</f>
        <v>1.29166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138</v>
      </c>
      <c r="AT138" s="186" t="s">
        <v>133</v>
      </c>
      <c r="AU138" s="186" t="s">
        <v>86</v>
      </c>
      <c r="AY138" s="19" t="s">
        <v>130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84</v>
      </c>
      <c r="BK138" s="187">
        <f>ROUND(I138*H138,2)</f>
        <v>0</v>
      </c>
      <c r="BL138" s="19" t="s">
        <v>138</v>
      </c>
      <c r="BM138" s="186" t="s">
        <v>200</v>
      </c>
    </row>
    <row r="139" spans="1:47" s="2" customFormat="1" ht="12">
      <c r="A139" s="36"/>
      <c r="B139" s="37"/>
      <c r="C139" s="38"/>
      <c r="D139" s="188" t="s">
        <v>140</v>
      </c>
      <c r="E139" s="38"/>
      <c r="F139" s="189" t="s">
        <v>201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140</v>
      </c>
      <c r="AU139" s="19" t="s">
        <v>86</v>
      </c>
    </row>
    <row r="140" spans="2:51" s="13" customFormat="1" ht="12">
      <c r="B140" s="193"/>
      <c r="C140" s="194"/>
      <c r="D140" s="195" t="s">
        <v>142</v>
      </c>
      <c r="E140" s="196" t="s">
        <v>19</v>
      </c>
      <c r="F140" s="197" t="s">
        <v>202</v>
      </c>
      <c r="G140" s="194"/>
      <c r="H140" s="196" t="s">
        <v>19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142</v>
      </c>
      <c r="AU140" s="203" t="s">
        <v>86</v>
      </c>
      <c r="AV140" s="13" t="s">
        <v>84</v>
      </c>
      <c r="AW140" s="13" t="s">
        <v>37</v>
      </c>
      <c r="AX140" s="13" t="s">
        <v>76</v>
      </c>
      <c r="AY140" s="203" t="s">
        <v>130</v>
      </c>
    </row>
    <row r="141" spans="2:51" s="14" customFormat="1" ht="12">
      <c r="B141" s="204"/>
      <c r="C141" s="205"/>
      <c r="D141" s="195" t="s">
        <v>142</v>
      </c>
      <c r="E141" s="206" t="s">
        <v>19</v>
      </c>
      <c r="F141" s="207" t="s">
        <v>203</v>
      </c>
      <c r="G141" s="205"/>
      <c r="H141" s="208">
        <v>9.86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142</v>
      </c>
      <c r="AU141" s="214" t="s">
        <v>86</v>
      </c>
      <c r="AV141" s="14" t="s">
        <v>86</v>
      </c>
      <c r="AW141" s="14" t="s">
        <v>37</v>
      </c>
      <c r="AX141" s="14" t="s">
        <v>76</v>
      </c>
      <c r="AY141" s="214" t="s">
        <v>130</v>
      </c>
    </row>
    <row r="142" spans="2:51" s="15" customFormat="1" ht="12">
      <c r="B142" s="215"/>
      <c r="C142" s="216"/>
      <c r="D142" s="195" t="s">
        <v>142</v>
      </c>
      <c r="E142" s="217" t="s">
        <v>19</v>
      </c>
      <c r="F142" s="218" t="s">
        <v>146</v>
      </c>
      <c r="G142" s="216"/>
      <c r="H142" s="219">
        <v>9.86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142</v>
      </c>
      <c r="AU142" s="225" t="s">
        <v>86</v>
      </c>
      <c r="AV142" s="15" t="s">
        <v>138</v>
      </c>
      <c r="AW142" s="15" t="s">
        <v>37</v>
      </c>
      <c r="AX142" s="15" t="s">
        <v>84</v>
      </c>
      <c r="AY142" s="225" t="s">
        <v>130</v>
      </c>
    </row>
    <row r="143" spans="1:65" s="2" customFormat="1" ht="16.5" customHeight="1">
      <c r="A143" s="36"/>
      <c r="B143" s="37"/>
      <c r="C143" s="175" t="s">
        <v>204</v>
      </c>
      <c r="D143" s="175" t="s">
        <v>133</v>
      </c>
      <c r="E143" s="176" t="s">
        <v>205</v>
      </c>
      <c r="F143" s="177" t="s">
        <v>206</v>
      </c>
      <c r="G143" s="178" t="s">
        <v>136</v>
      </c>
      <c r="H143" s="179">
        <v>1.3</v>
      </c>
      <c r="I143" s="180"/>
      <c r="J143" s="181">
        <f>ROUND(I143*H143,2)</f>
        <v>0</v>
      </c>
      <c r="K143" s="177" t="s">
        <v>137</v>
      </c>
      <c r="L143" s="41"/>
      <c r="M143" s="182" t="s">
        <v>19</v>
      </c>
      <c r="N143" s="183" t="s">
        <v>47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0.432</v>
      </c>
      <c r="T143" s="185">
        <f>S143*H143</f>
        <v>0.5616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138</v>
      </c>
      <c r="AT143" s="186" t="s">
        <v>133</v>
      </c>
      <c r="AU143" s="186" t="s">
        <v>86</v>
      </c>
      <c r="AY143" s="19" t="s">
        <v>130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84</v>
      </c>
      <c r="BK143" s="187">
        <f>ROUND(I143*H143,2)</f>
        <v>0</v>
      </c>
      <c r="BL143" s="19" t="s">
        <v>138</v>
      </c>
      <c r="BM143" s="186" t="s">
        <v>207</v>
      </c>
    </row>
    <row r="144" spans="1:47" s="2" customFormat="1" ht="12">
      <c r="A144" s="36"/>
      <c r="B144" s="37"/>
      <c r="C144" s="38"/>
      <c r="D144" s="188" t="s">
        <v>140</v>
      </c>
      <c r="E144" s="38"/>
      <c r="F144" s="189" t="s">
        <v>208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140</v>
      </c>
      <c r="AU144" s="19" t="s">
        <v>86</v>
      </c>
    </row>
    <row r="145" spans="2:51" s="13" customFormat="1" ht="12">
      <c r="B145" s="193"/>
      <c r="C145" s="194"/>
      <c r="D145" s="195" t="s">
        <v>142</v>
      </c>
      <c r="E145" s="196" t="s">
        <v>19</v>
      </c>
      <c r="F145" s="197" t="s">
        <v>202</v>
      </c>
      <c r="G145" s="194"/>
      <c r="H145" s="196" t="s">
        <v>19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142</v>
      </c>
      <c r="AU145" s="203" t="s">
        <v>86</v>
      </c>
      <c r="AV145" s="13" t="s">
        <v>84</v>
      </c>
      <c r="AW145" s="13" t="s">
        <v>37</v>
      </c>
      <c r="AX145" s="13" t="s">
        <v>76</v>
      </c>
      <c r="AY145" s="203" t="s">
        <v>130</v>
      </c>
    </row>
    <row r="146" spans="2:51" s="14" customFormat="1" ht="12">
      <c r="B146" s="204"/>
      <c r="C146" s="205"/>
      <c r="D146" s="195" t="s">
        <v>142</v>
      </c>
      <c r="E146" s="206" t="s">
        <v>19</v>
      </c>
      <c r="F146" s="207" t="s">
        <v>209</v>
      </c>
      <c r="G146" s="205"/>
      <c r="H146" s="208">
        <v>1.3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142</v>
      </c>
      <c r="AU146" s="214" t="s">
        <v>86</v>
      </c>
      <c r="AV146" s="14" t="s">
        <v>86</v>
      </c>
      <c r="AW146" s="14" t="s">
        <v>37</v>
      </c>
      <c r="AX146" s="14" t="s">
        <v>76</v>
      </c>
      <c r="AY146" s="214" t="s">
        <v>130</v>
      </c>
    </row>
    <row r="147" spans="2:51" s="15" customFormat="1" ht="12">
      <c r="B147" s="215"/>
      <c r="C147" s="216"/>
      <c r="D147" s="195" t="s">
        <v>142</v>
      </c>
      <c r="E147" s="217" t="s">
        <v>19</v>
      </c>
      <c r="F147" s="218" t="s">
        <v>146</v>
      </c>
      <c r="G147" s="216"/>
      <c r="H147" s="219">
        <v>1.3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142</v>
      </c>
      <c r="AU147" s="225" t="s">
        <v>86</v>
      </c>
      <c r="AV147" s="15" t="s">
        <v>138</v>
      </c>
      <c r="AW147" s="15" t="s">
        <v>37</v>
      </c>
      <c r="AX147" s="15" t="s">
        <v>84</v>
      </c>
      <c r="AY147" s="225" t="s">
        <v>130</v>
      </c>
    </row>
    <row r="148" spans="1:65" s="2" customFormat="1" ht="16.5" customHeight="1">
      <c r="A148" s="36"/>
      <c r="B148" s="37"/>
      <c r="C148" s="175" t="s">
        <v>210</v>
      </c>
      <c r="D148" s="175" t="s">
        <v>133</v>
      </c>
      <c r="E148" s="176" t="s">
        <v>211</v>
      </c>
      <c r="F148" s="177" t="s">
        <v>212</v>
      </c>
      <c r="G148" s="178" t="s">
        <v>170</v>
      </c>
      <c r="H148" s="179">
        <v>21.6</v>
      </c>
      <c r="I148" s="180"/>
      <c r="J148" s="181">
        <f>ROUND(I148*H148,2)</f>
        <v>0</v>
      </c>
      <c r="K148" s="177" t="s">
        <v>137</v>
      </c>
      <c r="L148" s="41"/>
      <c r="M148" s="182" t="s">
        <v>19</v>
      </c>
      <c r="N148" s="183" t="s">
        <v>47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2.2</v>
      </c>
      <c r="T148" s="185">
        <f>S148*H148</f>
        <v>47.52000000000001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138</v>
      </c>
      <c r="AT148" s="186" t="s">
        <v>133</v>
      </c>
      <c r="AU148" s="186" t="s">
        <v>86</v>
      </c>
      <c r="AY148" s="19" t="s">
        <v>130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84</v>
      </c>
      <c r="BK148" s="187">
        <f>ROUND(I148*H148,2)</f>
        <v>0</v>
      </c>
      <c r="BL148" s="19" t="s">
        <v>138</v>
      </c>
      <c r="BM148" s="186" t="s">
        <v>213</v>
      </c>
    </row>
    <row r="149" spans="1:47" s="2" customFormat="1" ht="12">
      <c r="A149" s="36"/>
      <c r="B149" s="37"/>
      <c r="C149" s="38"/>
      <c r="D149" s="188" t="s">
        <v>140</v>
      </c>
      <c r="E149" s="38"/>
      <c r="F149" s="189" t="s">
        <v>214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140</v>
      </c>
      <c r="AU149" s="19" t="s">
        <v>86</v>
      </c>
    </row>
    <row r="150" spans="2:51" s="13" customFormat="1" ht="12">
      <c r="B150" s="193"/>
      <c r="C150" s="194"/>
      <c r="D150" s="195" t="s">
        <v>142</v>
      </c>
      <c r="E150" s="196" t="s">
        <v>19</v>
      </c>
      <c r="F150" s="197" t="s">
        <v>215</v>
      </c>
      <c r="G150" s="194"/>
      <c r="H150" s="196" t="s">
        <v>19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142</v>
      </c>
      <c r="AU150" s="203" t="s">
        <v>86</v>
      </c>
      <c r="AV150" s="13" t="s">
        <v>84</v>
      </c>
      <c r="AW150" s="13" t="s">
        <v>37</v>
      </c>
      <c r="AX150" s="13" t="s">
        <v>76</v>
      </c>
      <c r="AY150" s="203" t="s">
        <v>130</v>
      </c>
    </row>
    <row r="151" spans="2:51" s="13" customFormat="1" ht="12">
      <c r="B151" s="193"/>
      <c r="C151" s="194"/>
      <c r="D151" s="195" t="s">
        <v>142</v>
      </c>
      <c r="E151" s="196" t="s">
        <v>19</v>
      </c>
      <c r="F151" s="197" t="s">
        <v>216</v>
      </c>
      <c r="G151" s="194"/>
      <c r="H151" s="196" t="s">
        <v>19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142</v>
      </c>
      <c r="AU151" s="203" t="s">
        <v>86</v>
      </c>
      <c r="AV151" s="13" t="s">
        <v>84</v>
      </c>
      <c r="AW151" s="13" t="s">
        <v>37</v>
      </c>
      <c r="AX151" s="13" t="s">
        <v>76</v>
      </c>
      <c r="AY151" s="203" t="s">
        <v>130</v>
      </c>
    </row>
    <row r="152" spans="2:51" s="13" customFormat="1" ht="12">
      <c r="B152" s="193"/>
      <c r="C152" s="194"/>
      <c r="D152" s="195" t="s">
        <v>142</v>
      </c>
      <c r="E152" s="196" t="s">
        <v>19</v>
      </c>
      <c r="F152" s="197" t="s">
        <v>217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142</v>
      </c>
      <c r="AU152" s="203" t="s">
        <v>86</v>
      </c>
      <c r="AV152" s="13" t="s">
        <v>84</v>
      </c>
      <c r="AW152" s="13" t="s">
        <v>37</v>
      </c>
      <c r="AX152" s="13" t="s">
        <v>76</v>
      </c>
      <c r="AY152" s="203" t="s">
        <v>130</v>
      </c>
    </row>
    <row r="153" spans="2:51" s="13" customFormat="1" ht="12">
      <c r="B153" s="193"/>
      <c r="C153" s="194"/>
      <c r="D153" s="195" t="s">
        <v>142</v>
      </c>
      <c r="E153" s="196" t="s">
        <v>19</v>
      </c>
      <c r="F153" s="197" t="s">
        <v>218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142</v>
      </c>
      <c r="AU153" s="203" t="s">
        <v>86</v>
      </c>
      <c r="AV153" s="13" t="s">
        <v>84</v>
      </c>
      <c r="AW153" s="13" t="s">
        <v>37</v>
      </c>
      <c r="AX153" s="13" t="s">
        <v>76</v>
      </c>
      <c r="AY153" s="203" t="s">
        <v>130</v>
      </c>
    </row>
    <row r="154" spans="2:51" s="14" customFormat="1" ht="12">
      <c r="B154" s="204"/>
      <c r="C154" s="205"/>
      <c r="D154" s="195" t="s">
        <v>142</v>
      </c>
      <c r="E154" s="206" t="s">
        <v>19</v>
      </c>
      <c r="F154" s="207" t="s">
        <v>219</v>
      </c>
      <c r="G154" s="205"/>
      <c r="H154" s="208">
        <v>21.6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142</v>
      </c>
      <c r="AU154" s="214" t="s">
        <v>86</v>
      </c>
      <c r="AV154" s="14" t="s">
        <v>86</v>
      </c>
      <c r="AW154" s="14" t="s">
        <v>37</v>
      </c>
      <c r="AX154" s="14" t="s">
        <v>76</v>
      </c>
      <c r="AY154" s="214" t="s">
        <v>130</v>
      </c>
    </row>
    <row r="155" spans="2:51" s="15" customFormat="1" ht="12">
      <c r="B155" s="215"/>
      <c r="C155" s="216"/>
      <c r="D155" s="195" t="s">
        <v>142</v>
      </c>
      <c r="E155" s="217" t="s">
        <v>19</v>
      </c>
      <c r="F155" s="218" t="s">
        <v>146</v>
      </c>
      <c r="G155" s="216"/>
      <c r="H155" s="219">
        <v>21.6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142</v>
      </c>
      <c r="AU155" s="225" t="s">
        <v>86</v>
      </c>
      <c r="AV155" s="15" t="s">
        <v>138</v>
      </c>
      <c r="AW155" s="15" t="s">
        <v>37</v>
      </c>
      <c r="AX155" s="15" t="s">
        <v>84</v>
      </c>
      <c r="AY155" s="225" t="s">
        <v>130</v>
      </c>
    </row>
    <row r="156" spans="1:65" s="2" customFormat="1" ht="21.75" customHeight="1">
      <c r="A156" s="36"/>
      <c r="B156" s="37"/>
      <c r="C156" s="175" t="s">
        <v>220</v>
      </c>
      <c r="D156" s="175" t="s">
        <v>133</v>
      </c>
      <c r="E156" s="176" t="s">
        <v>221</v>
      </c>
      <c r="F156" s="177" t="s">
        <v>222</v>
      </c>
      <c r="G156" s="178" t="s">
        <v>170</v>
      </c>
      <c r="H156" s="179">
        <v>17.28</v>
      </c>
      <c r="I156" s="180"/>
      <c r="J156" s="181">
        <f>ROUND(I156*H156,2)</f>
        <v>0</v>
      </c>
      <c r="K156" s="177" t="s">
        <v>137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0.029</v>
      </c>
      <c r="T156" s="185">
        <f>S156*H156</f>
        <v>0.50112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138</v>
      </c>
      <c r="AT156" s="186" t="s">
        <v>133</v>
      </c>
      <c r="AU156" s="186" t="s">
        <v>86</v>
      </c>
      <c r="AY156" s="19" t="s">
        <v>130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84</v>
      </c>
      <c r="BK156" s="187">
        <f>ROUND(I156*H156,2)</f>
        <v>0</v>
      </c>
      <c r="BL156" s="19" t="s">
        <v>138</v>
      </c>
      <c r="BM156" s="186" t="s">
        <v>223</v>
      </c>
    </row>
    <row r="157" spans="1:47" s="2" customFormat="1" ht="12">
      <c r="A157" s="36"/>
      <c r="B157" s="37"/>
      <c r="C157" s="38"/>
      <c r="D157" s="188" t="s">
        <v>140</v>
      </c>
      <c r="E157" s="38"/>
      <c r="F157" s="189" t="s">
        <v>224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140</v>
      </c>
      <c r="AU157" s="19" t="s">
        <v>86</v>
      </c>
    </row>
    <row r="158" spans="2:51" s="13" customFormat="1" ht="12">
      <c r="B158" s="193"/>
      <c r="C158" s="194"/>
      <c r="D158" s="195" t="s">
        <v>142</v>
      </c>
      <c r="E158" s="196" t="s">
        <v>19</v>
      </c>
      <c r="F158" s="197" t="s">
        <v>215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142</v>
      </c>
      <c r="AU158" s="203" t="s">
        <v>86</v>
      </c>
      <c r="AV158" s="13" t="s">
        <v>84</v>
      </c>
      <c r="AW158" s="13" t="s">
        <v>37</v>
      </c>
      <c r="AX158" s="13" t="s">
        <v>76</v>
      </c>
      <c r="AY158" s="203" t="s">
        <v>130</v>
      </c>
    </row>
    <row r="159" spans="2:51" s="13" customFormat="1" ht="12">
      <c r="B159" s="193"/>
      <c r="C159" s="194"/>
      <c r="D159" s="195" t="s">
        <v>142</v>
      </c>
      <c r="E159" s="196" t="s">
        <v>19</v>
      </c>
      <c r="F159" s="197" t="s">
        <v>217</v>
      </c>
      <c r="G159" s="194"/>
      <c r="H159" s="196" t="s">
        <v>19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142</v>
      </c>
      <c r="AU159" s="203" t="s">
        <v>86</v>
      </c>
      <c r="AV159" s="13" t="s">
        <v>84</v>
      </c>
      <c r="AW159" s="13" t="s">
        <v>37</v>
      </c>
      <c r="AX159" s="13" t="s">
        <v>76</v>
      </c>
      <c r="AY159" s="203" t="s">
        <v>130</v>
      </c>
    </row>
    <row r="160" spans="2:51" s="13" customFormat="1" ht="12">
      <c r="B160" s="193"/>
      <c r="C160" s="194"/>
      <c r="D160" s="195" t="s">
        <v>142</v>
      </c>
      <c r="E160" s="196" t="s">
        <v>19</v>
      </c>
      <c r="F160" s="197" t="s">
        <v>218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142</v>
      </c>
      <c r="AU160" s="203" t="s">
        <v>86</v>
      </c>
      <c r="AV160" s="13" t="s">
        <v>84</v>
      </c>
      <c r="AW160" s="13" t="s">
        <v>37</v>
      </c>
      <c r="AX160" s="13" t="s">
        <v>76</v>
      </c>
      <c r="AY160" s="203" t="s">
        <v>130</v>
      </c>
    </row>
    <row r="161" spans="2:51" s="14" customFormat="1" ht="12">
      <c r="B161" s="204"/>
      <c r="C161" s="205"/>
      <c r="D161" s="195" t="s">
        <v>142</v>
      </c>
      <c r="E161" s="206" t="s">
        <v>19</v>
      </c>
      <c r="F161" s="207" t="s">
        <v>225</v>
      </c>
      <c r="G161" s="205"/>
      <c r="H161" s="208">
        <v>17.28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142</v>
      </c>
      <c r="AU161" s="214" t="s">
        <v>86</v>
      </c>
      <c r="AV161" s="14" t="s">
        <v>86</v>
      </c>
      <c r="AW161" s="14" t="s">
        <v>37</v>
      </c>
      <c r="AX161" s="14" t="s">
        <v>76</v>
      </c>
      <c r="AY161" s="214" t="s">
        <v>130</v>
      </c>
    </row>
    <row r="162" spans="2:51" s="15" customFormat="1" ht="12">
      <c r="B162" s="215"/>
      <c r="C162" s="216"/>
      <c r="D162" s="195" t="s">
        <v>142</v>
      </c>
      <c r="E162" s="217" t="s">
        <v>19</v>
      </c>
      <c r="F162" s="218" t="s">
        <v>146</v>
      </c>
      <c r="G162" s="216"/>
      <c r="H162" s="219">
        <v>17.28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142</v>
      </c>
      <c r="AU162" s="225" t="s">
        <v>86</v>
      </c>
      <c r="AV162" s="15" t="s">
        <v>138</v>
      </c>
      <c r="AW162" s="15" t="s">
        <v>37</v>
      </c>
      <c r="AX162" s="15" t="s">
        <v>84</v>
      </c>
      <c r="AY162" s="225" t="s">
        <v>130</v>
      </c>
    </row>
    <row r="163" spans="1:65" s="2" customFormat="1" ht="16.5" customHeight="1">
      <c r="A163" s="36"/>
      <c r="B163" s="37"/>
      <c r="C163" s="175" t="s">
        <v>226</v>
      </c>
      <c r="D163" s="175" t="s">
        <v>133</v>
      </c>
      <c r="E163" s="176" t="s">
        <v>227</v>
      </c>
      <c r="F163" s="177" t="s">
        <v>228</v>
      </c>
      <c r="G163" s="178" t="s">
        <v>229</v>
      </c>
      <c r="H163" s="179">
        <v>15.5</v>
      </c>
      <c r="I163" s="180"/>
      <c r="J163" s="181">
        <f>ROUND(I163*H163,2)</f>
        <v>0</v>
      </c>
      <c r="K163" s="177" t="s">
        <v>137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1E-05</v>
      </c>
      <c r="R163" s="184">
        <f>Q163*H163</f>
        <v>0.000155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138</v>
      </c>
      <c r="AT163" s="186" t="s">
        <v>133</v>
      </c>
      <c r="AU163" s="186" t="s">
        <v>86</v>
      </c>
      <c r="AY163" s="19" t="s">
        <v>130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84</v>
      </c>
      <c r="BK163" s="187">
        <f>ROUND(I163*H163,2)</f>
        <v>0</v>
      </c>
      <c r="BL163" s="19" t="s">
        <v>138</v>
      </c>
      <c r="BM163" s="186" t="s">
        <v>230</v>
      </c>
    </row>
    <row r="164" spans="1:47" s="2" customFormat="1" ht="12">
      <c r="A164" s="36"/>
      <c r="B164" s="37"/>
      <c r="C164" s="38"/>
      <c r="D164" s="188" t="s">
        <v>140</v>
      </c>
      <c r="E164" s="38"/>
      <c r="F164" s="189" t="s">
        <v>231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140</v>
      </c>
      <c r="AU164" s="19" t="s">
        <v>86</v>
      </c>
    </row>
    <row r="165" spans="2:51" s="13" customFormat="1" ht="12">
      <c r="B165" s="193"/>
      <c r="C165" s="194"/>
      <c r="D165" s="195" t="s">
        <v>142</v>
      </c>
      <c r="E165" s="196" t="s">
        <v>19</v>
      </c>
      <c r="F165" s="197" t="s">
        <v>232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142</v>
      </c>
      <c r="AU165" s="203" t="s">
        <v>86</v>
      </c>
      <c r="AV165" s="13" t="s">
        <v>84</v>
      </c>
      <c r="AW165" s="13" t="s">
        <v>37</v>
      </c>
      <c r="AX165" s="13" t="s">
        <v>76</v>
      </c>
      <c r="AY165" s="203" t="s">
        <v>130</v>
      </c>
    </row>
    <row r="166" spans="2:51" s="14" customFormat="1" ht="12">
      <c r="B166" s="204"/>
      <c r="C166" s="205"/>
      <c r="D166" s="195" t="s">
        <v>142</v>
      </c>
      <c r="E166" s="206" t="s">
        <v>19</v>
      </c>
      <c r="F166" s="207" t="s">
        <v>233</v>
      </c>
      <c r="G166" s="205"/>
      <c r="H166" s="208">
        <v>15.5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142</v>
      </c>
      <c r="AU166" s="214" t="s">
        <v>86</v>
      </c>
      <c r="AV166" s="14" t="s">
        <v>86</v>
      </c>
      <c r="AW166" s="14" t="s">
        <v>37</v>
      </c>
      <c r="AX166" s="14" t="s">
        <v>76</v>
      </c>
      <c r="AY166" s="214" t="s">
        <v>130</v>
      </c>
    </row>
    <row r="167" spans="2:51" s="15" customFormat="1" ht="12">
      <c r="B167" s="215"/>
      <c r="C167" s="216"/>
      <c r="D167" s="195" t="s">
        <v>142</v>
      </c>
      <c r="E167" s="217" t="s">
        <v>19</v>
      </c>
      <c r="F167" s="218" t="s">
        <v>146</v>
      </c>
      <c r="G167" s="216"/>
      <c r="H167" s="219">
        <v>15.5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86</v>
      </c>
      <c r="AV167" s="15" t="s">
        <v>138</v>
      </c>
      <c r="AW167" s="15" t="s">
        <v>37</v>
      </c>
      <c r="AX167" s="15" t="s">
        <v>84</v>
      </c>
      <c r="AY167" s="225" t="s">
        <v>130</v>
      </c>
    </row>
    <row r="168" spans="1:65" s="2" customFormat="1" ht="21.75" customHeight="1">
      <c r="A168" s="36"/>
      <c r="B168" s="37"/>
      <c r="C168" s="175" t="s">
        <v>234</v>
      </c>
      <c r="D168" s="175" t="s">
        <v>133</v>
      </c>
      <c r="E168" s="176" t="s">
        <v>235</v>
      </c>
      <c r="F168" s="177" t="s">
        <v>236</v>
      </c>
      <c r="G168" s="178" t="s">
        <v>170</v>
      </c>
      <c r="H168" s="179">
        <v>21.6</v>
      </c>
      <c r="I168" s="180"/>
      <c r="J168" s="181">
        <f>ROUND(I168*H168,2)</f>
        <v>0</v>
      </c>
      <c r="K168" s="177" t="s">
        <v>137</v>
      </c>
      <c r="L168" s="41"/>
      <c r="M168" s="182" t="s">
        <v>19</v>
      </c>
      <c r="N168" s="183" t="s">
        <v>47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1.4</v>
      </c>
      <c r="T168" s="185">
        <f>S168*H168</f>
        <v>30.24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138</v>
      </c>
      <c r="AT168" s="186" t="s">
        <v>133</v>
      </c>
      <c r="AU168" s="186" t="s">
        <v>86</v>
      </c>
      <c r="AY168" s="19" t="s">
        <v>130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84</v>
      </c>
      <c r="BK168" s="187">
        <f>ROUND(I168*H168,2)</f>
        <v>0</v>
      </c>
      <c r="BL168" s="19" t="s">
        <v>138</v>
      </c>
      <c r="BM168" s="186" t="s">
        <v>237</v>
      </c>
    </row>
    <row r="169" spans="1:47" s="2" customFormat="1" ht="12">
      <c r="A169" s="36"/>
      <c r="B169" s="37"/>
      <c r="C169" s="38"/>
      <c r="D169" s="188" t="s">
        <v>140</v>
      </c>
      <c r="E169" s="38"/>
      <c r="F169" s="189" t="s">
        <v>238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140</v>
      </c>
      <c r="AU169" s="19" t="s">
        <v>86</v>
      </c>
    </row>
    <row r="170" spans="2:51" s="13" customFormat="1" ht="12">
      <c r="B170" s="193"/>
      <c r="C170" s="194"/>
      <c r="D170" s="195" t="s">
        <v>142</v>
      </c>
      <c r="E170" s="196" t="s">
        <v>19</v>
      </c>
      <c r="F170" s="197" t="s">
        <v>215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142</v>
      </c>
      <c r="AU170" s="203" t="s">
        <v>86</v>
      </c>
      <c r="AV170" s="13" t="s">
        <v>84</v>
      </c>
      <c r="AW170" s="13" t="s">
        <v>37</v>
      </c>
      <c r="AX170" s="13" t="s">
        <v>76</v>
      </c>
      <c r="AY170" s="203" t="s">
        <v>130</v>
      </c>
    </row>
    <row r="171" spans="2:51" s="13" customFormat="1" ht="12">
      <c r="B171" s="193"/>
      <c r="C171" s="194"/>
      <c r="D171" s="195" t="s">
        <v>142</v>
      </c>
      <c r="E171" s="196" t="s">
        <v>19</v>
      </c>
      <c r="F171" s="197" t="s">
        <v>239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142</v>
      </c>
      <c r="AU171" s="203" t="s">
        <v>86</v>
      </c>
      <c r="AV171" s="13" t="s">
        <v>84</v>
      </c>
      <c r="AW171" s="13" t="s">
        <v>37</v>
      </c>
      <c r="AX171" s="13" t="s">
        <v>76</v>
      </c>
      <c r="AY171" s="203" t="s">
        <v>130</v>
      </c>
    </row>
    <row r="172" spans="2:51" s="13" customFormat="1" ht="12">
      <c r="B172" s="193"/>
      <c r="C172" s="194"/>
      <c r="D172" s="195" t="s">
        <v>142</v>
      </c>
      <c r="E172" s="196" t="s">
        <v>19</v>
      </c>
      <c r="F172" s="197" t="s">
        <v>218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142</v>
      </c>
      <c r="AU172" s="203" t="s">
        <v>86</v>
      </c>
      <c r="AV172" s="13" t="s">
        <v>84</v>
      </c>
      <c r="AW172" s="13" t="s">
        <v>37</v>
      </c>
      <c r="AX172" s="13" t="s">
        <v>76</v>
      </c>
      <c r="AY172" s="203" t="s">
        <v>130</v>
      </c>
    </row>
    <row r="173" spans="2:51" s="14" customFormat="1" ht="12">
      <c r="B173" s="204"/>
      <c r="C173" s="205"/>
      <c r="D173" s="195" t="s">
        <v>142</v>
      </c>
      <c r="E173" s="206" t="s">
        <v>19</v>
      </c>
      <c r="F173" s="207" t="s">
        <v>219</v>
      </c>
      <c r="G173" s="205"/>
      <c r="H173" s="208">
        <v>21.6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142</v>
      </c>
      <c r="AU173" s="214" t="s">
        <v>86</v>
      </c>
      <c r="AV173" s="14" t="s">
        <v>86</v>
      </c>
      <c r="AW173" s="14" t="s">
        <v>37</v>
      </c>
      <c r="AX173" s="14" t="s">
        <v>76</v>
      </c>
      <c r="AY173" s="214" t="s">
        <v>130</v>
      </c>
    </row>
    <row r="174" spans="2:51" s="15" customFormat="1" ht="12">
      <c r="B174" s="215"/>
      <c r="C174" s="216"/>
      <c r="D174" s="195" t="s">
        <v>142</v>
      </c>
      <c r="E174" s="217" t="s">
        <v>19</v>
      </c>
      <c r="F174" s="218" t="s">
        <v>146</v>
      </c>
      <c r="G174" s="216"/>
      <c r="H174" s="219">
        <v>21.6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142</v>
      </c>
      <c r="AU174" s="225" t="s">
        <v>86</v>
      </c>
      <c r="AV174" s="15" t="s">
        <v>138</v>
      </c>
      <c r="AW174" s="15" t="s">
        <v>37</v>
      </c>
      <c r="AX174" s="15" t="s">
        <v>84</v>
      </c>
      <c r="AY174" s="225" t="s">
        <v>130</v>
      </c>
    </row>
    <row r="175" spans="1:65" s="2" customFormat="1" ht="16.5" customHeight="1">
      <c r="A175" s="36"/>
      <c r="B175" s="37"/>
      <c r="C175" s="175" t="s">
        <v>8</v>
      </c>
      <c r="D175" s="175" t="s">
        <v>133</v>
      </c>
      <c r="E175" s="176" t="s">
        <v>240</v>
      </c>
      <c r="F175" s="177" t="s">
        <v>241</v>
      </c>
      <c r="G175" s="178" t="s">
        <v>136</v>
      </c>
      <c r="H175" s="179">
        <v>1.621</v>
      </c>
      <c r="I175" s="180"/>
      <c r="J175" s="181">
        <f>ROUND(I175*H175,2)</f>
        <v>0</v>
      </c>
      <c r="K175" s="177" t="s">
        <v>137</v>
      </c>
      <c r="L175" s="41"/>
      <c r="M175" s="182" t="s">
        <v>19</v>
      </c>
      <c r="N175" s="183" t="s">
        <v>47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0.25</v>
      </c>
      <c r="T175" s="185">
        <f>S175*H175</f>
        <v>0.40525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138</v>
      </c>
      <c r="AT175" s="186" t="s">
        <v>133</v>
      </c>
      <c r="AU175" s="186" t="s">
        <v>86</v>
      </c>
      <c r="AY175" s="19" t="s">
        <v>130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84</v>
      </c>
      <c r="BK175" s="187">
        <f>ROUND(I175*H175,2)</f>
        <v>0</v>
      </c>
      <c r="BL175" s="19" t="s">
        <v>138</v>
      </c>
      <c r="BM175" s="186" t="s">
        <v>242</v>
      </c>
    </row>
    <row r="176" spans="1:47" s="2" customFormat="1" ht="12">
      <c r="A176" s="36"/>
      <c r="B176" s="37"/>
      <c r="C176" s="38"/>
      <c r="D176" s="188" t="s">
        <v>140</v>
      </c>
      <c r="E176" s="38"/>
      <c r="F176" s="189" t="s">
        <v>243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140</v>
      </c>
      <c r="AU176" s="19" t="s">
        <v>86</v>
      </c>
    </row>
    <row r="177" spans="2:51" s="14" customFormat="1" ht="12">
      <c r="B177" s="204"/>
      <c r="C177" s="205"/>
      <c r="D177" s="195" t="s">
        <v>142</v>
      </c>
      <c r="E177" s="206" t="s">
        <v>19</v>
      </c>
      <c r="F177" s="207" t="s">
        <v>244</v>
      </c>
      <c r="G177" s="205"/>
      <c r="H177" s="208">
        <v>1.621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142</v>
      </c>
      <c r="AU177" s="214" t="s">
        <v>86</v>
      </c>
      <c r="AV177" s="14" t="s">
        <v>86</v>
      </c>
      <c r="AW177" s="14" t="s">
        <v>37</v>
      </c>
      <c r="AX177" s="14" t="s">
        <v>76</v>
      </c>
      <c r="AY177" s="214" t="s">
        <v>130</v>
      </c>
    </row>
    <row r="178" spans="2:51" s="15" customFormat="1" ht="12">
      <c r="B178" s="215"/>
      <c r="C178" s="216"/>
      <c r="D178" s="195" t="s">
        <v>142</v>
      </c>
      <c r="E178" s="217" t="s">
        <v>19</v>
      </c>
      <c r="F178" s="218" t="s">
        <v>146</v>
      </c>
      <c r="G178" s="216"/>
      <c r="H178" s="219">
        <v>1.621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86</v>
      </c>
      <c r="AV178" s="15" t="s">
        <v>138</v>
      </c>
      <c r="AW178" s="15" t="s">
        <v>37</v>
      </c>
      <c r="AX178" s="15" t="s">
        <v>84</v>
      </c>
      <c r="AY178" s="225" t="s">
        <v>130</v>
      </c>
    </row>
    <row r="179" spans="1:65" s="2" customFormat="1" ht="24.2" customHeight="1">
      <c r="A179" s="36"/>
      <c r="B179" s="37"/>
      <c r="C179" s="175" t="s">
        <v>245</v>
      </c>
      <c r="D179" s="175" t="s">
        <v>133</v>
      </c>
      <c r="E179" s="176" t="s">
        <v>246</v>
      </c>
      <c r="F179" s="177" t="s">
        <v>247</v>
      </c>
      <c r="G179" s="178" t="s">
        <v>136</v>
      </c>
      <c r="H179" s="179">
        <v>3.2</v>
      </c>
      <c r="I179" s="180"/>
      <c r="J179" s="181">
        <f>ROUND(I179*H179,2)</f>
        <v>0</v>
      </c>
      <c r="K179" s="177" t="s">
        <v>137</v>
      </c>
      <c r="L179" s="41"/>
      <c r="M179" s="182" t="s">
        <v>19</v>
      </c>
      <c r="N179" s="183" t="s">
        <v>47</v>
      </c>
      <c r="O179" s="66"/>
      <c r="P179" s="184">
        <f>O179*H179</f>
        <v>0</v>
      </c>
      <c r="Q179" s="184">
        <v>0</v>
      </c>
      <c r="R179" s="184">
        <f>Q179*H179</f>
        <v>0</v>
      </c>
      <c r="S179" s="184">
        <v>0.076</v>
      </c>
      <c r="T179" s="185">
        <f>S179*H179</f>
        <v>0.2432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138</v>
      </c>
      <c r="AT179" s="186" t="s">
        <v>133</v>
      </c>
      <c r="AU179" s="186" t="s">
        <v>86</v>
      </c>
      <c r="AY179" s="19" t="s">
        <v>130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84</v>
      </c>
      <c r="BK179" s="187">
        <f>ROUND(I179*H179,2)</f>
        <v>0</v>
      </c>
      <c r="BL179" s="19" t="s">
        <v>138</v>
      </c>
      <c r="BM179" s="186" t="s">
        <v>248</v>
      </c>
    </row>
    <row r="180" spans="1:47" s="2" customFormat="1" ht="12">
      <c r="A180" s="36"/>
      <c r="B180" s="37"/>
      <c r="C180" s="38"/>
      <c r="D180" s="188" t="s">
        <v>140</v>
      </c>
      <c r="E180" s="38"/>
      <c r="F180" s="189" t="s">
        <v>249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140</v>
      </c>
      <c r="AU180" s="19" t="s">
        <v>86</v>
      </c>
    </row>
    <row r="181" spans="2:51" s="13" customFormat="1" ht="12">
      <c r="B181" s="193"/>
      <c r="C181" s="194"/>
      <c r="D181" s="195" t="s">
        <v>142</v>
      </c>
      <c r="E181" s="196" t="s">
        <v>19</v>
      </c>
      <c r="F181" s="197" t="s">
        <v>202</v>
      </c>
      <c r="G181" s="194"/>
      <c r="H181" s="196" t="s">
        <v>19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142</v>
      </c>
      <c r="AU181" s="203" t="s">
        <v>86</v>
      </c>
      <c r="AV181" s="13" t="s">
        <v>84</v>
      </c>
      <c r="AW181" s="13" t="s">
        <v>37</v>
      </c>
      <c r="AX181" s="13" t="s">
        <v>76</v>
      </c>
      <c r="AY181" s="203" t="s">
        <v>130</v>
      </c>
    </row>
    <row r="182" spans="2:51" s="14" customFormat="1" ht="12">
      <c r="B182" s="204"/>
      <c r="C182" s="205"/>
      <c r="D182" s="195" t="s">
        <v>142</v>
      </c>
      <c r="E182" s="206" t="s">
        <v>19</v>
      </c>
      <c r="F182" s="207" t="s">
        <v>250</v>
      </c>
      <c r="G182" s="205"/>
      <c r="H182" s="208">
        <v>1.6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142</v>
      </c>
      <c r="AU182" s="214" t="s">
        <v>86</v>
      </c>
      <c r="AV182" s="14" t="s">
        <v>86</v>
      </c>
      <c r="AW182" s="14" t="s">
        <v>37</v>
      </c>
      <c r="AX182" s="14" t="s">
        <v>76</v>
      </c>
      <c r="AY182" s="214" t="s">
        <v>130</v>
      </c>
    </row>
    <row r="183" spans="2:51" s="14" customFormat="1" ht="12">
      <c r="B183" s="204"/>
      <c r="C183" s="205"/>
      <c r="D183" s="195" t="s">
        <v>142</v>
      </c>
      <c r="E183" s="206" t="s">
        <v>19</v>
      </c>
      <c r="F183" s="207" t="s">
        <v>251</v>
      </c>
      <c r="G183" s="205"/>
      <c r="H183" s="208">
        <v>1.6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142</v>
      </c>
      <c r="AU183" s="214" t="s">
        <v>86</v>
      </c>
      <c r="AV183" s="14" t="s">
        <v>86</v>
      </c>
      <c r="AW183" s="14" t="s">
        <v>37</v>
      </c>
      <c r="AX183" s="14" t="s">
        <v>76</v>
      </c>
      <c r="AY183" s="214" t="s">
        <v>130</v>
      </c>
    </row>
    <row r="184" spans="2:51" s="15" customFormat="1" ht="12">
      <c r="B184" s="215"/>
      <c r="C184" s="216"/>
      <c r="D184" s="195" t="s">
        <v>142</v>
      </c>
      <c r="E184" s="217" t="s">
        <v>19</v>
      </c>
      <c r="F184" s="218" t="s">
        <v>146</v>
      </c>
      <c r="G184" s="216"/>
      <c r="H184" s="219">
        <v>3.2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142</v>
      </c>
      <c r="AU184" s="225" t="s">
        <v>86</v>
      </c>
      <c r="AV184" s="15" t="s">
        <v>138</v>
      </c>
      <c r="AW184" s="15" t="s">
        <v>37</v>
      </c>
      <c r="AX184" s="15" t="s">
        <v>84</v>
      </c>
      <c r="AY184" s="225" t="s">
        <v>130</v>
      </c>
    </row>
    <row r="185" spans="1:65" s="2" customFormat="1" ht="24.2" customHeight="1">
      <c r="A185" s="36"/>
      <c r="B185" s="37"/>
      <c r="C185" s="175" t="s">
        <v>252</v>
      </c>
      <c r="D185" s="175" t="s">
        <v>133</v>
      </c>
      <c r="E185" s="176" t="s">
        <v>253</v>
      </c>
      <c r="F185" s="177" t="s">
        <v>254</v>
      </c>
      <c r="G185" s="178" t="s">
        <v>170</v>
      </c>
      <c r="H185" s="179">
        <v>2.182</v>
      </c>
      <c r="I185" s="180"/>
      <c r="J185" s="181">
        <f>ROUND(I185*H185,2)</f>
        <v>0</v>
      </c>
      <c r="K185" s="177" t="s">
        <v>137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1.8</v>
      </c>
      <c r="T185" s="185">
        <f>S185*H185</f>
        <v>3.9276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138</v>
      </c>
      <c r="AT185" s="186" t="s">
        <v>133</v>
      </c>
      <c r="AU185" s="186" t="s">
        <v>86</v>
      </c>
      <c r="AY185" s="19" t="s">
        <v>130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84</v>
      </c>
      <c r="BK185" s="187">
        <f>ROUND(I185*H185,2)</f>
        <v>0</v>
      </c>
      <c r="BL185" s="19" t="s">
        <v>138</v>
      </c>
      <c r="BM185" s="186" t="s">
        <v>255</v>
      </c>
    </row>
    <row r="186" spans="1:47" s="2" customFormat="1" ht="12">
      <c r="A186" s="36"/>
      <c r="B186" s="37"/>
      <c r="C186" s="38"/>
      <c r="D186" s="188" t="s">
        <v>140</v>
      </c>
      <c r="E186" s="38"/>
      <c r="F186" s="189" t="s">
        <v>256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140</v>
      </c>
      <c r="AU186" s="19" t="s">
        <v>86</v>
      </c>
    </row>
    <row r="187" spans="2:51" s="14" customFormat="1" ht="12">
      <c r="B187" s="204"/>
      <c r="C187" s="205"/>
      <c r="D187" s="195" t="s">
        <v>142</v>
      </c>
      <c r="E187" s="206" t="s">
        <v>19</v>
      </c>
      <c r="F187" s="207" t="s">
        <v>257</v>
      </c>
      <c r="G187" s="205"/>
      <c r="H187" s="208">
        <v>0.682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142</v>
      </c>
      <c r="AU187" s="214" t="s">
        <v>86</v>
      </c>
      <c r="AV187" s="14" t="s">
        <v>86</v>
      </c>
      <c r="AW187" s="14" t="s">
        <v>37</v>
      </c>
      <c r="AX187" s="14" t="s">
        <v>76</v>
      </c>
      <c r="AY187" s="214" t="s">
        <v>130</v>
      </c>
    </row>
    <row r="188" spans="2:51" s="14" customFormat="1" ht="12">
      <c r="B188" s="204"/>
      <c r="C188" s="205"/>
      <c r="D188" s="195" t="s">
        <v>142</v>
      </c>
      <c r="E188" s="206" t="s">
        <v>19</v>
      </c>
      <c r="F188" s="207" t="s">
        <v>258</v>
      </c>
      <c r="G188" s="205"/>
      <c r="H188" s="208">
        <v>1.5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142</v>
      </c>
      <c r="AU188" s="214" t="s">
        <v>86</v>
      </c>
      <c r="AV188" s="14" t="s">
        <v>86</v>
      </c>
      <c r="AW188" s="14" t="s">
        <v>37</v>
      </c>
      <c r="AX188" s="14" t="s">
        <v>76</v>
      </c>
      <c r="AY188" s="214" t="s">
        <v>130</v>
      </c>
    </row>
    <row r="189" spans="2:51" s="15" customFormat="1" ht="12">
      <c r="B189" s="215"/>
      <c r="C189" s="216"/>
      <c r="D189" s="195" t="s">
        <v>142</v>
      </c>
      <c r="E189" s="217" t="s">
        <v>19</v>
      </c>
      <c r="F189" s="218" t="s">
        <v>146</v>
      </c>
      <c r="G189" s="216"/>
      <c r="H189" s="219">
        <v>2.182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142</v>
      </c>
      <c r="AU189" s="225" t="s">
        <v>86</v>
      </c>
      <c r="AV189" s="15" t="s">
        <v>138</v>
      </c>
      <c r="AW189" s="15" t="s">
        <v>37</v>
      </c>
      <c r="AX189" s="15" t="s">
        <v>84</v>
      </c>
      <c r="AY189" s="225" t="s">
        <v>130</v>
      </c>
    </row>
    <row r="190" spans="1:65" s="2" customFormat="1" ht="24.2" customHeight="1">
      <c r="A190" s="36"/>
      <c r="B190" s="37"/>
      <c r="C190" s="175" t="s">
        <v>259</v>
      </c>
      <c r="D190" s="175" t="s">
        <v>133</v>
      </c>
      <c r="E190" s="176" t="s">
        <v>260</v>
      </c>
      <c r="F190" s="177" t="s">
        <v>261</v>
      </c>
      <c r="G190" s="178" t="s">
        <v>229</v>
      </c>
      <c r="H190" s="179">
        <v>5.8</v>
      </c>
      <c r="I190" s="180"/>
      <c r="J190" s="181">
        <f>ROUND(I190*H190,2)</f>
        <v>0</v>
      </c>
      <c r="K190" s="177" t="s">
        <v>137</v>
      </c>
      <c r="L190" s="41"/>
      <c r="M190" s="182" t="s">
        <v>19</v>
      </c>
      <c r="N190" s="183" t="s">
        <v>47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0.007</v>
      </c>
      <c r="T190" s="185">
        <f>S190*H190</f>
        <v>0.0406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138</v>
      </c>
      <c r="AT190" s="186" t="s">
        <v>133</v>
      </c>
      <c r="AU190" s="186" t="s">
        <v>86</v>
      </c>
      <c r="AY190" s="19" t="s">
        <v>130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84</v>
      </c>
      <c r="BK190" s="187">
        <f>ROUND(I190*H190,2)</f>
        <v>0</v>
      </c>
      <c r="BL190" s="19" t="s">
        <v>138</v>
      </c>
      <c r="BM190" s="186" t="s">
        <v>262</v>
      </c>
    </row>
    <row r="191" spans="1:47" s="2" customFormat="1" ht="12">
      <c r="A191" s="36"/>
      <c r="B191" s="37"/>
      <c r="C191" s="38"/>
      <c r="D191" s="188" t="s">
        <v>140</v>
      </c>
      <c r="E191" s="38"/>
      <c r="F191" s="189" t="s">
        <v>263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140</v>
      </c>
      <c r="AU191" s="19" t="s">
        <v>86</v>
      </c>
    </row>
    <row r="192" spans="2:51" s="13" customFormat="1" ht="12">
      <c r="B192" s="193"/>
      <c r="C192" s="194"/>
      <c r="D192" s="195" t="s">
        <v>142</v>
      </c>
      <c r="E192" s="196" t="s">
        <v>19</v>
      </c>
      <c r="F192" s="197" t="s">
        <v>264</v>
      </c>
      <c r="G192" s="194"/>
      <c r="H192" s="196" t="s">
        <v>19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142</v>
      </c>
      <c r="AU192" s="203" t="s">
        <v>86</v>
      </c>
      <c r="AV192" s="13" t="s">
        <v>84</v>
      </c>
      <c r="AW192" s="13" t="s">
        <v>37</v>
      </c>
      <c r="AX192" s="13" t="s">
        <v>76</v>
      </c>
      <c r="AY192" s="203" t="s">
        <v>130</v>
      </c>
    </row>
    <row r="193" spans="2:51" s="14" customFormat="1" ht="12">
      <c r="B193" s="204"/>
      <c r="C193" s="205"/>
      <c r="D193" s="195" t="s">
        <v>142</v>
      </c>
      <c r="E193" s="206" t="s">
        <v>19</v>
      </c>
      <c r="F193" s="207" t="s">
        <v>265</v>
      </c>
      <c r="G193" s="205"/>
      <c r="H193" s="208">
        <v>5.8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142</v>
      </c>
      <c r="AU193" s="214" t="s">
        <v>86</v>
      </c>
      <c r="AV193" s="14" t="s">
        <v>86</v>
      </c>
      <c r="AW193" s="14" t="s">
        <v>37</v>
      </c>
      <c r="AX193" s="14" t="s">
        <v>76</v>
      </c>
      <c r="AY193" s="214" t="s">
        <v>130</v>
      </c>
    </row>
    <row r="194" spans="2:51" s="15" customFormat="1" ht="12">
      <c r="B194" s="215"/>
      <c r="C194" s="216"/>
      <c r="D194" s="195" t="s">
        <v>142</v>
      </c>
      <c r="E194" s="217" t="s">
        <v>19</v>
      </c>
      <c r="F194" s="218" t="s">
        <v>146</v>
      </c>
      <c r="G194" s="216"/>
      <c r="H194" s="219">
        <v>5.8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142</v>
      </c>
      <c r="AU194" s="225" t="s">
        <v>86</v>
      </c>
      <c r="AV194" s="15" t="s">
        <v>138</v>
      </c>
      <c r="AW194" s="15" t="s">
        <v>37</v>
      </c>
      <c r="AX194" s="15" t="s">
        <v>84</v>
      </c>
      <c r="AY194" s="225" t="s">
        <v>130</v>
      </c>
    </row>
    <row r="195" spans="1:65" s="2" customFormat="1" ht="24.2" customHeight="1">
      <c r="A195" s="36"/>
      <c r="B195" s="37"/>
      <c r="C195" s="175" t="s">
        <v>266</v>
      </c>
      <c r="D195" s="175" t="s">
        <v>133</v>
      </c>
      <c r="E195" s="176" t="s">
        <v>267</v>
      </c>
      <c r="F195" s="177" t="s">
        <v>268</v>
      </c>
      <c r="G195" s="178" t="s">
        <v>229</v>
      </c>
      <c r="H195" s="179">
        <v>10.8</v>
      </c>
      <c r="I195" s="180"/>
      <c r="J195" s="181">
        <f>ROUND(I195*H195,2)</f>
        <v>0</v>
      </c>
      <c r="K195" s="177" t="s">
        <v>137</v>
      </c>
      <c r="L195" s="41"/>
      <c r="M195" s="182" t="s">
        <v>19</v>
      </c>
      <c r="N195" s="183" t="s">
        <v>47</v>
      </c>
      <c r="O195" s="66"/>
      <c r="P195" s="184">
        <f>O195*H195</f>
        <v>0</v>
      </c>
      <c r="Q195" s="184">
        <v>0</v>
      </c>
      <c r="R195" s="184">
        <f>Q195*H195</f>
        <v>0</v>
      </c>
      <c r="S195" s="184">
        <v>0.065</v>
      </c>
      <c r="T195" s="185">
        <f>S195*H195</f>
        <v>0.7020000000000001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138</v>
      </c>
      <c r="AT195" s="186" t="s">
        <v>133</v>
      </c>
      <c r="AU195" s="186" t="s">
        <v>86</v>
      </c>
      <c r="AY195" s="19" t="s">
        <v>130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84</v>
      </c>
      <c r="BK195" s="187">
        <f>ROUND(I195*H195,2)</f>
        <v>0</v>
      </c>
      <c r="BL195" s="19" t="s">
        <v>138</v>
      </c>
      <c r="BM195" s="186" t="s">
        <v>269</v>
      </c>
    </row>
    <row r="196" spans="1:47" s="2" customFormat="1" ht="12">
      <c r="A196" s="36"/>
      <c r="B196" s="37"/>
      <c r="C196" s="38"/>
      <c r="D196" s="188" t="s">
        <v>140</v>
      </c>
      <c r="E196" s="38"/>
      <c r="F196" s="189" t="s">
        <v>270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140</v>
      </c>
      <c r="AU196" s="19" t="s">
        <v>86</v>
      </c>
    </row>
    <row r="197" spans="2:51" s="13" customFormat="1" ht="12">
      <c r="B197" s="193"/>
      <c r="C197" s="194"/>
      <c r="D197" s="195" t="s">
        <v>142</v>
      </c>
      <c r="E197" s="196" t="s">
        <v>19</v>
      </c>
      <c r="F197" s="197" t="s">
        <v>271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142</v>
      </c>
      <c r="AU197" s="203" t="s">
        <v>86</v>
      </c>
      <c r="AV197" s="13" t="s">
        <v>84</v>
      </c>
      <c r="AW197" s="13" t="s">
        <v>37</v>
      </c>
      <c r="AX197" s="13" t="s">
        <v>76</v>
      </c>
      <c r="AY197" s="203" t="s">
        <v>130</v>
      </c>
    </row>
    <row r="198" spans="2:51" s="14" customFormat="1" ht="12">
      <c r="B198" s="204"/>
      <c r="C198" s="205"/>
      <c r="D198" s="195" t="s">
        <v>142</v>
      </c>
      <c r="E198" s="206" t="s">
        <v>19</v>
      </c>
      <c r="F198" s="207" t="s">
        <v>272</v>
      </c>
      <c r="G198" s="205"/>
      <c r="H198" s="208">
        <v>3.6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142</v>
      </c>
      <c r="AU198" s="214" t="s">
        <v>86</v>
      </c>
      <c r="AV198" s="14" t="s">
        <v>86</v>
      </c>
      <c r="AW198" s="14" t="s">
        <v>37</v>
      </c>
      <c r="AX198" s="14" t="s">
        <v>76</v>
      </c>
      <c r="AY198" s="214" t="s">
        <v>130</v>
      </c>
    </row>
    <row r="199" spans="2:51" s="13" customFormat="1" ht="12">
      <c r="B199" s="193"/>
      <c r="C199" s="194"/>
      <c r="D199" s="195" t="s">
        <v>142</v>
      </c>
      <c r="E199" s="196" t="s">
        <v>19</v>
      </c>
      <c r="F199" s="197" t="s">
        <v>273</v>
      </c>
      <c r="G199" s="194"/>
      <c r="H199" s="196" t="s">
        <v>19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142</v>
      </c>
      <c r="AU199" s="203" t="s">
        <v>86</v>
      </c>
      <c r="AV199" s="13" t="s">
        <v>84</v>
      </c>
      <c r="AW199" s="13" t="s">
        <v>37</v>
      </c>
      <c r="AX199" s="13" t="s">
        <v>76</v>
      </c>
      <c r="AY199" s="203" t="s">
        <v>130</v>
      </c>
    </row>
    <row r="200" spans="2:51" s="14" customFormat="1" ht="12">
      <c r="B200" s="204"/>
      <c r="C200" s="205"/>
      <c r="D200" s="195" t="s">
        <v>142</v>
      </c>
      <c r="E200" s="206" t="s">
        <v>19</v>
      </c>
      <c r="F200" s="207" t="s">
        <v>274</v>
      </c>
      <c r="G200" s="205"/>
      <c r="H200" s="208">
        <v>7.2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142</v>
      </c>
      <c r="AU200" s="214" t="s">
        <v>86</v>
      </c>
      <c r="AV200" s="14" t="s">
        <v>86</v>
      </c>
      <c r="AW200" s="14" t="s">
        <v>37</v>
      </c>
      <c r="AX200" s="14" t="s">
        <v>76</v>
      </c>
      <c r="AY200" s="214" t="s">
        <v>130</v>
      </c>
    </row>
    <row r="201" spans="2:51" s="15" customFormat="1" ht="12">
      <c r="B201" s="215"/>
      <c r="C201" s="216"/>
      <c r="D201" s="195" t="s">
        <v>142</v>
      </c>
      <c r="E201" s="217" t="s">
        <v>19</v>
      </c>
      <c r="F201" s="218" t="s">
        <v>146</v>
      </c>
      <c r="G201" s="216"/>
      <c r="H201" s="219">
        <v>10.8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142</v>
      </c>
      <c r="AU201" s="225" t="s">
        <v>86</v>
      </c>
      <c r="AV201" s="15" t="s">
        <v>138</v>
      </c>
      <c r="AW201" s="15" t="s">
        <v>37</v>
      </c>
      <c r="AX201" s="15" t="s">
        <v>84</v>
      </c>
      <c r="AY201" s="225" t="s">
        <v>130</v>
      </c>
    </row>
    <row r="202" spans="1:65" s="2" customFormat="1" ht="16.5" customHeight="1">
      <c r="A202" s="36"/>
      <c r="B202" s="37"/>
      <c r="C202" s="175" t="s">
        <v>275</v>
      </c>
      <c r="D202" s="175" t="s">
        <v>133</v>
      </c>
      <c r="E202" s="176" t="s">
        <v>276</v>
      </c>
      <c r="F202" s="177" t="s">
        <v>277</v>
      </c>
      <c r="G202" s="178" t="s">
        <v>229</v>
      </c>
      <c r="H202" s="179">
        <v>4</v>
      </c>
      <c r="I202" s="180"/>
      <c r="J202" s="181">
        <f>ROUND(I202*H202,2)</f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0.183</v>
      </c>
      <c r="T202" s="185">
        <f>S202*H202</f>
        <v>0.732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138</v>
      </c>
      <c r="AT202" s="186" t="s">
        <v>133</v>
      </c>
      <c r="AU202" s="186" t="s">
        <v>86</v>
      </c>
      <c r="AY202" s="19" t="s">
        <v>130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84</v>
      </c>
      <c r="BK202" s="187">
        <f>ROUND(I202*H202,2)</f>
        <v>0</v>
      </c>
      <c r="BL202" s="19" t="s">
        <v>138</v>
      </c>
      <c r="BM202" s="186" t="s">
        <v>278</v>
      </c>
    </row>
    <row r="203" spans="2:51" s="14" customFormat="1" ht="12">
      <c r="B203" s="204"/>
      <c r="C203" s="205"/>
      <c r="D203" s="195" t="s">
        <v>142</v>
      </c>
      <c r="E203" s="206" t="s">
        <v>19</v>
      </c>
      <c r="F203" s="207" t="s">
        <v>279</v>
      </c>
      <c r="G203" s="205"/>
      <c r="H203" s="208">
        <v>4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142</v>
      </c>
      <c r="AU203" s="214" t="s">
        <v>86</v>
      </c>
      <c r="AV203" s="14" t="s">
        <v>86</v>
      </c>
      <c r="AW203" s="14" t="s">
        <v>37</v>
      </c>
      <c r="AX203" s="14" t="s">
        <v>76</v>
      </c>
      <c r="AY203" s="214" t="s">
        <v>130</v>
      </c>
    </row>
    <row r="204" spans="2:51" s="15" customFormat="1" ht="12">
      <c r="B204" s="215"/>
      <c r="C204" s="216"/>
      <c r="D204" s="195" t="s">
        <v>142</v>
      </c>
      <c r="E204" s="217" t="s">
        <v>19</v>
      </c>
      <c r="F204" s="218" t="s">
        <v>146</v>
      </c>
      <c r="G204" s="216"/>
      <c r="H204" s="219">
        <v>4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142</v>
      </c>
      <c r="AU204" s="225" t="s">
        <v>86</v>
      </c>
      <c r="AV204" s="15" t="s">
        <v>138</v>
      </c>
      <c r="AW204" s="15" t="s">
        <v>37</v>
      </c>
      <c r="AX204" s="15" t="s">
        <v>84</v>
      </c>
      <c r="AY204" s="225" t="s">
        <v>130</v>
      </c>
    </row>
    <row r="205" spans="1:65" s="2" customFormat="1" ht="24.2" customHeight="1">
      <c r="A205" s="36"/>
      <c r="B205" s="37"/>
      <c r="C205" s="175" t="s">
        <v>7</v>
      </c>
      <c r="D205" s="175" t="s">
        <v>133</v>
      </c>
      <c r="E205" s="176" t="s">
        <v>280</v>
      </c>
      <c r="F205" s="177" t="s">
        <v>281</v>
      </c>
      <c r="G205" s="178" t="s">
        <v>136</v>
      </c>
      <c r="H205" s="179">
        <v>27.88</v>
      </c>
      <c r="I205" s="180"/>
      <c r="J205" s="181">
        <f>ROUND(I205*H205,2)</f>
        <v>0</v>
      </c>
      <c r="K205" s="177" t="s">
        <v>137</v>
      </c>
      <c r="L205" s="41"/>
      <c r="M205" s="182" t="s">
        <v>19</v>
      </c>
      <c r="N205" s="183" t="s">
        <v>47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0.035</v>
      </c>
      <c r="T205" s="185">
        <f>S205*H205</f>
        <v>0.9758000000000001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138</v>
      </c>
      <c r="AT205" s="186" t="s">
        <v>133</v>
      </c>
      <c r="AU205" s="186" t="s">
        <v>86</v>
      </c>
      <c r="AY205" s="19" t="s">
        <v>130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84</v>
      </c>
      <c r="BK205" s="187">
        <f>ROUND(I205*H205,2)</f>
        <v>0</v>
      </c>
      <c r="BL205" s="19" t="s">
        <v>138</v>
      </c>
      <c r="BM205" s="186" t="s">
        <v>282</v>
      </c>
    </row>
    <row r="206" spans="1:47" s="2" customFormat="1" ht="12">
      <c r="A206" s="36"/>
      <c r="B206" s="37"/>
      <c r="C206" s="38"/>
      <c r="D206" s="188" t="s">
        <v>140</v>
      </c>
      <c r="E206" s="38"/>
      <c r="F206" s="189" t="s">
        <v>283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140</v>
      </c>
      <c r="AU206" s="19" t="s">
        <v>86</v>
      </c>
    </row>
    <row r="207" spans="2:51" s="13" customFormat="1" ht="12">
      <c r="B207" s="193"/>
      <c r="C207" s="194"/>
      <c r="D207" s="195" t="s">
        <v>142</v>
      </c>
      <c r="E207" s="196" t="s">
        <v>19</v>
      </c>
      <c r="F207" s="197" t="s">
        <v>202</v>
      </c>
      <c r="G207" s="194"/>
      <c r="H207" s="196" t="s">
        <v>19</v>
      </c>
      <c r="I207" s="198"/>
      <c r="J207" s="194"/>
      <c r="K207" s="194"/>
      <c r="L207" s="199"/>
      <c r="M207" s="200"/>
      <c r="N207" s="201"/>
      <c r="O207" s="201"/>
      <c r="P207" s="201"/>
      <c r="Q207" s="201"/>
      <c r="R207" s="201"/>
      <c r="S207" s="201"/>
      <c r="T207" s="202"/>
      <c r="AT207" s="203" t="s">
        <v>142</v>
      </c>
      <c r="AU207" s="203" t="s">
        <v>86</v>
      </c>
      <c r="AV207" s="13" t="s">
        <v>84</v>
      </c>
      <c r="AW207" s="13" t="s">
        <v>37</v>
      </c>
      <c r="AX207" s="13" t="s">
        <v>76</v>
      </c>
      <c r="AY207" s="203" t="s">
        <v>130</v>
      </c>
    </row>
    <row r="208" spans="2:51" s="14" customFormat="1" ht="12">
      <c r="B208" s="204"/>
      <c r="C208" s="205"/>
      <c r="D208" s="195" t="s">
        <v>142</v>
      </c>
      <c r="E208" s="206" t="s">
        <v>19</v>
      </c>
      <c r="F208" s="207" t="s">
        <v>284</v>
      </c>
      <c r="G208" s="205"/>
      <c r="H208" s="208">
        <v>5.27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142</v>
      </c>
      <c r="AU208" s="214" t="s">
        <v>86</v>
      </c>
      <c r="AV208" s="14" t="s">
        <v>86</v>
      </c>
      <c r="AW208" s="14" t="s">
        <v>37</v>
      </c>
      <c r="AX208" s="14" t="s">
        <v>76</v>
      </c>
      <c r="AY208" s="214" t="s">
        <v>130</v>
      </c>
    </row>
    <row r="209" spans="2:51" s="14" customFormat="1" ht="12">
      <c r="B209" s="204"/>
      <c r="C209" s="205"/>
      <c r="D209" s="195" t="s">
        <v>142</v>
      </c>
      <c r="E209" s="206" t="s">
        <v>19</v>
      </c>
      <c r="F209" s="207" t="s">
        <v>285</v>
      </c>
      <c r="G209" s="205"/>
      <c r="H209" s="208">
        <v>5.27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142</v>
      </c>
      <c r="AU209" s="214" t="s">
        <v>86</v>
      </c>
      <c r="AV209" s="14" t="s">
        <v>86</v>
      </c>
      <c r="AW209" s="14" t="s">
        <v>37</v>
      </c>
      <c r="AX209" s="14" t="s">
        <v>76</v>
      </c>
      <c r="AY209" s="214" t="s">
        <v>130</v>
      </c>
    </row>
    <row r="210" spans="2:51" s="14" customFormat="1" ht="12">
      <c r="B210" s="204"/>
      <c r="C210" s="205"/>
      <c r="D210" s="195" t="s">
        <v>142</v>
      </c>
      <c r="E210" s="206" t="s">
        <v>19</v>
      </c>
      <c r="F210" s="207" t="s">
        <v>286</v>
      </c>
      <c r="G210" s="205"/>
      <c r="H210" s="208">
        <v>10.54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142</v>
      </c>
      <c r="AU210" s="214" t="s">
        <v>86</v>
      </c>
      <c r="AV210" s="14" t="s">
        <v>86</v>
      </c>
      <c r="AW210" s="14" t="s">
        <v>37</v>
      </c>
      <c r="AX210" s="14" t="s">
        <v>76</v>
      </c>
      <c r="AY210" s="214" t="s">
        <v>130</v>
      </c>
    </row>
    <row r="211" spans="2:51" s="14" customFormat="1" ht="12">
      <c r="B211" s="204"/>
      <c r="C211" s="205"/>
      <c r="D211" s="195" t="s">
        <v>142</v>
      </c>
      <c r="E211" s="206" t="s">
        <v>19</v>
      </c>
      <c r="F211" s="207" t="s">
        <v>287</v>
      </c>
      <c r="G211" s="205"/>
      <c r="H211" s="208">
        <v>5.4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142</v>
      </c>
      <c r="AU211" s="214" t="s">
        <v>86</v>
      </c>
      <c r="AV211" s="14" t="s">
        <v>86</v>
      </c>
      <c r="AW211" s="14" t="s">
        <v>37</v>
      </c>
      <c r="AX211" s="14" t="s">
        <v>76</v>
      </c>
      <c r="AY211" s="214" t="s">
        <v>130</v>
      </c>
    </row>
    <row r="212" spans="2:51" s="14" customFormat="1" ht="12">
      <c r="B212" s="204"/>
      <c r="C212" s="205"/>
      <c r="D212" s="195" t="s">
        <v>142</v>
      </c>
      <c r="E212" s="206" t="s">
        <v>19</v>
      </c>
      <c r="F212" s="207" t="s">
        <v>288</v>
      </c>
      <c r="G212" s="205"/>
      <c r="H212" s="208">
        <v>1.4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142</v>
      </c>
      <c r="AU212" s="214" t="s">
        <v>86</v>
      </c>
      <c r="AV212" s="14" t="s">
        <v>86</v>
      </c>
      <c r="AW212" s="14" t="s">
        <v>37</v>
      </c>
      <c r="AX212" s="14" t="s">
        <v>76</v>
      </c>
      <c r="AY212" s="214" t="s">
        <v>130</v>
      </c>
    </row>
    <row r="213" spans="2:51" s="15" customFormat="1" ht="12">
      <c r="B213" s="215"/>
      <c r="C213" s="216"/>
      <c r="D213" s="195" t="s">
        <v>142</v>
      </c>
      <c r="E213" s="217" t="s">
        <v>19</v>
      </c>
      <c r="F213" s="218" t="s">
        <v>146</v>
      </c>
      <c r="G213" s="216"/>
      <c r="H213" s="219">
        <v>27.879999999999995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142</v>
      </c>
      <c r="AU213" s="225" t="s">
        <v>86</v>
      </c>
      <c r="AV213" s="15" t="s">
        <v>138</v>
      </c>
      <c r="AW213" s="15" t="s">
        <v>37</v>
      </c>
      <c r="AX213" s="15" t="s">
        <v>84</v>
      </c>
      <c r="AY213" s="225" t="s">
        <v>130</v>
      </c>
    </row>
    <row r="214" spans="1:65" s="2" customFormat="1" ht="16.5" customHeight="1">
      <c r="A214" s="36"/>
      <c r="B214" s="37"/>
      <c r="C214" s="175" t="s">
        <v>289</v>
      </c>
      <c r="D214" s="175" t="s">
        <v>133</v>
      </c>
      <c r="E214" s="176" t="s">
        <v>290</v>
      </c>
      <c r="F214" s="177" t="s">
        <v>291</v>
      </c>
      <c r="G214" s="178" t="s">
        <v>229</v>
      </c>
      <c r="H214" s="179">
        <v>3.6</v>
      </c>
      <c r="I214" s="180"/>
      <c r="J214" s="181">
        <f>ROUND(I214*H214,2)</f>
        <v>0</v>
      </c>
      <c r="K214" s="177" t="s">
        <v>137</v>
      </c>
      <c r="L214" s="41"/>
      <c r="M214" s="182" t="s">
        <v>19</v>
      </c>
      <c r="N214" s="183" t="s">
        <v>47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0.009</v>
      </c>
      <c r="T214" s="185">
        <f>S214*H214</f>
        <v>0.0324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138</v>
      </c>
      <c r="AT214" s="186" t="s">
        <v>133</v>
      </c>
      <c r="AU214" s="186" t="s">
        <v>86</v>
      </c>
      <c r="AY214" s="19" t="s">
        <v>130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84</v>
      </c>
      <c r="BK214" s="187">
        <f>ROUND(I214*H214,2)</f>
        <v>0</v>
      </c>
      <c r="BL214" s="19" t="s">
        <v>138</v>
      </c>
      <c r="BM214" s="186" t="s">
        <v>292</v>
      </c>
    </row>
    <row r="215" spans="1:47" s="2" customFormat="1" ht="12">
      <c r="A215" s="36"/>
      <c r="B215" s="37"/>
      <c r="C215" s="38"/>
      <c r="D215" s="188" t="s">
        <v>140</v>
      </c>
      <c r="E215" s="38"/>
      <c r="F215" s="189" t="s">
        <v>293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140</v>
      </c>
      <c r="AU215" s="19" t="s">
        <v>86</v>
      </c>
    </row>
    <row r="216" spans="2:51" s="14" customFormat="1" ht="12">
      <c r="B216" s="204"/>
      <c r="C216" s="205"/>
      <c r="D216" s="195" t="s">
        <v>142</v>
      </c>
      <c r="E216" s="206" t="s">
        <v>19</v>
      </c>
      <c r="F216" s="207" t="s">
        <v>294</v>
      </c>
      <c r="G216" s="205"/>
      <c r="H216" s="208">
        <v>2.2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142</v>
      </c>
      <c r="AU216" s="214" t="s">
        <v>86</v>
      </c>
      <c r="AV216" s="14" t="s">
        <v>86</v>
      </c>
      <c r="AW216" s="14" t="s">
        <v>37</v>
      </c>
      <c r="AX216" s="14" t="s">
        <v>76</v>
      </c>
      <c r="AY216" s="214" t="s">
        <v>130</v>
      </c>
    </row>
    <row r="217" spans="2:51" s="14" customFormat="1" ht="12">
      <c r="B217" s="204"/>
      <c r="C217" s="205"/>
      <c r="D217" s="195" t="s">
        <v>142</v>
      </c>
      <c r="E217" s="206" t="s">
        <v>19</v>
      </c>
      <c r="F217" s="207" t="s">
        <v>295</v>
      </c>
      <c r="G217" s="205"/>
      <c r="H217" s="208">
        <v>1.4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142</v>
      </c>
      <c r="AU217" s="214" t="s">
        <v>86</v>
      </c>
      <c r="AV217" s="14" t="s">
        <v>86</v>
      </c>
      <c r="AW217" s="14" t="s">
        <v>37</v>
      </c>
      <c r="AX217" s="14" t="s">
        <v>76</v>
      </c>
      <c r="AY217" s="214" t="s">
        <v>130</v>
      </c>
    </row>
    <row r="218" spans="2:51" s="15" customFormat="1" ht="12">
      <c r="B218" s="215"/>
      <c r="C218" s="216"/>
      <c r="D218" s="195" t="s">
        <v>142</v>
      </c>
      <c r="E218" s="217" t="s">
        <v>19</v>
      </c>
      <c r="F218" s="218" t="s">
        <v>146</v>
      </c>
      <c r="G218" s="216"/>
      <c r="H218" s="219">
        <v>3.6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142</v>
      </c>
      <c r="AU218" s="225" t="s">
        <v>86</v>
      </c>
      <c r="AV218" s="15" t="s">
        <v>138</v>
      </c>
      <c r="AW218" s="15" t="s">
        <v>37</v>
      </c>
      <c r="AX218" s="15" t="s">
        <v>84</v>
      </c>
      <c r="AY218" s="225" t="s">
        <v>130</v>
      </c>
    </row>
    <row r="219" spans="1:65" s="2" customFormat="1" ht="24.2" customHeight="1">
      <c r="A219" s="36"/>
      <c r="B219" s="37"/>
      <c r="C219" s="175" t="s">
        <v>296</v>
      </c>
      <c r="D219" s="175" t="s">
        <v>133</v>
      </c>
      <c r="E219" s="176" t="s">
        <v>297</v>
      </c>
      <c r="F219" s="177" t="s">
        <v>298</v>
      </c>
      <c r="G219" s="178" t="s">
        <v>136</v>
      </c>
      <c r="H219" s="179">
        <v>140.222</v>
      </c>
      <c r="I219" s="180"/>
      <c r="J219" s="181">
        <f>ROUND(I219*H219,2)</f>
        <v>0</v>
      </c>
      <c r="K219" s="177" t="s">
        <v>137</v>
      </c>
      <c r="L219" s="41"/>
      <c r="M219" s="182" t="s">
        <v>19</v>
      </c>
      <c r="N219" s="183" t="s">
        <v>47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0.01</v>
      </c>
      <c r="T219" s="185">
        <f>S219*H219</f>
        <v>1.40222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138</v>
      </c>
      <c r="AT219" s="186" t="s">
        <v>133</v>
      </c>
      <c r="AU219" s="186" t="s">
        <v>86</v>
      </c>
      <c r="AY219" s="19" t="s">
        <v>130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84</v>
      </c>
      <c r="BK219" s="187">
        <f>ROUND(I219*H219,2)</f>
        <v>0</v>
      </c>
      <c r="BL219" s="19" t="s">
        <v>138</v>
      </c>
      <c r="BM219" s="186" t="s">
        <v>299</v>
      </c>
    </row>
    <row r="220" spans="1:47" s="2" customFormat="1" ht="12">
      <c r="A220" s="36"/>
      <c r="B220" s="37"/>
      <c r="C220" s="38"/>
      <c r="D220" s="188" t="s">
        <v>140</v>
      </c>
      <c r="E220" s="38"/>
      <c r="F220" s="189" t="s">
        <v>300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140</v>
      </c>
      <c r="AU220" s="19" t="s">
        <v>86</v>
      </c>
    </row>
    <row r="221" spans="2:51" s="13" customFormat="1" ht="12">
      <c r="B221" s="193"/>
      <c r="C221" s="194"/>
      <c r="D221" s="195" t="s">
        <v>142</v>
      </c>
      <c r="E221" s="196" t="s">
        <v>19</v>
      </c>
      <c r="F221" s="197" t="s">
        <v>202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142</v>
      </c>
      <c r="AU221" s="203" t="s">
        <v>86</v>
      </c>
      <c r="AV221" s="13" t="s">
        <v>84</v>
      </c>
      <c r="AW221" s="13" t="s">
        <v>37</v>
      </c>
      <c r="AX221" s="13" t="s">
        <v>76</v>
      </c>
      <c r="AY221" s="203" t="s">
        <v>130</v>
      </c>
    </row>
    <row r="222" spans="2:51" s="13" customFormat="1" ht="12">
      <c r="B222" s="193"/>
      <c r="C222" s="194"/>
      <c r="D222" s="195" t="s">
        <v>142</v>
      </c>
      <c r="E222" s="196" t="s">
        <v>19</v>
      </c>
      <c r="F222" s="197" t="s">
        <v>301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142</v>
      </c>
      <c r="AU222" s="203" t="s">
        <v>86</v>
      </c>
      <c r="AV222" s="13" t="s">
        <v>84</v>
      </c>
      <c r="AW222" s="13" t="s">
        <v>37</v>
      </c>
      <c r="AX222" s="13" t="s">
        <v>76</v>
      </c>
      <c r="AY222" s="203" t="s">
        <v>130</v>
      </c>
    </row>
    <row r="223" spans="2:51" s="14" customFormat="1" ht="12">
      <c r="B223" s="204"/>
      <c r="C223" s="205"/>
      <c r="D223" s="195" t="s">
        <v>142</v>
      </c>
      <c r="E223" s="206" t="s">
        <v>19</v>
      </c>
      <c r="F223" s="207" t="s">
        <v>302</v>
      </c>
      <c r="G223" s="205"/>
      <c r="H223" s="208">
        <v>18.2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142</v>
      </c>
      <c r="AU223" s="214" t="s">
        <v>86</v>
      </c>
      <c r="AV223" s="14" t="s">
        <v>86</v>
      </c>
      <c r="AW223" s="14" t="s">
        <v>37</v>
      </c>
      <c r="AX223" s="14" t="s">
        <v>76</v>
      </c>
      <c r="AY223" s="214" t="s">
        <v>130</v>
      </c>
    </row>
    <row r="224" spans="2:51" s="14" customFormat="1" ht="12">
      <c r="B224" s="204"/>
      <c r="C224" s="205"/>
      <c r="D224" s="195" t="s">
        <v>142</v>
      </c>
      <c r="E224" s="206" t="s">
        <v>19</v>
      </c>
      <c r="F224" s="207" t="s">
        <v>303</v>
      </c>
      <c r="G224" s="205"/>
      <c r="H224" s="208">
        <v>-3.778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142</v>
      </c>
      <c r="AU224" s="214" t="s">
        <v>86</v>
      </c>
      <c r="AV224" s="14" t="s">
        <v>86</v>
      </c>
      <c r="AW224" s="14" t="s">
        <v>37</v>
      </c>
      <c r="AX224" s="14" t="s">
        <v>76</v>
      </c>
      <c r="AY224" s="214" t="s">
        <v>130</v>
      </c>
    </row>
    <row r="225" spans="2:51" s="14" customFormat="1" ht="12">
      <c r="B225" s="204"/>
      <c r="C225" s="205"/>
      <c r="D225" s="195" t="s">
        <v>142</v>
      </c>
      <c r="E225" s="206" t="s">
        <v>19</v>
      </c>
      <c r="F225" s="207" t="s">
        <v>304</v>
      </c>
      <c r="G225" s="205"/>
      <c r="H225" s="208">
        <v>0.36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142</v>
      </c>
      <c r="AU225" s="214" t="s">
        <v>86</v>
      </c>
      <c r="AV225" s="14" t="s">
        <v>86</v>
      </c>
      <c r="AW225" s="14" t="s">
        <v>37</v>
      </c>
      <c r="AX225" s="14" t="s">
        <v>76</v>
      </c>
      <c r="AY225" s="214" t="s">
        <v>130</v>
      </c>
    </row>
    <row r="226" spans="2:51" s="13" customFormat="1" ht="12">
      <c r="B226" s="193"/>
      <c r="C226" s="194"/>
      <c r="D226" s="195" t="s">
        <v>142</v>
      </c>
      <c r="E226" s="196" t="s">
        <v>19</v>
      </c>
      <c r="F226" s="197" t="s">
        <v>305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142</v>
      </c>
      <c r="AU226" s="203" t="s">
        <v>86</v>
      </c>
      <c r="AV226" s="13" t="s">
        <v>84</v>
      </c>
      <c r="AW226" s="13" t="s">
        <v>37</v>
      </c>
      <c r="AX226" s="13" t="s">
        <v>76</v>
      </c>
      <c r="AY226" s="203" t="s">
        <v>130</v>
      </c>
    </row>
    <row r="227" spans="2:51" s="14" customFormat="1" ht="12">
      <c r="B227" s="204"/>
      <c r="C227" s="205"/>
      <c r="D227" s="195" t="s">
        <v>142</v>
      </c>
      <c r="E227" s="206" t="s">
        <v>19</v>
      </c>
      <c r="F227" s="207" t="s">
        <v>302</v>
      </c>
      <c r="G227" s="205"/>
      <c r="H227" s="208">
        <v>18.2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142</v>
      </c>
      <c r="AU227" s="214" t="s">
        <v>86</v>
      </c>
      <c r="AV227" s="14" t="s">
        <v>86</v>
      </c>
      <c r="AW227" s="14" t="s">
        <v>37</v>
      </c>
      <c r="AX227" s="14" t="s">
        <v>76</v>
      </c>
      <c r="AY227" s="214" t="s">
        <v>130</v>
      </c>
    </row>
    <row r="228" spans="2:51" s="14" customFormat="1" ht="12">
      <c r="B228" s="204"/>
      <c r="C228" s="205"/>
      <c r="D228" s="195" t="s">
        <v>142</v>
      </c>
      <c r="E228" s="206" t="s">
        <v>19</v>
      </c>
      <c r="F228" s="207" t="s">
        <v>306</v>
      </c>
      <c r="G228" s="205"/>
      <c r="H228" s="208">
        <v>-1.96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142</v>
      </c>
      <c r="AU228" s="214" t="s">
        <v>86</v>
      </c>
      <c r="AV228" s="14" t="s">
        <v>86</v>
      </c>
      <c r="AW228" s="14" t="s">
        <v>37</v>
      </c>
      <c r="AX228" s="14" t="s">
        <v>76</v>
      </c>
      <c r="AY228" s="214" t="s">
        <v>130</v>
      </c>
    </row>
    <row r="229" spans="2:51" s="14" customFormat="1" ht="12">
      <c r="B229" s="204"/>
      <c r="C229" s="205"/>
      <c r="D229" s="195" t="s">
        <v>142</v>
      </c>
      <c r="E229" s="206" t="s">
        <v>19</v>
      </c>
      <c r="F229" s="207" t="s">
        <v>304</v>
      </c>
      <c r="G229" s="205"/>
      <c r="H229" s="208">
        <v>0.36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142</v>
      </c>
      <c r="AU229" s="214" t="s">
        <v>86</v>
      </c>
      <c r="AV229" s="14" t="s">
        <v>86</v>
      </c>
      <c r="AW229" s="14" t="s">
        <v>37</v>
      </c>
      <c r="AX229" s="14" t="s">
        <v>76</v>
      </c>
      <c r="AY229" s="214" t="s">
        <v>130</v>
      </c>
    </row>
    <row r="230" spans="2:51" s="13" customFormat="1" ht="12">
      <c r="B230" s="193"/>
      <c r="C230" s="194"/>
      <c r="D230" s="195" t="s">
        <v>142</v>
      </c>
      <c r="E230" s="196" t="s">
        <v>19</v>
      </c>
      <c r="F230" s="197" t="s">
        <v>307</v>
      </c>
      <c r="G230" s="194"/>
      <c r="H230" s="196" t="s">
        <v>19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142</v>
      </c>
      <c r="AU230" s="203" t="s">
        <v>86</v>
      </c>
      <c r="AV230" s="13" t="s">
        <v>84</v>
      </c>
      <c r="AW230" s="13" t="s">
        <v>37</v>
      </c>
      <c r="AX230" s="13" t="s">
        <v>76</v>
      </c>
      <c r="AY230" s="203" t="s">
        <v>130</v>
      </c>
    </row>
    <row r="231" spans="2:51" s="14" customFormat="1" ht="12">
      <c r="B231" s="204"/>
      <c r="C231" s="205"/>
      <c r="D231" s="195" t="s">
        <v>142</v>
      </c>
      <c r="E231" s="206" t="s">
        <v>19</v>
      </c>
      <c r="F231" s="207" t="s">
        <v>308</v>
      </c>
      <c r="G231" s="205"/>
      <c r="H231" s="208">
        <v>34.72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142</v>
      </c>
      <c r="AU231" s="214" t="s">
        <v>86</v>
      </c>
      <c r="AV231" s="14" t="s">
        <v>86</v>
      </c>
      <c r="AW231" s="14" t="s">
        <v>37</v>
      </c>
      <c r="AX231" s="14" t="s">
        <v>76</v>
      </c>
      <c r="AY231" s="214" t="s">
        <v>130</v>
      </c>
    </row>
    <row r="232" spans="2:51" s="14" customFormat="1" ht="12">
      <c r="B232" s="204"/>
      <c r="C232" s="205"/>
      <c r="D232" s="195" t="s">
        <v>142</v>
      </c>
      <c r="E232" s="206" t="s">
        <v>19</v>
      </c>
      <c r="F232" s="207" t="s">
        <v>309</v>
      </c>
      <c r="G232" s="205"/>
      <c r="H232" s="208">
        <v>-2.32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142</v>
      </c>
      <c r="AU232" s="214" t="s">
        <v>86</v>
      </c>
      <c r="AV232" s="14" t="s">
        <v>86</v>
      </c>
      <c r="AW232" s="14" t="s">
        <v>37</v>
      </c>
      <c r="AX232" s="14" t="s">
        <v>76</v>
      </c>
      <c r="AY232" s="214" t="s">
        <v>130</v>
      </c>
    </row>
    <row r="233" spans="2:51" s="14" customFormat="1" ht="12">
      <c r="B233" s="204"/>
      <c r="C233" s="205"/>
      <c r="D233" s="195" t="s">
        <v>142</v>
      </c>
      <c r="E233" s="206" t="s">
        <v>19</v>
      </c>
      <c r="F233" s="207" t="s">
        <v>310</v>
      </c>
      <c r="G233" s="205"/>
      <c r="H233" s="208">
        <v>0.72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142</v>
      </c>
      <c r="AU233" s="214" t="s">
        <v>86</v>
      </c>
      <c r="AV233" s="14" t="s">
        <v>86</v>
      </c>
      <c r="AW233" s="14" t="s">
        <v>37</v>
      </c>
      <c r="AX233" s="14" t="s">
        <v>76</v>
      </c>
      <c r="AY233" s="214" t="s">
        <v>130</v>
      </c>
    </row>
    <row r="234" spans="2:51" s="13" customFormat="1" ht="12">
      <c r="B234" s="193"/>
      <c r="C234" s="194"/>
      <c r="D234" s="195" t="s">
        <v>142</v>
      </c>
      <c r="E234" s="196" t="s">
        <v>19</v>
      </c>
      <c r="F234" s="197" t="s">
        <v>311</v>
      </c>
      <c r="G234" s="194"/>
      <c r="H234" s="196" t="s">
        <v>19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142</v>
      </c>
      <c r="AU234" s="203" t="s">
        <v>86</v>
      </c>
      <c r="AV234" s="13" t="s">
        <v>84</v>
      </c>
      <c r="AW234" s="13" t="s">
        <v>37</v>
      </c>
      <c r="AX234" s="13" t="s">
        <v>76</v>
      </c>
      <c r="AY234" s="203" t="s">
        <v>130</v>
      </c>
    </row>
    <row r="235" spans="2:51" s="14" customFormat="1" ht="12">
      <c r="B235" s="204"/>
      <c r="C235" s="205"/>
      <c r="D235" s="195" t="s">
        <v>142</v>
      </c>
      <c r="E235" s="206" t="s">
        <v>19</v>
      </c>
      <c r="F235" s="207" t="s">
        <v>312</v>
      </c>
      <c r="G235" s="205"/>
      <c r="H235" s="208">
        <v>41.72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142</v>
      </c>
      <c r="AU235" s="214" t="s">
        <v>86</v>
      </c>
      <c r="AV235" s="14" t="s">
        <v>86</v>
      </c>
      <c r="AW235" s="14" t="s">
        <v>37</v>
      </c>
      <c r="AX235" s="14" t="s">
        <v>76</v>
      </c>
      <c r="AY235" s="214" t="s">
        <v>130</v>
      </c>
    </row>
    <row r="236" spans="2:51" s="14" customFormat="1" ht="12">
      <c r="B236" s="204"/>
      <c r="C236" s="205"/>
      <c r="D236" s="195" t="s">
        <v>142</v>
      </c>
      <c r="E236" s="206" t="s">
        <v>19</v>
      </c>
      <c r="F236" s="207" t="s">
        <v>309</v>
      </c>
      <c r="G236" s="205"/>
      <c r="H236" s="208">
        <v>-2.32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142</v>
      </c>
      <c r="AU236" s="214" t="s">
        <v>86</v>
      </c>
      <c r="AV236" s="14" t="s">
        <v>86</v>
      </c>
      <c r="AW236" s="14" t="s">
        <v>37</v>
      </c>
      <c r="AX236" s="14" t="s">
        <v>76</v>
      </c>
      <c r="AY236" s="214" t="s">
        <v>130</v>
      </c>
    </row>
    <row r="237" spans="2:51" s="14" customFormat="1" ht="12">
      <c r="B237" s="204"/>
      <c r="C237" s="205"/>
      <c r="D237" s="195" t="s">
        <v>142</v>
      </c>
      <c r="E237" s="206" t="s">
        <v>19</v>
      </c>
      <c r="F237" s="207" t="s">
        <v>310</v>
      </c>
      <c r="G237" s="205"/>
      <c r="H237" s="208">
        <v>0.72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142</v>
      </c>
      <c r="AU237" s="214" t="s">
        <v>86</v>
      </c>
      <c r="AV237" s="14" t="s">
        <v>86</v>
      </c>
      <c r="AW237" s="14" t="s">
        <v>37</v>
      </c>
      <c r="AX237" s="14" t="s">
        <v>76</v>
      </c>
      <c r="AY237" s="214" t="s">
        <v>130</v>
      </c>
    </row>
    <row r="238" spans="2:51" s="13" customFormat="1" ht="12">
      <c r="B238" s="193"/>
      <c r="C238" s="194"/>
      <c r="D238" s="195" t="s">
        <v>142</v>
      </c>
      <c r="E238" s="196" t="s">
        <v>19</v>
      </c>
      <c r="F238" s="197" t="s">
        <v>313</v>
      </c>
      <c r="G238" s="194"/>
      <c r="H238" s="196" t="s">
        <v>19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142</v>
      </c>
      <c r="AU238" s="203" t="s">
        <v>86</v>
      </c>
      <c r="AV238" s="13" t="s">
        <v>84</v>
      </c>
      <c r="AW238" s="13" t="s">
        <v>37</v>
      </c>
      <c r="AX238" s="13" t="s">
        <v>76</v>
      </c>
      <c r="AY238" s="203" t="s">
        <v>130</v>
      </c>
    </row>
    <row r="239" spans="2:51" s="14" customFormat="1" ht="12">
      <c r="B239" s="204"/>
      <c r="C239" s="205"/>
      <c r="D239" s="195" t="s">
        <v>142</v>
      </c>
      <c r="E239" s="206" t="s">
        <v>19</v>
      </c>
      <c r="F239" s="207" t="s">
        <v>314</v>
      </c>
      <c r="G239" s="205"/>
      <c r="H239" s="208">
        <v>36.4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142</v>
      </c>
      <c r="AU239" s="214" t="s">
        <v>86</v>
      </c>
      <c r="AV239" s="14" t="s">
        <v>86</v>
      </c>
      <c r="AW239" s="14" t="s">
        <v>37</v>
      </c>
      <c r="AX239" s="14" t="s">
        <v>76</v>
      </c>
      <c r="AY239" s="214" t="s">
        <v>130</v>
      </c>
    </row>
    <row r="240" spans="2:51" s="14" customFormat="1" ht="12">
      <c r="B240" s="204"/>
      <c r="C240" s="205"/>
      <c r="D240" s="195" t="s">
        <v>142</v>
      </c>
      <c r="E240" s="206" t="s">
        <v>19</v>
      </c>
      <c r="F240" s="207" t="s">
        <v>309</v>
      </c>
      <c r="G240" s="205"/>
      <c r="H240" s="208">
        <v>-2.32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142</v>
      </c>
      <c r="AU240" s="214" t="s">
        <v>86</v>
      </c>
      <c r="AV240" s="14" t="s">
        <v>86</v>
      </c>
      <c r="AW240" s="14" t="s">
        <v>37</v>
      </c>
      <c r="AX240" s="14" t="s">
        <v>76</v>
      </c>
      <c r="AY240" s="214" t="s">
        <v>130</v>
      </c>
    </row>
    <row r="241" spans="2:51" s="14" customFormat="1" ht="12">
      <c r="B241" s="204"/>
      <c r="C241" s="205"/>
      <c r="D241" s="195" t="s">
        <v>142</v>
      </c>
      <c r="E241" s="206" t="s">
        <v>19</v>
      </c>
      <c r="F241" s="207" t="s">
        <v>310</v>
      </c>
      <c r="G241" s="205"/>
      <c r="H241" s="208">
        <v>0.72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142</v>
      </c>
      <c r="AU241" s="214" t="s">
        <v>86</v>
      </c>
      <c r="AV241" s="14" t="s">
        <v>86</v>
      </c>
      <c r="AW241" s="14" t="s">
        <v>37</v>
      </c>
      <c r="AX241" s="14" t="s">
        <v>76</v>
      </c>
      <c r="AY241" s="214" t="s">
        <v>130</v>
      </c>
    </row>
    <row r="242" spans="2:51" s="13" customFormat="1" ht="12">
      <c r="B242" s="193"/>
      <c r="C242" s="194"/>
      <c r="D242" s="195" t="s">
        <v>142</v>
      </c>
      <c r="E242" s="196" t="s">
        <v>19</v>
      </c>
      <c r="F242" s="197" t="s">
        <v>315</v>
      </c>
      <c r="G242" s="194"/>
      <c r="H242" s="196" t="s">
        <v>19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142</v>
      </c>
      <c r="AU242" s="203" t="s">
        <v>86</v>
      </c>
      <c r="AV242" s="13" t="s">
        <v>84</v>
      </c>
      <c r="AW242" s="13" t="s">
        <v>37</v>
      </c>
      <c r="AX242" s="13" t="s">
        <v>76</v>
      </c>
      <c r="AY242" s="203" t="s">
        <v>130</v>
      </c>
    </row>
    <row r="243" spans="2:51" s="14" customFormat="1" ht="12">
      <c r="B243" s="204"/>
      <c r="C243" s="205"/>
      <c r="D243" s="195" t="s">
        <v>142</v>
      </c>
      <c r="E243" s="206" t="s">
        <v>19</v>
      </c>
      <c r="F243" s="207" t="s">
        <v>316</v>
      </c>
      <c r="G243" s="205"/>
      <c r="H243" s="208">
        <v>27.86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142</v>
      </c>
      <c r="AU243" s="214" t="s">
        <v>86</v>
      </c>
      <c r="AV243" s="14" t="s">
        <v>86</v>
      </c>
      <c r="AW243" s="14" t="s">
        <v>37</v>
      </c>
      <c r="AX243" s="14" t="s">
        <v>76</v>
      </c>
      <c r="AY243" s="214" t="s">
        <v>130</v>
      </c>
    </row>
    <row r="244" spans="2:51" s="14" customFormat="1" ht="12">
      <c r="B244" s="204"/>
      <c r="C244" s="205"/>
      <c r="D244" s="195" t="s">
        <v>142</v>
      </c>
      <c r="E244" s="206" t="s">
        <v>19</v>
      </c>
      <c r="F244" s="207" t="s">
        <v>317</v>
      </c>
      <c r="G244" s="205"/>
      <c r="H244" s="208">
        <v>-1.92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142</v>
      </c>
      <c r="AU244" s="214" t="s">
        <v>86</v>
      </c>
      <c r="AV244" s="14" t="s">
        <v>86</v>
      </c>
      <c r="AW244" s="14" t="s">
        <v>37</v>
      </c>
      <c r="AX244" s="14" t="s">
        <v>76</v>
      </c>
      <c r="AY244" s="214" t="s">
        <v>130</v>
      </c>
    </row>
    <row r="245" spans="2:51" s="14" customFormat="1" ht="12">
      <c r="B245" s="204"/>
      <c r="C245" s="205"/>
      <c r="D245" s="195" t="s">
        <v>142</v>
      </c>
      <c r="E245" s="206" t="s">
        <v>19</v>
      </c>
      <c r="F245" s="207" t="s">
        <v>310</v>
      </c>
      <c r="G245" s="205"/>
      <c r="H245" s="208">
        <v>0.72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142</v>
      </c>
      <c r="AU245" s="214" t="s">
        <v>86</v>
      </c>
      <c r="AV245" s="14" t="s">
        <v>86</v>
      </c>
      <c r="AW245" s="14" t="s">
        <v>37</v>
      </c>
      <c r="AX245" s="14" t="s">
        <v>76</v>
      </c>
      <c r="AY245" s="214" t="s">
        <v>130</v>
      </c>
    </row>
    <row r="246" spans="2:51" s="14" customFormat="1" ht="12">
      <c r="B246" s="204"/>
      <c r="C246" s="205"/>
      <c r="D246" s="195" t="s">
        <v>142</v>
      </c>
      <c r="E246" s="206" t="s">
        <v>19</v>
      </c>
      <c r="F246" s="207" t="s">
        <v>318</v>
      </c>
      <c r="G246" s="205"/>
      <c r="H246" s="208">
        <v>-25.86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142</v>
      </c>
      <c r="AU246" s="214" t="s">
        <v>86</v>
      </c>
      <c r="AV246" s="14" t="s">
        <v>86</v>
      </c>
      <c r="AW246" s="14" t="s">
        <v>37</v>
      </c>
      <c r="AX246" s="14" t="s">
        <v>76</v>
      </c>
      <c r="AY246" s="214" t="s">
        <v>130</v>
      </c>
    </row>
    <row r="247" spans="2:51" s="15" customFormat="1" ht="12">
      <c r="B247" s="215"/>
      <c r="C247" s="216"/>
      <c r="D247" s="195" t="s">
        <v>142</v>
      </c>
      <c r="E247" s="217" t="s">
        <v>19</v>
      </c>
      <c r="F247" s="218" t="s">
        <v>146</v>
      </c>
      <c r="G247" s="216"/>
      <c r="H247" s="219">
        <v>140.22200000000004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142</v>
      </c>
      <c r="AU247" s="225" t="s">
        <v>86</v>
      </c>
      <c r="AV247" s="15" t="s">
        <v>138</v>
      </c>
      <c r="AW247" s="15" t="s">
        <v>37</v>
      </c>
      <c r="AX247" s="15" t="s">
        <v>84</v>
      </c>
      <c r="AY247" s="225" t="s">
        <v>130</v>
      </c>
    </row>
    <row r="248" spans="1:65" s="2" customFormat="1" ht="21.75" customHeight="1">
      <c r="A248" s="36"/>
      <c r="B248" s="37"/>
      <c r="C248" s="175" t="s">
        <v>319</v>
      </c>
      <c r="D248" s="175" t="s">
        <v>133</v>
      </c>
      <c r="E248" s="176" t="s">
        <v>320</v>
      </c>
      <c r="F248" s="177" t="s">
        <v>321</v>
      </c>
      <c r="G248" s="178" t="s">
        <v>136</v>
      </c>
      <c r="H248" s="179">
        <v>49.81</v>
      </c>
      <c r="I248" s="180"/>
      <c r="J248" s="181">
        <f>ROUND(I248*H248,2)</f>
        <v>0</v>
      </c>
      <c r="K248" s="177" t="s">
        <v>137</v>
      </c>
      <c r="L248" s="41"/>
      <c r="M248" s="182" t="s">
        <v>19</v>
      </c>
      <c r="N248" s="183" t="s">
        <v>47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0.01</v>
      </c>
      <c r="T248" s="185">
        <f>S248*H248</f>
        <v>0.49810000000000004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138</v>
      </c>
      <c r="AT248" s="186" t="s">
        <v>133</v>
      </c>
      <c r="AU248" s="186" t="s">
        <v>86</v>
      </c>
      <c r="AY248" s="19" t="s">
        <v>130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84</v>
      </c>
      <c r="BK248" s="187">
        <f>ROUND(I248*H248,2)</f>
        <v>0</v>
      </c>
      <c r="BL248" s="19" t="s">
        <v>138</v>
      </c>
      <c r="BM248" s="186" t="s">
        <v>322</v>
      </c>
    </row>
    <row r="249" spans="1:47" s="2" customFormat="1" ht="12">
      <c r="A249" s="36"/>
      <c r="B249" s="37"/>
      <c r="C249" s="38"/>
      <c r="D249" s="188" t="s">
        <v>140</v>
      </c>
      <c r="E249" s="38"/>
      <c r="F249" s="189" t="s">
        <v>323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140</v>
      </c>
      <c r="AU249" s="19" t="s">
        <v>86</v>
      </c>
    </row>
    <row r="250" spans="2:51" s="13" customFormat="1" ht="12">
      <c r="B250" s="193"/>
      <c r="C250" s="194"/>
      <c r="D250" s="195" t="s">
        <v>142</v>
      </c>
      <c r="E250" s="196" t="s">
        <v>19</v>
      </c>
      <c r="F250" s="197" t="s">
        <v>202</v>
      </c>
      <c r="G250" s="194"/>
      <c r="H250" s="196" t="s">
        <v>19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142</v>
      </c>
      <c r="AU250" s="203" t="s">
        <v>86</v>
      </c>
      <c r="AV250" s="13" t="s">
        <v>84</v>
      </c>
      <c r="AW250" s="13" t="s">
        <v>37</v>
      </c>
      <c r="AX250" s="13" t="s">
        <v>76</v>
      </c>
      <c r="AY250" s="203" t="s">
        <v>130</v>
      </c>
    </row>
    <row r="251" spans="2:51" s="14" customFormat="1" ht="12">
      <c r="B251" s="204"/>
      <c r="C251" s="205"/>
      <c r="D251" s="195" t="s">
        <v>142</v>
      </c>
      <c r="E251" s="206" t="s">
        <v>19</v>
      </c>
      <c r="F251" s="207" t="s">
        <v>324</v>
      </c>
      <c r="G251" s="205"/>
      <c r="H251" s="208">
        <v>5.27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142</v>
      </c>
      <c r="AU251" s="214" t="s">
        <v>86</v>
      </c>
      <c r="AV251" s="14" t="s">
        <v>86</v>
      </c>
      <c r="AW251" s="14" t="s">
        <v>37</v>
      </c>
      <c r="AX251" s="14" t="s">
        <v>76</v>
      </c>
      <c r="AY251" s="214" t="s">
        <v>130</v>
      </c>
    </row>
    <row r="252" spans="2:51" s="14" customFormat="1" ht="12">
      <c r="B252" s="204"/>
      <c r="C252" s="205"/>
      <c r="D252" s="195" t="s">
        <v>142</v>
      </c>
      <c r="E252" s="206" t="s">
        <v>19</v>
      </c>
      <c r="F252" s="207" t="s">
        <v>285</v>
      </c>
      <c r="G252" s="205"/>
      <c r="H252" s="208">
        <v>5.27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142</v>
      </c>
      <c r="AU252" s="214" t="s">
        <v>86</v>
      </c>
      <c r="AV252" s="14" t="s">
        <v>86</v>
      </c>
      <c r="AW252" s="14" t="s">
        <v>37</v>
      </c>
      <c r="AX252" s="14" t="s">
        <v>76</v>
      </c>
      <c r="AY252" s="214" t="s">
        <v>130</v>
      </c>
    </row>
    <row r="253" spans="2:51" s="14" customFormat="1" ht="12">
      <c r="B253" s="204"/>
      <c r="C253" s="205"/>
      <c r="D253" s="195" t="s">
        <v>142</v>
      </c>
      <c r="E253" s="206" t="s">
        <v>19</v>
      </c>
      <c r="F253" s="207" t="s">
        <v>325</v>
      </c>
      <c r="G253" s="205"/>
      <c r="H253" s="208">
        <v>9.52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142</v>
      </c>
      <c r="AU253" s="214" t="s">
        <v>86</v>
      </c>
      <c r="AV253" s="14" t="s">
        <v>86</v>
      </c>
      <c r="AW253" s="14" t="s">
        <v>37</v>
      </c>
      <c r="AX253" s="14" t="s">
        <v>76</v>
      </c>
      <c r="AY253" s="214" t="s">
        <v>130</v>
      </c>
    </row>
    <row r="254" spans="2:51" s="14" customFormat="1" ht="12">
      <c r="B254" s="204"/>
      <c r="C254" s="205"/>
      <c r="D254" s="195" t="s">
        <v>142</v>
      </c>
      <c r="E254" s="206" t="s">
        <v>19</v>
      </c>
      <c r="F254" s="207" t="s">
        <v>326</v>
      </c>
      <c r="G254" s="205"/>
      <c r="H254" s="208">
        <v>13.77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142</v>
      </c>
      <c r="AU254" s="214" t="s">
        <v>86</v>
      </c>
      <c r="AV254" s="14" t="s">
        <v>86</v>
      </c>
      <c r="AW254" s="14" t="s">
        <v>37</v>
      </c>
      <c r="AX254" s="14" t="s">
        <v>76</v>
      </c>
      <c r="AY254" s="214" t="s">
        <v>130</v>
      </c>
    </row>
    <row r="255" spans="2:51" s="14" customFormat="1" ht="12">
      <c r="B255" s="204"/>
      <c r="C255" s="205"/>
      <c r="D255" s="195" t="s">
        <v>142</v>
      </c>
      <c r="E255" s="206" t="s">
        <v>19</v>
      </c>
      <c r="F255" s="207" t="s">
        <v>327</v>
      </c>
      <c r="G255" s="205"/>
      <c r="H255" s="208">
        <v>10.62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142</v>
      </c>
      <c r="AU255" s="214" t="s">
        <v>86</v>
      </c>
      <c r="AV255" s="14" t="s">
        <v>86</v>
      </c>
      <c r="AW255" s="14" t="s">
        <v>37</v>
      </c>
      <c r="AX255" s="14" t="s">
        <v>76</v>
      </c>
      <c r="AY255" s="214" t="s">
        <v>130</v>
      </c>
    </row>
    <row r="256" spans="2:51" s="14" customFormat="1" ht="12">
      <c r="B256" s="204"/>
      <c r="C256" s="205"/>
      <c r="D256" s="195" t="s">
        <v>142</v>
      </c>
      <c r="E256" s="206" t="s">
        <v>19</v>
      </c>
      <c r="F256" s="207" t="s">
        <v>328</v>
      </c>
      <c r="G256" s="205"/>
      <c r="H256" s="208">
        <v>5.36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142</v>
      </c>
      <c r="AU256" s="214" t="s">
        <v>86</v>
      </c>
      <c r="AV256" s="14" t="s">
        <v>86</v>
      </c>
      <c r="AW256" s="14" t="s">
        <v>37</v>
      </c>
      <c r="AX256" s="14" t="s">
        <v>76</v>
      </c>
      <c r="AY256" s="214" t="s">
        <v>130</v>
      </c>
    </row>
    <row r="257" spans="2:51" s="15" customFormat="1" ht="12">
      <c r="B257" s="215"/>
      <c r="C257" s="216"/>
      <c r="D257" s="195" t="s">
        <v>142</v>
      </c>
      <c r="E257" s="217" t="s">
        <v>19</v>
      </c>
      <c r="F257" s="218" t="s">
        <v>146</v>
      </c>
      <c r="G257" s="216"/>
      <c r="H257" s="219">
        <v>49.809999999999995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142</v>
      </c>
      <c r="AU257" s="225" t="s">
        <v>86</v>
      </c>
      <c r="AV257" s="15" t="s">
        <v>138</v>
      </c>
      <c r="AW257" s="15" t="s">
        <v>37</v>
      </c>
      <c r="AX257" s="15" t="s">
        <v>84</v>
      </c>
      <c r="AY257" s="225" t="s">
        <v>130</v>
      </c>
    </row>
    <row r="258" spans="1:65" s="2" customFormat="1" ht="24.2" customHeight="1">
      <c r="A258" s="36"/>
      <c r="B258" s="37"/>
      <c r="C258" s="175" t="s">
        <v>329</v>
      </c>
      <c r="D258" s="175" t="s">
        <v>133</v>
      </c>
      <c r="E258" s="176" t="s">
        <v>330</v>
      </c>
      <c r="F258" s="177" t="s">
        <v>331</v>
      </c>
      <c r="G258" s="178" t="s">
        <v>136</v>
      </c>
      <c r="H258" s="179">
        <v>25.86</v>
      </c>
      <c r="I258" s="180"/>
      <c r="J258" s="181">
        <f>ROUND(I258*H258,2)</f>
        <v>0</v>
      </c>
      <c r="K258" s="177" t="s">
        <v>137</v>
      </c>
      <c r="L258" s="41"/>
      <c r="M258" s="182" t="s">
        <v>19</v>
      </c>
      <c r="N258" s="183" t="s">
        <v>47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0.068</v>
      </c>
      <c r="T258" s="185">
        <f>S258*H258</f>
        <v>1.75848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138</v>
      </c>
      <c r="AT258" s="186" t="s">
        <v>133</v>
      </c>
      <c r="AU258" s="186" t="s">
        <v>86</v>
      </c>
      <c r="AY258" s="19" t="s">
        <v>130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84</v>
      </c>
      <c r="BK258" s="187">
        <f>ROUND(I258*H258,2)</f>
        <v>0</v>
      </c>
      <c r="BL258" s="19" t="s">
        <v>138</v>
      </c>
      <c r="BM258" s="186" t="s">
        <v>332</v>
      </c>
    </row>
    <row r="259" spans="1:47" s="2" customFormat="1" ht="12">
      <c r="A259" s="36"/>
      <c r="B259" s="37"/>
      <c r="C259" s="38"/>
      <c r="D259" s="188" t="s">
        <v>140</v>
      </c>
      <c r="E259" s="38"/>
      <c r="F259" s="189" t="s">
        <v>333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140</v>
      </c>
      <c r="AU259" s="19" t="s">
        <v>86</v>
      </c>
    </row>
    <row r="260" spans="2:51" s="13" customFormat="1" ht="12">
      <c r="B260" s="193"/>
      <c r="C260" s="194"/>
      <c r="D260" s="195" t="s">
        <v>142</v>
      </c>
      <c r="E260" s="196" t="s">
        <v>19</v>
      </c>
      <c r="F260" s="197" t="s">
        <v>202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142</v>
      </c>
      <c r="AU260" s="203" t="s">
        <v>86</v>
      </c>
      <c r="AV260" s="13" t="s">
        <v>84</v>
      </c>
      <c r="AW260" s="13" t="s">
        <v>37</v>
      </c>
      <c r="AX260" s="13" t="s">
        <v>76</v>
      </c>
      <c r="AY260" s="203" t="s">
        <v>130</v>
      </c>
    </row>
    <row r="261" spans="2:51" s="13" customFormat="1" ht="12">
      <c r="B261" s="193"/>
      <c r="C261" s="194"/>
      <c r="D261" s="195" t="s">
        <v>142</v>
      </c>
      <c r="E261" s="196" t="s">
        <v>19</v>
      </c>
      <c r="F261" s="197" t="s">
        <v>313</v>
      </c>
      <c r="G261" s="194"/>
      <c r="H261" s="196" t="s">
        <v>19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142</v>
      </c>
      <c r="AU261" s="203" t="s">
        <v>86</v>
      </c>
      <c r="AV261" s="13" t="s">
        <v>84</v>
      </c>
      <c r="AW261" s="13" t="s">
        <v>37</v>
      </c>
      <c r="AX261" s="13" t="s">
        <v>76</v>
      </c>
      <c r="AY261" s="203" t="s">
        <v>130</v>
      </c>
    </row>
    <row r="262" spans="2:51" s="14" customFormat="1" ht="12">
      <c r="B262" s="204"/>
      <c r="C262" s="205"/>
      <c r="D262" s="195" t="s">
        <v>142</v>
      </c>
      <c r="E262" s="206" t="s">
        <v>19</v>
      </c>
      <c r="F262" s="207" t="s">
        <v>334</v>
      </c>
      <c r="G262" s="205"/>
      <c r="H262" s="208">
        <v>15.6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142</v>
      </c>
      <c r="AU262" s="214" t="s">
        <v>86</v>
      </c>
      <c r="AV262" s="14" t="s">
        <v>86</v>
      </c>
      <c r="AW262" s="14" t="s">
        <v>37</v>
      </c>
      <c r="AX262" s="14" t="s">
        <v>76</v>
      </c>
      <c r="AY262" s="214" t="s">
        <v>130</v>
      </c>
    </row>
    <row r="263" spans="2:51" s="14" customFormat="1" ht="12">
      <c r="B263" s="204"/>
      <c r="C263" s="205"/>
      <c r="D263" s="195" t="s">
        <v>142</v>
      </c>
      <c r="E263" s="206" t="s">
        <v>19</v>
      </c>
      <c r="F263" s="207" t="s">
        <v>335</v>
      </c>
      <c r="G263" s="205"/>
      <c r="H263" s="208">
        <v>-0.96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142</v>
      </c>
      <c r="AU263" s="214" t="s">
        <v>86</v>
      </c>
      <c r="AV263" s="14" t="s">
        <v>86</v>
      </c>
      <c r="AW263" s="14" t="s">
        <v>37</v>
      </c>
      <c r="AX263" s="14" t="s">
        <v>76</v>
      </c>
      <c r="AY263" s="214" t="s">
        <v>130</v>
      </c>
    </row>
    <row r="264" spans="2:51" s="13" customFormat="1" ht="12">
      <c r="B264" s="193"/>
      <c r="C264" s="194"/>
      <c r="D264" s="195" t="s">
        <v>142</v>
      </c>
      <c r="E264" s="196" t="s">
        <v>19</v>
      </c>
      <c r="F264" s="197" t="s">
        <v>315</v>
      </c>
      <c r="G264" s="194"/>
      <c r="H264" s="196" t="s">
        <v>19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142</v>
      </c>
      <c r="AU264" s="203" t="s">
        <v>86</v>
      </c>
      <c r="AV264" s="13" t="s">
        <v>84</v>
      </c>
      <c r="AW264" s="13" t="s">
        <v>37</v>
      </c>
      <c r="AX264" s="13" t="s">
        <v>76</v>
      </c>
      <c r="AY264" s="203" t="s">
        <v>130</v>
      </c>
    </row>
    <row r="265" spans="2:51" s="14" customFormat="1" ht="12">
      <c r="B265" s="204"/>
      <c r="C265" s="205"/>
      <c r="D265" s="195" t="s">
        <v>142</v>
      </c>
      <c r="E265" s="206" t="s">
        <v>19</v>
      </c>
      <c r="F265" s="207" t="s">
        <v>336</v>
      </c>
      <c r="G265" s="205"/>
      <c r="H265" s="208">
        <v>11.94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142</v>
      </c>
      <c r="AU265" s="214" t="s">
        <v>86</v>
      </c>
      <c r="AV265" s="14" t="s">
        <v>86</v>
      </c>
      <c r="AW265" s="14" t="s">
        <v>37</v>
      </c>
      <c r="AX265" s="14" t="s">
        <v>76</v>
      </c>
      <c r="AY265" s="214" t="s">
        <v>130</v>
      </c>
    </row>
    <row r="266" spans="2:51" s="14" customFormat="1" ht="12">
      <c r="B266" s="204"/>
      <c r="C266" s="205"/>
      <c r="D266" s="195" t="s">
        <v>142</v>
      </c>
      <c r="E266" s="206" t="s">
        <v>19</v>
      </c>
      <c r="F266" s="207" t="s">
        <v>337</v>
      </c>
      <c r="G266" s="205"/>
      <c r="H266" s="208">
        <v>-0.72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142</v>
      </c>
      <c r="AU266" s="214" t="s">
        <v>86</v>
      </c>
      <c r="AV266" s="14" t="s">
        <v>86</v>
      </c>
      <c r="AW266" s="14" t="s">
        <v>37</v>
      </c>
      <c r="AX266" s="14" t="s">
        <v>76</v>
      </c>
      <c r="AY266" s="214" t="s">
        <v>130</v>
      </c>
    </row>
    <row r="267" spans="2:51" s="15" customFormat="1" ht="12">
      <c r="B267" s="215"/>
      <c r="C267" s="216"/>
      <c r="D267" s="195" t="s">
        <v>142</v>
      </c>
      <c r="E267" s="217" t="s">
        <v>19</v>
      </c>
      <c r="F267" s="218" t="s">
        <v>146</v>
      </c>
      <c r="G267" s="216"/>
      <c r="H267" s="219">
        <v>25.86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142</v>
      </c>
      <c r="AU267" s="225" t="s">
        <v>86</v>
      </c>
      <c r="AV267" s="15" t="s">
        <v>138</v>
      </c>
      <c r="AW267" s="15" t="s">
        <v>37</v>
      </c>
      <c r="AX267" s="15" t="s">
        <v>84</v>
      </c>
      <c r="AY267" s="225" t="s">
        <v>130</v>
      </c>
    </row>
    <row r="268" spans="1:65" s="2" customFormat="1" ht="24.2" customHeight="1">
      <c r="A268" s="36"/>
      <c r="B268" s="37"/>
      <c r="C268" s="175" t="s">
        <v>338</v>
      </c>
      <c r="D268" s="175" t="s">
        <v>133</v>
      </c>
      <c r="E268" s="176" t="s">
        <v>339</v>
      </c>
      <c r="F268" s="177" t="s">
        <v>340</v>
      </c>
      <c r="G268" s="178" t="s">
        <v>136</v>
      </c>
      <c r="H268" s="179">
        <v>57.48</v>
      </c>
      <c r="I268" s="180"/>
      <c r="J268" s="181">
        <f>ROUND(I268*H268,2)</f>
        <v>0</v>
      </c>
      <c r="K268" s="177" t="s">
        <v>137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0.05</v>
      </c>
      <c r="T268" s="185">
        <f>S268*H268</f>
        <v>2.874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138</v>
      </c>
      <c r="AT268" s="186" t="s">
        <v>133</v>
      </c>
      <c r="AU268" s="186" t="s">
        <v>86</v>
      </c>
      <c r="AY268" s="19" t="s">
        <v>130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84</v>
      </c>
      <c r="BK268" s="187">
        <f>ROUND(I268*H268,2)</f>
        <v>0</v>
      </c>
      <c r="BL268" s="19" t="s">
        <v>138</v>
      </c>
      <c r="BM268" s="186" t="s">
        <v>341</v>
      </c>
    </row>
    <row r="269" spans="1:47" s="2" customFormat="1" ht="12">
      <c r="A269" s="36"/>
      <c r="B269" s="37"/>
      <c r="C269" s="38"/>
      <c r="D269" s="188" t="s">
        <v>140</v>
      </c>
      <c r="E269" s="38"/>
      <c r="F269" s="189" t="s">
        <v>342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140</v>
      </c>
      <c r="AU269" s="19" t="s">
        <v>86</v>
      </c>
    </row>
    <row r="270" spans="2:51" s="13" customFormat="1" ht="12">
      <c r="B270" s="193"/>
      <c r="C270" s="194"/>
      <c r="D270" s="195" t="s">
        <v>142</v>
      </c>
      <c r="E270" s="196" t="s">
        <v>19</v>
      </c>
      <c r="F270" s="197" t="s">
        <v>343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142</v>
      </c>
      <c r="AU270" s="203" t="s">
        <v>86</v>
      </c>
      <c r="AV270" s="13" t="s">
        <v>84</v>
      </c>
      <c r="AW270" s="13" t="s">
        <v>37</v>
      </c>
      <c r="AX270" s="13" t="s">
        <v>76</v>
      </c>
      <c r="AY270" s="203" t="s">
        <v>130</v>
      </c>
    </row>
    <row r="271" spans="2:51" s="14" customFormat="1" ht="12">
      <c r="B271" s="204"/>
      <c r="C271" s="205"/>
      <c r="D271" s="195" t="s">
        <v>142</v>
      </c>
      <c r="E271" s="206" t="s">
        <v>19</v>
      </c>
      <c r="F271" s="207" t="s">
        <v>344</v>
      </c>
      <c r="G271" s="205"/>
      <c r="H271" s="208">
        <v>15.48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142</v>
      </c>
      <c r="AU271" s="214" t="s">
        <v>86</v>
      </c>
      <c r="AV271" s="14" t="s">
        <v>86</v>
      </c>
      <c r="AW271" s="14" t="s">
        <v>37</v>
      </c>
      <c r="AX271" s="14" t="s">
        <v>76</v>
      </c>
      <c r="AY271" s="214" t="s">
        <v>130</v>
      </c>
    </row>
    <row r="272" spans="2:51" s="14" customFormat="1" ht="12">
      <c r="B272" s="204"/>
      <c r="C272" s="205"/>
      <c r="D272" s="195" t="s">
        <v>142</v>
      </c>
      <c r="E272" s="206" t="s">
        <v>19</v>
      </c>
      <c r="F272" s="207" t="s">
        <v>345</v>
      </c>
      <c r="G272" s="205"/>
      <c r="H272" s="208">
        <v>0.72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142</v>
      </c>
      <c r="AU272" s="214" t="s">
        <v>86</v>
      </c>
      <c r="AV272" s="14" t="s">
        <v>86</v>
      </c>
      <c r="AW272" s="14" t="s">
        <v>37</v>
      </c>
      <c r="AX272" s="14" t="s">
        <v>76</v>
      </c>
      <c r="AY272" s="214" t="s">
        <v>130</v>
      </c>
    </row>
    <row r="273" spans="2:51" s="14" customFormat="1" ht="12">
      <c r="B273" s="204"/>
      <c r="C273" s="205"/>
      <c r="D273" s="195" t="s">
        <v>142</v>
      </c>
      <c r="E273" s="206" t="s">
        <v>19</v>
      </c>
      <c r="F273" s="207" t="s">
        <v>346</v>
      </c>
      <c r="G273" s="205"/>
      <c r="H273" s="208">
        <v>28.3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142</v>
      </c>
      <c r="AU273" s="214" t="s">
        <v>86</v>
      </c>
      <c r="AV273" s="14" t="s">
        <v>86</v>
      </c>
      <c r="AW273" s="14" t="s">
        <v>37</v>
      </c>
      <c r="AX273" s="14" t="s">
        <v>76</v>
      </c>
      <c r="AY273" s="214" t="s">
        <v>130</v>
      </c>
    </row>
    <row r="274" spans="2:51" s="14" customFormat="1" ht="12">
      <c r="B274" s="204"/>
      <c r="C274" s="205"/>
      <c r="D274" s="195" t="s">
        <v>142</v>
      </c>
      <c r="E274" s="206" t="s">
        <v>19</v>
      </c>
      <c r="F274" s="207" t="s">
        <v>347</v>
      </c>
      <c r="G274" s="205"/>
      <c r="H274" s="208">
        <v>11.06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142</v>
      </c>
      <c r="AU274" s="214" t="s">
        <v>86</v>
      </c>
      <c r="AV274" s="14" t="s">
        <v>86</v>
      </c>
      <c r="AW274" s="14" t="s">
        <v>37</v>
      </c>
      <c r="AX274" s="14" t="s">
        <v>76</v>
      </c>
      <c r="AY274" s="214" t="s">
        <v>130</v>
      </c>
    </row>
    <row r="275" spans="2:51" s="14" customFormat="1" ht="12">
      <c r="B275" s="204"/>
      <c r="C275" s="205"/>
      <c r="D275" s="195" t="s">
        <v>142</v>
      </c>
      <c r="E275" s="206" t="s">
        <v>19</v>
      </c>
      <c r="F275" s="207" t="s">
        <v>348</v>
      </c>
      <c r="G275" s="205"/>
      <c r="H275" s="208">
        <v>1.92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142</v>
      </c>
      <c r="AU275" s="214" t="s">
        <v>86</v>
      </c>
      <c r="AV275" s="14" t="s">
        <v>86</v>
      </c>
      <c r="AW275" s="14" t="s">
        <v>37</v>
      </c>
      <c r="AX275" s="14" t="s">
        <v>76</v>
      </c>
      <c r="AY275" s="214" t="s">
        <v>130</v>
      </c>
    </row>
    <row r="276" spans="2:51" s="15" customFormat="1" ht="12">
      <c r="B276" s="215"/>
      <c r="C276" s="216"/>
      <c r="D276" s="195" t="s">
        <v>142</v>
      </c>
      <c r="E276" s="217" t="s">
        <v>19</v>
      </c>
      <c r="F276" s="218" t="s">
        <v>146</v>
      </c>
      <c r="G276" s="216"/>
      <c r="H276" s="219">
        <v>57.480000000000004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142</v>
      </c>
      <c r="AU276" s="225" t="s">
        <v>86</v>
      </c>
      <c r="AV276" s="15" t="s">
        <v>138</v>
      </c>
      <c r="AW276" s="15" t="s">
        <v>37</v>
      </c>
      <c r="AX276" s="15" t="s">
        <v>84</v>
      </c>
      <c r="AY276" s="225" t="s">
        <v>130</v>
      </c>
    </row>
    <row r="277" spans="1:65" s="2" customFormat="1" ht="24.2" customHeight="1">
      <c r="A277" s="36"/>
      <c r="B277" s="37"/>
      <c r="C277" s="175" t="s">
        <v>349</v>
      </c>
      <c r="D277" s="175" t="s">
        <v>133</v>
      </c>
      <c r="E277" s="176" t="s">
        <v>350</v>
      </c>
      <c r="F277" s="177" t="s">
        <v>351</v>
      </c>
      <c r="G277" s="178" t="s">
        <v>136</v>
      </c>
      <c r="H277" s="179">
        <v>39.573</v>
      </c>
      <c r="I277" s="180"/>
      <c r="J277" s="181">
        <f>ROUND(I277*H277,2)</f>
        <v>0</v>
      </c>
      <c r="K277" s="177" t="s">
        <v>137</v>
      </c>
      <c r="L277" s="41"/>
      <c r="M277" s="182" t="s">
        <v>19</v>
      </c>
      <c r="N277" s="183" t="s">
        <v>47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0.016</v>
      </c>
      <c r="T277" s="185">
        <f>S277*H277</f>
        <v>0.6331680000000001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138</v>
      </c>
      <c r="AT277" s="186" t="s">
        <v>133</v>
      </c>
      <c r="AU277" s="186" t="s">
        <v>86</v>
      </c>
      <c r="AY277" s="19" t="s">
        <v>130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84</v>
      </c>
      <c r="BK277" s="187">
        <f>ROUND(I277*H277,2)</f>
        <v>0</v>
      </c>
      <c r="BL277" s="19" t="s">
        <v>138</v>
      </c>
      <c r="BM277" s="186" t="s">
        <v>352</v>
      </c>
    </row>
    <row r="278" spans="1:47" s="2" customFormat="1" ht="12">
      <c r="A278" s="36"/>
      <c r="B278" s="37"/>
      <c r="C278" s="38"/>
      <c r="D278" s="188" t="s">
        <v>140</v>
      </c>
      <c r="E278" s="38"/>
      <c r="F278" s="189" t="s">
        <v>353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140</v>
      </c>
      <c r="AU278" s="19" t="s">
        <v>86</v>
      </c>
    </row>
    <row r="279" spans="2:51" s="13" customFormat="1" ht="12">
      <c r="B279" s="193"/>
      <c r="C279" s="194"/>
      <c r="D279" s="195" t="s">
        <v>142</v>
      </c>
      <c r="E279" s="196" t="s">
        <v>19</v>
      </c>
      <c r="F279" s="197" t="s">
        <v>143</v>
      </c>
      <c r="G279" s="194"/>
      <c r="H279" s="196" t="s">
        <v>19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142</v>
      </c>
      <c r="AU279" s="203" t="s">
        <v>86</v>
      </c>
      <c r="AV279" s="13" t="s">
        <v>84</v>
      </c>
      <c r="AW279" s="13" t="s">
        <v>37</v>
      </c>
      <c r="AX279" s="13" t="s">
        <v>76</v>
      </c>
      <c r="AY279" s="203" t="s">
        <v>130</v>
      </c>
    </row>
    <row r="280" spans="2:51" s="14" customFormat="1" ht="12">
      <c r="B280" s="204"/>
      <c r="C280" s="205"/>
      <c r="D280" s="195" t="s">
        <v>142</v>
      </c>
      <c r="E280" s="206" t="s">
        <v>19</v>
      </c>
      <c r="F280" s="207" t="s">
        <v>144</v>
      </c>
      <c r="G280" s="205"/>
      <c r="H280" s="208">
        <v>45.973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142</v>
      </c>
      <c r="AU280" s="214" t="s">
        <v>86</v>
      </c>
      <c r="AV280" s="14" t="s">
        <v>86</v>
      </c>
      <c r="AW280" s="14" t="s">
        <v>37</v>
      </c>
      <c r="AX280" s="14" t="s">
        <v>76</v>
      </c>
      <c r="AY280" s="214" t="s">
        <v>130</v>
      </c>
    </row>
    <row r="281" spans="2:51" s="14" customFormat="1" ht="12">
      <c r="B281" s="204"/>
      <c r="C281" s="205"/>
      <c r="D281" s="195" t="s">
        <v>142</v>
      </c>
      <c r="E281" s="206" t="s">
        <v>19</v>
      </c>
      <c r="F281" s="207" t="s">
        <v>145</v>
      </c>
      <c r="G281" s="205"/>
      <c r="H281" s="208">
        <v>-6.4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142</v>
      </c>
      <c r="AU281" s="214" t="s">
        <v>86</v>
      </c>
      <c r="AV281" s="14" t="s">
        <v>86</v>
      </c>
      <c r="AW281" s="14" t="s">
        <v>37</v>
      </c>
      <c r="AX281" s="14" t="s">
        <v>76</v>
      </c>
      <c r="AY281" s="214" t="s">
        <v>130</v>
      </c>
    </row>
    <row r="282" spans="2:51" s="15" customFormat="1" ht="12">
      <c r="B282" s="215"/>
      <c r="C282" s="216"/>
      <c r="D282" s="195" t="s">
        <v>142</v>
      </c>
      <c r="E282" s="217" t="s">
        <v>19</v>
      </c>
      <c r="F282" s="218" t="s">
        <v>146</v>
      </c>
      <c r="G282" s="216"/>
      <c r="H282" s="219">
        <v>39.573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142</v>
      </c>
      <c r="AU282" s="225" t="s">
        <v>86</v>
      </c>
      <c r="AV282" s="15" t="s">
        <v>138</v>
      </c>
      <c r="AW282" s="15" t="s">
        <v>37</v>
      </c>
      <c r="AX282" s="15" t="s">
        <v>84</v>
      </c>
      <c r="AY282" s="225" t="s">
        <v>130</v>
      </c>
    </row>
    <row r="283" spans="2:63" s="12" customFormat="1" ht="22.9" customHeight="1">
      <c r="B283" s="159"/>
      <c r="C283" s="160"/>
      <c r="D283" s="161" t="s">
        <v>75</v>
      </c>
      <c r="E283" s="173" t="s">
        <v>354</v>
      </c>
      <c r="F283" s="173" t="s">
        <v>355</v>
      </c>
      <c r="G283" s="160"/>
      <c r="H283" s="160"/>
      <c r="I283" s="163"/>
      <c r="J283" s="174">
        <f>BK283</f>
        <v>0</v>
      </c>
      <c r="K283" s="160"/>
      <c r="L283" s="165"/>
      <c r="M283" s="166"/>
      <c r="N283" s="167"/>
      <c r="O283" s="167"/>
      <c r="P283" s="168">
        <f>SUM(P284:P326)</f>
        <v>0</v>
      </c>
      <c r="Q283" s="167"/>
      <c r="R283" s="168">
        <f>SUM(R284:R326)</f>
        <v>0</v>
      </c>
      <c r="S283" s="167"/>
      <c r="T283" s="169">
        <f>SUM(T284:T326)</f>
        <v>0</v>
      </c>
      <c r="AR283" s="170" t="s">
        <v>84</v>
      </c>
      <c r="AT283" s="171" t="s">
        <v>75</v>
      </c>
      <c r="AU283" s="171" t="s">
        <v>84</v>
      </c>
      <c r="AY283" s="170" t="s">
        <v>130</v>
      </c>
      <c r="BK283" s="172">
        <f>SUM(BK284:BK326)</f>
        <v>0</v>
      </c>
    </row>
    <row r="284" spans="1:65" s="2" customFormat="1" ht="24.2" customHeight="1">
      <c r="A284" s="36"/>
      <c r="B284" s="37"/>
      <c r="C284" s="175" t="s">
        <v>356</v>
      </c>
      <c r="D284" s="175" t="s">
        <v>133</v>
      </c>
      <c r="E284" s="176" t="s">
        <v>357</v>
      </c>
      <c r="F284" s="177" t="s">
        <v>358</v>
      </c>
      <c r="G284" s="178" t="s">
        <v>359</v>
      </c>
      <c r="H284" s="179">
        <v>96.98</v>
      </c>
      <c r="I284" s="180"/>
      <c r="J284" s="181">
        <f>ROUND(I284*H284,2)</f>
        <v>0</v>
      </c>
      <c r="K284" s="177" t="s">
        <v>137</v>
      </c>
      <c r="L284" s="41"/>
      <c r="M284" s="182" t="s">
        <v>19</v>
      </c>
      <c r="N284" s="183" t="s">
        <v>47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138</v>
      </c>
      <c r="AT284" s="186" t="s">
        <v>133</v>
      </c>
      <c r="AU284" s="186" t="s">
        <v>86</v>
      </c>
      <c r="AY284" s="19" t="s">
        <v>130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84</v>
      </c>
      <c r="BK284" s="187">
        <f>ROUND(I284*H284,2)</f>
        <v>0</v>
      </c>
      <c r="BL284" s="19" t="s">
        <v>138</v>
      </c>
      <c r="BM284" s="186" t="s">
        <v>360</v>
      </c>
    </row>
    <row r="285" spans="1:47" s="2" customFormat="1" ht="12">
      <c r="A285" s="36"/>
      <c r="B285" s="37"/>
      <c r="C285" s="38"/>
      <c r="D285" s="188" t="s">
        <v>140</v>
      </c>
      <c r="E285" s="38"/>
      <c r="F285" s="189" t="s">
        <v>361</v>
      </c>
      <c r="G285" s="38"/>
      <c r="H285" s="38"/>
      <c r="I285" s="190"/>
      <c r="J285" s="38"/>
      <c r="K285" s="38"/>
      <c r="L285" s="41"/>
      <c r="M285" s="191"/>
      <c r="N285" s="19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140</v>
      </c>
      <c r="AU285" s="19" t="s">
        <v>86</v>
      </c>
    </row>
    <row r="286" spans="1:65" s="2" customFormat="1" ht="21.75" customHeight="1">
      <c r="A286" s="36"/>
      <c r="B286" s="37"/>
      <c r="C286" s="175" t="s">
        <v>362</v>
      </c>
      <c r="D286" s="175" t="s">
        <v>133</v>
      </c>
      <c r="E286" s="176" t="s">
        <v>363</v>
      </c>
      <c r="F286" s="177" t="s">
        <v>364</v>
      </c>
      <c r="G286" s="178" t="s">
        <v>359</v>
      </c>
      <c r="H286" s="179">
        <v>96.98</v>
      </c>
      <c r="I286" s="180"/>
      <c r="J286" s="181">
        <f>ROUND(I286*H286,2)</f>
        <v>0</v>
      </c>
      <c r="K286" s="177" t="s">
        <v>137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138</v>
      </c>
      <c r="AT286" s="186" t="s">
        <v>133</v>
      </c>
      <c r="AU286" s="186" t="s">
        <v>86</v>
      </c>
      <c r="AY286" s="19" t="s">
        <v>130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84</v>
      </c>
      <c r="BK286" s="187">
        <f>ROUND(I286*H286,2)</f>
        <v>0</v>
      </c>
      <c r="BL286" s="19" t="s">
        <v>138</v>
      </c>
      <c r="BM286" s="186" t="s">
        <v>365</v>
      </c>
    </row>
    <row r="287" spans="1:47" s="2" customFormat="1" ht="12">
      <c r="A287" s="36"/>
      <c r="B287" s="37"/>
      <c r="C287" s="38"/>
      <c r="D287" s="188" t="s">
        <v>140</v>
      </c>
      <c r="E287" s="38"/>
      <c r="F287" s="189" t="s">
        <v>366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140</v>
      </c>
      <c r="AU287" s="19" t="s">
        <v>86</v>
      </c>
    </row>
    <row r="288" spans="1:65" s="2" customFormat="1" ht="24.2" customHeight="1">
      <c r="A288" s="36"/>
      <c r="B288" s="37"/>
      <c r="C288" s="175" t="s">
        <v>367</v>
      </c>
      <c r="D288" s="175" t="s">
        <v>133</v>
      </c>
      <c r="E288" s="176" t="s">
        <v>368</v>
      </c>
      <c r="F288" s="177" t="s">
        <v>369</v>
      </c>
      <c r="G288" s="178" t="s">
        <v>359</v>
      </c>
      <c r="H288" s="179">
        <v>96.98</v>
      </c>
      <c r="I288" s="180"/>
      <c r="J288" s="181">
        <f>ROUND(I288*H288,2)</f>
        <v>0</v>
      </c>
      <c r="K288" s="177" t="s">
        <v>137</v>
      </c>
      <c r="L288" s="41"/>
      <c r="M288" s="182" t="s">
        <v>19</v>
      </c>
      <c r="N288" s="183" t="s">
        <v>47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138</v>
      </c>
      <c r="AT288" s="186" t="s">
        <v>133</v>
      </c>
      <c r="AU288" s="186" t="s">
        <v>86</v>
      </c>
      <c r="AY288" s="19" t="s">
        <v>130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84</v>
      </c>
      <c r="BK288" s="187">
        <f>ROUND(I288*H288,2)</f>
        <v>0</v>
      </c>
      <c r="BL288" s="19" t="s">
        <v>138</v>
      </c>
      <c r="BM288" s="186" t="s">
        <v>370</v>
      </c>
    </row>
    <row r="289" spans="1:47" s="2" customFormat="1" ht="12">
      <c r="A289" s="36"/>
      <c r="B289" s="37"/>
      <c r="C289" s="38"/>
      <c r="D289" s="188" t="s">
        <v>140</v>
      </c>
      <c r="E289" s="38"/>
      <c r="F289" s="189" t="s">
        <v>371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140</v>
      </c>
      <c r="AU289" s="19" t="s">
        <v>86</v>
      </c>
    </row>
    <row r="290" spans="1:65" s="2" customFormat="1" ht="24.2" customHeight="1">
      <c r="A290" s="36"/>
      <c r="B290" s="37"/>
      <c r="C290" s="175" t="s">
        <v>372</v>
      </c>
      <c r="D290" s="175" t="s">
        <v>133</v>
      </c>
      <c r="E290" s="176" t="s">
        <v>373</v>
      </c>
      <c r="F290" s="177" t="s">
        <v>374</v>
      </c>
      <c r="G290" s="178" t="s">
        <v>359</v>
      </c>
      <c r="H290" s="179">
        <v>1.218</v>
      </c>
      <c r="I290" s="180"/>
      <c r="J290" s="181">
        <f>ROUND(I290*H290,2)</f>
        <v>0</v>
      </c>
      <c r="K290" s="177" t="s">
        <v>137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138</v>
      </c>
      <c r="AT290" s="186" t="s">
        <v>133</v>
      </c>
      <c r="AU290" s="186" t="s">
        <v>86</v>
      </c>
      <c r="AY290" s="19" t="s">
        <v>130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84</v>
      </c>
      <c r="BK290" s="187">
        <f>ROUND(I290*H290,2)</f>
        <v>0</v>
      </c>
      <c r="BL290" s="19" t="s">
        <v>138</v>
      </c>
      <c r="BM290" s="186" t="s">
        <v>375</v>
      </c>
    </row>
    <row r="291" spans="1:47" s="2" customFormat="1" ht="12">
      <c r="A291" s="36"/>
      <c r="B291" s="37"/>
      <c r="C291" s="38"/>
      <c r="D291" s="188" t="s">
        <v>140</v>
      </c>
      <c r="E291" s="38"/>
      <c r="F291" s="189" t="s">
        <v>376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140</v>
      </c>
      <c r="AU291" s="19" t="s">
        <v>86</v>
      </c>
    </row>
    <row r="292" spans="2:51" s="14" customFormat="1" ht="12">
      <c r="B292" s="204"/>
      <c r="C292" s="205"/>
      <c r="D292" s="195" t="s">
        <v>142</v>
      </c>
      <c r="E292" s="206" t="s">
        <v>19</v>
      </c>
      <c r="F292" s="207" t="s">
        <v>377</v>
      </c>
      <c r="G292" s="205"/>
      <c r="H292" s="208">
        <v>1.218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142</v>
      </c>
      <c r="AU292" s="214" t="s">
        <v>86</v>
      </c>
      <c r="AV292" s="14" t="s">
        <v>86</v>
      </c>
      <c r="AW292" s="14" t="s">
        <v>37</v>
      </c>
      <c r="AX292" s="14" t="s">
        <v>76</v>
      </c>
      <c r="AY292" s="214" t="s">
        <v>130</v>
      </c>
    </row>
    <row r="293" spans="2:51" s="15" customFormat="1" ht="12">
      <c r="B293" s="215"/>
      <c r="C293" s="216"/>
      <c r="D293" s="195" t="s">
        <v>142</v>
      </c>
      <c r="E293" s="217" t="s">
        <v>19</v>
      </c>
      <c r="F293" s="218" t="s">
        <v>146</v>
      </c>
      <c r="G293" s="216"/>
      <c r="H293" s="219">
        <v>1.218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142</v>
      </c>
      <c r="AU293" s="225" t="s">
        <v>86</v>
      </c>
      <c r="AV293" s="15" t="s">
        <v>138</v>
      </c>
      <c r="AW293" s="15" t="s">
        <v>37</v>
      </c>
      <c r="AX293" s="15" t="s">
        <v>84</v>
      </c>
      <c r="AY293" s="225" t="s">
        <v>130</v>
      </c>
    </row>
    <row r="294" spans="1:65" s="2" customFormat="1" ht="24.2" customHeight="1">
      <c r="A294" s="36"/>
      <c r="B294" s="37"/>
      <c r="C294" s="175" t="s">
        <v>378</v>
      </c>
      <c r="D294" s="175" t="s">
        <v>133</v>
      </c>
      <c r="E294" s="176" t="s">
        <v>379</v>
      </c>
      <c r="F294" s="177" t="s">
        <v>380</v>
      </c>
      <c r="G294" s="178" t="s">
        <v>359</v>
      </c>
      <c r="H294" s="179">
        <v>48.988</v>
      </c>
      <c r="I294" s="180"/>
      <c r="J294" s="181">
        <f>ROUND(I294*H294,2)</f>
        <v>0</v>
      </c>
      <c r="K294" s="177" t="s">
        <v>137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138</v>
      </c>
      <c r="AT294" s="186" t="s">
        <v>133</v>
      </c>
      <c r="AU294" s="186" t="s">
        <v>86</v>
      </c>
      <c r="AY294" s="19" t="s">
        <v>130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84</v>
      </c>
      <c r="BK294" s="187">
        <f>ROUND(I294*H294,2)</f>
        <v>0</v>
      </c>
      <c r="BL294" s="19" t="s">
        <v>138</v>
      </c>
      <c r="BM294" s="186" t="s">
        <v>381</v>
      </c>
    </row>
    <row r="295" spans="1:47" s="2" customFormat="1" ht="12">
      <c r="A295" s="36"/>
      <c r="B295" s="37"/>
      <c r="C295" s="38"/>
      <c r="D295" s="188" t="s">
        <v>140</v>
      </c>
      <c r="E295" s="38"/>
      <c r="F295" s="189" t="s">
        <v>382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140</v>
      </c>
      <c r="AU295" s="19" t="s">
        <v>86</v>
      </c>
    </row>
    <row r="296" spans="2:51" s="14" customFormat="1" ht="12">
      <c r="B296" s="204"/>
      <c r="C296" s="205"/>
      <c r="D296" s="195" t="s">
        <v>142</v>
      </c>
      <c r="E296" s="206" t="s">
        <v>19</v>
      </c>
      <c r="F296" s="207" t="s">
        <v>383</v>
      </c>
      <c r="G296" s="205"/>
      <c r="H296" s="208">
        <v>0.562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142</v>
      </c>
      <c r="AU296" s="214" t="s">
        <v>86</v>
      </c>
      <c r="AV296" s="14" t="s">
        <v>86</v>
      </c>
      <c r="AW296" s="14" t="s">
        <v>37</v>
      </c>
      <c r="AX296" s="14" t="s">
        <v>76</v>
      </c>
      <c r="AY296" s="214" t="s">
        <v>130</v>
      </c>
    </row>
    <row r="297" spans="2:51" s="14" customFormat="1" ht="12">
      <c r="B297" s="204"/>
      <c r="C297" s="205"/>
      <c r="D297" s="195" t="s">
        <v>142</v>
      </c>
      <c r="E297" s="206" t="s">
        <v>19</v>
      </c>
      <c r="F297" s="207" t="s">
        <v>384</v>
      </c>
      <c r="G297" s="205"/>
      <c r="H297" s="208">
        <v>48.021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142</v>
      </c>
      <c r="AU297" s="214" t="s">
        <v>86</v>
      </c>
      <c r="AV297" s="14" t="s">
        <v>86</v>
      </c>
      <c r="AW297" s="14" t="s">
        <v>37</v>
      </c>
      <c r="AX297" s="14" t="s">
        <v>76</v>
      </c>
      <c r="AY297" s="214" t="s">
        <v>130</v>
      </c>
    </row>
    <row r="298" spans="2:51" s="14" customFormat="1" ht="12">
      <c r="B298" s="204"/>
      <c r="C298" s="205"/>
      <c r="D298" s="195" t="s">
        <v>142</v>
      </c>
      <c r="E298" s="206" t="s">
        <v>19</v>
      </c>
      <c r="F298" s="207" t="s">
        <v>385</v>
      </c>
      <c r="G298" s="205"/>
      <c r="H298" s="208">
        <v>0.405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142</v>
      </c>
      <c r="AU298" s="214" t="s">
        <v>86</v>
      </c>
      <c r="AV298" s="14" t="s">
        <v>86</v>
      </c>
      <c r="AW298" s="14" t="s">
        <v>37</v>
      </c>
      <c r="AX298" s="14" t="s">
        <v>76</v>
      </c>
      <c r="AY298" s="214" t="s">
        <v>130</v>
      </c>
    </row>
    <row r="299" spans="2:51" s="15" customFormat="1" ht="12">
      <c r="B299" s="215"/>
      <c r="C299" s="216"/>
      <c r="D299" s="195" t="s">
        <v>142</v>
      </c>
      <c r="E299" s="217" t="s">
        <v>19</v>
      </c>
      <c r="F299" s="218" t="s">
        <v>146</v>
      </c>
      <c r="G299" s="216"/>
      <c r="H299" s="219">
        <v>48.988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142</v>
      </c>
      <c r="AU299" s="225" t="s">
        <v>86</v>
      </c>
      <c r="AV299" s="15" t="s">
        <v>138</v>
      </c>
      <c r="AW299" s="15" t="s">
        <v>37</v>
      </c>
      <c r="AX299" s="15" t="s">
        <v>84</v>
      </c>
      <c r="AY299" s="225" t="s">
        <v>130</v>
      </c>
    </row>
    <row r="300" spans="1:65" s="2" customFormat="1" ht="24.2" customHeight="1">
      <c r="A300" s="36"/>
      <c r="B300" s="37"/>
      <c r="C300" s="175" t="s">
        <v>386</v>
      </c>
      <c r="D300" s="175" t="s">
        <v>133</v>
      </c>
      <c r="E300" s="176" t="s">
        <v>387</v>
      </c>
      <c r="F300" s="177" t="s">
        <v>388</v>
      </c>
      <c r="G300" s="178" t="s">
        <v>359</v>
      </c>
      <c r="H300" s="179">
        <v>7.784</v>
      </c>
      <c r="I300" s="180"/>
      <c r="J300" s="181">
        <f>ROUND(I300*H300,2)</f>
        <v>0</v>
      </c>
      <c r="K300" s="177" t="s">
        <v>137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138</v>
      </c>
      <c r="AT300" s="186" t="s">
        <v>133</v>
      </c>
      <c r="AU300" s="186" t="s">
        <v>86</v>
      </c>
      <c r="AY300" s="19" t="s">
        <v>130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84</v>
      </c>
      <c r="BK300" s="187">
        <f>ROUND(I300*H300,2)</f>
        <v>0</v>
      </c>
      <c r="BL300" s="19" t="s">
        <v>138</v>
      </c>
      <c r="BM300" s="186" t="s">
        <v>389</v>
      </c>
    </row>
    <row r="301" spans="1:47" s="2" customFormat="1" ht="12">
      <c r="A301" s="36"/>
      <c r="B301" s="37"/>
      <c r="C301" s="38"/>
      <c r="D301" s="188" t="s">
        <v>140</v>
      </c>
      <c r="E301" s="38"/>
      <c r="F301" s="189" t="s">
        <v>390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140</v>
      </c>
      <c r="AU301" s="19" t="s">
        <v>86</v>
      </c>
    </row>
    <row r="302" spans="2:51" s="14" customFormat="1" ht="12">
      <c r="B302" s="204"/>
      <c r="C302" s="205"/>
      <c r="D302" s="195" t="s">
        <v>142</v>
      </c>
      <c r="E302" s="206" t="s">
        <v>19</v>
      </c>
      <c r="F302" s="207" t="s">
        <v>391</v>
      </c>
      <c r="G302" s="205"/>
      <c r="H302" s="208">
        <v>1.292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142</v>
      </c>
      <c r="AU302" s="214" t="s">
        <v>86</v>
      </c>
      <c r="AV302" s="14" t="s">
        <v>86</v>
      </c>
      <c r="AW302" s="14" t="s">
        <v>37</v>
      </c>
      <c r="AX302" s="14" t="s">
        <v>76</v>
      </c>
      <c r="AY302" s="214" t="s">
        <v>130</v>
      </c>
    </row>
    <row r="303" spans="2:51" s="14" customFormat="1" ht="12">
      <c r="B303" s="204"/>
      <c r="C303" s="205"/>
      <c r="D303" s="195" t="s">
        <v>142</v>
      </c>
      <c r="E303" s="206" t="s">
        <v>19</v>
      </c>
      <c r="F303" s="207" t="s">
        <v>392</v>
      </c>
      <c r="G303" s="205"/>
      <c r="H303" s="208">
        <v>3.928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142</v>
      </c>
      <c r="AU303" s="214" t="s">
        <v>86</v>
      </c>
      <c r="AV303" s="14" t="s">
        <v>86</v>
      </c>
      <c r="AW303" s="14" t="s">
        <v>37</v>
      </c>
      <c r="AX303" s="14" t="s">
        <v>76</v>
      </c>
      <c r="AY303" s="214" t="s">
        <v>130</v>
      </c>
    </row>
    <row r="304" spans="2:51" s="14" customFormat="1" ht="12">
      <c r="B304" s="204"/>
      <c r="C304" s="205"/>
      <c r="D304" s="195" t="s">
        <v>142</v>
      </c>
      <c r="E304" s="206" t="s">
        <v>19</v>
      </c>
      <c r="F304" s="207" t="s">
        <v>393</v>
      </c>
      <c r="G304" s="205"/>
      <c r="H304" s="208">
        <v>0.041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142</v>
      </c>
      <c r="AU304" s="214" t="s">
        <v>86</v>
      </c>
      <c r="AV304" s="14" t="s">
        <v>86</v>
      </c>
      <c r="AW304" s="14" t="s">
        <v>37</v>
      </c>
      <c r="AX304" s="14" t="s">
        <v>76</v>
      </c>
      <c r="AY304" s="214" t="s">
        <v>130</v>
      </c>
    </row>
    <row r="305" spans="2:51" s="14" customFormat="1" ht="12">
      <c r="B305" s="204"/>
      <c r="C305" s="205"/>
      <c r="D305" s="195" t="s">
        <v>142</v>
      </c>
      <c r="E305" s="206" t="s">
        <v>19</v>
      </c>
      <c r="F305" s="207" t="s">
        <v>394</v>
      </c>
      <c r="G305" s="205"/>
      <c r="H305" s="208">
        <v>0.702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142</v>
      </c>
      <c r="AU305" s="214" t="s">
        <v>86</v>
      </c>
      <c r="AV305" s="14" t="s">
        <v>86</v>
      </c>
      <c r="AW305" s="14" t="s">
        <v>37</v>
      </c>
      <c r="AX305" s="14" t="s">
        <v>76</v>
      </c>
      <c r="AY305" s="214" t="s">
        <v>130</v>
      </c>
    </row>
    <row r="306" spans="2:51" s="14" customFormat="1" ht="12">
      <c r="B306" s="204"/>
      <c r="C306" s="205"/>
      <c r="D306" s="195" t="s">
        <v>142</v>
      </c>
      <c r="E306" s="206" t="s">
        <v>19</v>
      </c>
      <c r="F306" s="207" t="s">
        <v>395</v>
      </c>
      <c r="G306" s="205"/>
      <c r="H306" s="208">
        <v>0.732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142</v>
      </c>
      <c r="AU306" s="214" t="s">
        <v>86</v>
      </c>
      <c r="AV306" s="14" t="s">
        <v>86</v>
      </c>
      <c r="AW306" s="14" t="s">
        <v>37</v>
      </c>
      <c r="AX306" s="14" t="s">
        <v>76</v>
      </c>
      <c r="AY306" s="214" t="s">
        <v>130</v>
      </c>
    </row>
    <row r="307" spans="2:51" s="14" customFormat="1" ht="12">
      <c r="B307" s="204"/>
      <c r="C307" s="205"/>
      <c r="D307" s="195" t="s">
        <v>142</v>
      </c>
      <c r="E307" s="206" t="s">
        <v>19</v>
      </c>
      <c r="F307" s="207" t="s">
        <v>396</v>
      </c>
      <c r="G307" s="205"/>
      <c r="H307" s="208">
        <v>1.089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142</v>
      </c>
      <c r="AU307" s="214" t="s">
        <v>86</v>
      </c>
      <c r="AV307" s="14" t="s">
        <v>86</v>
      </c>
      <c r="AW307" s="14" t="s">
        <v>37</v>
      </c>
      <c r="AX307" s="14" t="s">
        <v>76</v>
      </c>
      <c r="AY307" s="214" t="s">
        <v>130</v>
      </c>
    </row>
    <row r="308" spans="2:51" s="15" customFormat="1" ht="12">
      <c r="B308" s="215"/>
      <c r="C308" s="216"/>
      <c r="D308" s="195" t="s">
        <v>142</v>
      </c>
      <c r="E308" s="217" t="s">
        <v>19</v>
      </c>
      <c r="F308" s="218" t="s">
        <v>146</v>
      </c>
      <c r="G308" s="216"/>
      <c r="H308" s="219">
        <v>7.784000000000001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142</v>
      </c>
      <c r="AU308" s="225" t="s">
        <v>86</v>
      </c>
      <c r="AV308" s="15" t="s">
        <v>138</v>
      </c>
      <c r="AW308" s="15" t="s">
        <v>37</v>
      </c>
      <c r="AX308" s="15" t="s">
        <v>84</v>
      </c>
      <c r="AY308" s="225" t="s">
        <v>130</v>
      </c>
    </row>
    <row r="309" spans="1:65" s="2" customFormat="1" ht="24.2" customHeight="1">
      <c r="A309" s="36"/>
      <c r="B309" s="37"/>
      <c r="C309" s="175" t="s">
        <v>397</v>
      </c>
      <c r="D309" s="175" t="s">
        <v>133</v>
      </c>
      <c r="E309" s="176" t="s">
        <v>398</v>
      </c>
      <c r="F309" s="177" t="s">
        <v>399</v>
      </c>
      <c r="G309" s="178" t="s">
        <v>359</v>
      </c>
      <c r="H309" s="179">
        <v>2.734</v>
      </c>
      <c r="I309" s="180"/>
      <c r="J309" s="181">
        <f>ROUND(I309*H309,2)</f>
        <v>0</v>
      </c>
      <c r="K309" s="177" t="s">
        <v>137</v>
      </c>
      <c r="L309" s="41"/>
      <c r="M309" s="182" t="s">
        <v>19</v>
      </c>
      <c r="N309" s="183" t="s">
        <v>47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138</v>
      </c>
      <c r="AT309" s="186" t="s">
        <v>133</v>
      </c>
      <c r="AU309" s="186" t="s">
        <v>86</v>
      </c>
      <c r="AY309" s="19" t="s">
        <v>130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84</v>
      </c>
      <c r="BK309" s="187">
        <f>ROUND(I309*H309,2)</f>
        <v>0</v>
      </c>
      <c r="BL309" s="19" t="s">
        <v>138</v>
      </c>
      <c r="BM309" s="186" t="s">
        <v>400</v>
      </c>
    </row>
    <row r="310" spans="1:47" s="2" customFormat="1" ht="12">
      <c r="A310" s="36"/>
      <c r="B310" s="37"/>
      <c r="C310" s="38"/>
      <c r="D310" s="188" t="s">
        <v>140</v>
      </c>
      <c r="E310" s="38"/>
      <c r="F310" s="189" t="s">
        <v>401</v>
      </c>
      <c r="G310" s="38"/>
      <c r="H310" s="38"/>
      <c r="I310" s="190"/>
      <c r="J310" s="38"/>
      <c r="K310" s="38"/>
      <c r="L310" s="41"/>
      <c r="M310" s="191"/>
      <c r="N310" s="19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140</v>
      </c>
      <c r="AU310" s="19" t="s">
        <v>86</v>
      </c>
    </row>
    <row r="311" spans="2:51" s="14" customFormat="1" ht="12">
      <c r="B311" s="204"/>
      <c r="C311" s="205"/>
      <c r="D311" s="195" t="s">
        <v>142</v>
      </c>
      <c r="E311" s="206" t="s">
        <v>19</v>
      </c>
      <c r="F311" s="207" t="s">
        <v>402</v>
      </c>
      <c r="G311" s="205"/>
      <c r="H311" s="208">
        <v>0.976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142</v>
      </c>
      <c r="AU311" s="214" t="s">
        <v>86</v>
      </c>
      <c r="AV311" s="14" t="s">
        <v>86</v>
      </c>
      <c r="AW311" s="14" t="s">
        <v>37</v>
      </c>
      <c r="AX311" s="14" t="s">
        <v>76</v>
      </c>
      <c r="AY311" s="214" t="s">
        <v>130</v>
      </c>
    </row>
    <row r="312" spans="2:51" s="14" customFormat="1" ht="12">
      <c r="B312" s="204"/>
      <c r="C312" s="205"/>
      <c r="D312" s="195" t="s">
        <v>142</v>
      </c>
      <c r="E312" s="206" t="s">
        <v>19</v>
      </c>
      <c r="F312" s="207" t="s">
        <v>403</v>
      </c>
      <c r="G312" s="205"/>
      <c r="H312" s="208">
        <v>1.758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142</v>
      </c>
      <c r="AU312" s="214" t="s">
        <v>86</v>
      </c>
      <c r="AV312" s="14" t="s">
        <v>86</v>
      </c>
      <c r="AW312" s="14" t="s">
        <v>37</v>
      </c>
      <c r="AX312" s="14" t="s">
        <v>76</v>
      </c>
      <c r="AY312" s="214" t="s">
        <v>130</v>
      </c>
    </row>
    <row r="313" spans="2:51" s="15" customFormat="1" ht="12">
      <c r="B313" s="215"/>
      <c r="C313" s="216"/>
      <c r="D313" s="195" t="s">
        <v>142</v>
      </c>
      <c r="E313" s="217" t="s">
        <v>19</v>
      </c>
      <c r="F313" s="218" t="s">
        <v>146</v>
      </c>
      <c r="G313" s="216"/>
      <c r="H313" s="219">
        <v>2.734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142</v>
      </c>
      <c r="AU313" s="225" t="s">
        <v>86</v>
      </c>
      <c r="AV313" s="15" t="s">
        <v>138</v>
      </c>
      <c r="AW313" s="15" t="s">
        <v>37</v>
      </c>
      <c r="AX313" s="15" t="s">
        <v>84</v>
      </c>
      <c r="AY313" s="225" t="s">
        <v>130</v>
      </c>
    </row>
    <row r="314" spans="1:65" s="2" customFormat="1" ht="24.2" customHeight="1">
      <c r="A314" s="36"/>
      <c r="B314" s="37"/>
      <c r="C314" s="175" t="s">
        <v>404</v>
      </c>
      <c r="D314" s="175" t="s">
        <v>133</v>
      </c>
      <c r="E314" s="176" t="s">
        <v>405</v>
      </c>
      <c r="F314" s="177" t="s">
        <v>406</v>
      </c>
      <c r="G314" s="178" t="s">
        <v>359</v>
      </c>
      <c r="H314" s="179">
        <v>30.24</v>
      </c>
      <c r="I314" s="180"/>
      <c r="J314" s="181">
        <f>ROUND(I314*H314,2)</f>
        <v>0</v>
      </c>
      <c r="K314" s="177" t="s">
        <v>137</v>
      </c>
      <c r="L314" s="41"/>
      <c r="M314" s="182" t="s">
        <v>19</v>
      </c>
      <c r="N314" s="183" t="s">
        <v>47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138</v>
      </c>
      <c r="AT314" s="186" t="s">
        <v>133</v>
      </c>
      <c r="AU314" s="186" t="s">
        <v>86</v>
      </c>
      <c r="AY314" s="19" t="s">
        <v>130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84</v>
      </c>
      <c r="BK314" s="187">
        <f>ROUND(I314*H314,2)</f>
        <v>0</v>
      </c>
      <c r="BL314" s="19" t="s">
        <v>138</v>
      </c>
      <c r="BM314" s="186" t="s">
        <v>407</v>
      </c>
    </row>
    <row r="315" spans="1:47" s="2" customFormat="1" ht="12">
      <c r="A315" s="36"/>
      <c r="B315" s="37"/>
      <c r="C315" s="38"/>
      <c r="D315" s="188" t="s">
        <v>140</v>
      </c>
      <c r="E315" s="38"/>
      <c r="F315" s="189" t="s">
        <v>408</v>
      </c>
      <c r="G315" s="38"/>
      <c r="H315" s="38"/>
      <c r="I315" s="190"/>
      <c r="J315" s="38"/>
      <c r="K315" s="38"/>
      <c r="L315" s="41"/>
      <c r="M315" s="191"/>
      <c r="N315" s="19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140</v>
      </c>
      <c r="AU315" s="19" t="s">
        <v>86</v>
      </c>
    </row>
    <row r="316" spans="2:51" s="14" customFormat="1" ht="12">
      <c r="B316" s="204"/>
      <c r="C316" s="205"/>
      <c r="D316" s="195" t="s">
        <v>142</v>
      </c>
      <c r="E316" s="206" t="s">
        <v>19</v>
      </c>
      <c r="F316" s="207" t="s">
        <v>409</v>
      </c>
      <c r="G316" s="205"/>
      <c r="H316" s="208">
        <v>30.24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142</v>
      </c>
      <c r="AU316" s="214" t="s">
        <v>86</v>
      </c>
      <c r="AV316" s="14" t="s">
        <v>86</v>
      </c>
      <c r="AW316" s="14" t="s">
        <v>37</v>
      </c>
      <c r="AX316" s="14" t="s">
        <v>76</v>
      </c>
      <c r="AY316" s="214" t="s">
        <v>130</v>
      </c>
    </row>
    <row r="317" spans="2:51" s="15" customFormat="1" ht="12">
      <c r="B317" s="215"/>
      <c r="C317" s="216"/>
      <c r="D317" s="195" t="s">
        <v>142</v>
      </c>
      <c r="E317" s="217" t="s">
        <v>19</v>
      </c>
      <c r="F317" s="218" t="s">
        <v>146</v>
      </c>
      <c r="G317" s="216"/>
      <c r="H317" s="219">
        <v>30.24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142</v>
      </c>
      <c r="AU317" s="225" t="s">
        <v>86</v>
      </c>
      <c r="AV317" s="15" t="s">
        <v>138</v>
      </c>
      <c r="AW317" s="15" t="s">
        <v>37</v>
      </c>
      <c r="AX317" s="15" t="s">
        <v>84</v>
      </c>
      <c r="AY317" s="225" t="s">
        <v>130</v>
      </c>
    </row>
    <row r="318" spans="1:65" s="2" customFormat="1" ht="24.2" customHeight="1">
      <c r="A318" s="36"/>
      <c r="B318" s="37"/>
      <c r="C318" s="175" t="s">
        <v>410</v>
      </c>
      <c r="D318" s="175" t="s">
        <v>133</v>
      </c>
      <c r="E318" s="176" t="s">
        <v>411</v>
      </c>
      <c r="F318" s="177" t="s">
        <v>412</v>
      </c>
      <c r="G318" s="178" t="s">
        <v>359</v>
      </c>
      <c r="H318" s="179">
        <v>6.016</v>
      </c>
      <c r="I318" s="180"/>
      <c r="J318" s="181">
        <f>ROUND(I318*H318,2)</f>
        <v>0</v>
      </c>
      <c r="K318" s="177" t="s">
        <v>137</v>
      </c>
      <c r="L318" s="41"/>
      <c r="M318" s="182" t="s">
        <v>19</v>
      </c>
      <c r="N318" s="183" t="s">
        <v>47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138</v>
      </c>
      <c r="AT318" s="186" t="s">
        <v>133</v>
      </c>
      <c r="AU318" s="186" t="s">
        <v>86</v>
      </c>
      <c r="AY318" s="19" t="s">
        <v>130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84</v>
      </c>
      <c r="BK318" s="187">
        <f>ROUND(I318*H318,2)</f>
        <v>0</v>
      </c>
      <c r="BL318" s="19" t="s">
        <v>138</v>
      </c>
      <c r="BM318" s="186" t="s">
        <v>413</v>
      </c>
    </row>
    <row r="319" spans="1:47" s="2" customFormat="1" ht="12">
      <c r="A319" s="36"/>
      <c r="B319" s="37"/>
      <c r="C319" s="38"/>
      <c r="D319" s="188" t="s">
        <v>140</v>
      </c>
      <c r="E319" s="38"/>
      <c r="F319" s="189" t="s">
        <v>414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140</v>
      </c>
      <c r="AU319" s="19" t="s">
        <v>86</v>
      </c>
    </row>
    <row r="320" spans="2:51" s="14" customFormat="1" ht="12">
      <c r="B320" s="204"/>
      <c r="C320" s="205"/>
      <c r="D320" s="195" t="s">
        <v>142</v>
      </c>
      <c r="E320" s="206" t="s">
        <v>19</v>
      </c>
      <c r="F320" s="207" t="s">
        <v>415</v>
      </c>
      <c r="G320" s="205"/>
      <c r="H320" s="208">
        <v>96.98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142</v>
      </c>
      <c r="AU320" s="214" t="s">
        <v>86</v>
      </c>
      <c r="AV320" s="14" t="s">
        <v>86</v>
      </c>
      <c r="AW320" s="14" t="s">
        <v>37</v>
      </c>
      <c r="AX320" s="14" t="s">
        <v>76</v>
      </c>
      <c r="AY320" s="214" t="s">
        <v>130</v>
      </c>
    </row>
    <row r="321" spans="2:51" s="14" customFormat="1" ht="12">
      <c r="B321" s="204"/>
      <c r="C321" s="205"/>
      <c r="D321" s="195" t="s">
        <v>142</v>
      </c>
      <c r="E321" s="206" t="s">
        <v>19</v>
      </c>
      <c r="F321" s="207" t="s">
        <v>416</v>
      </c>
      <c r="G321" s="205"/>
      <c r="H321" s="208">
        <v>-1.218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142</v>
      </c>
      <c r="AU321" s="214" t="s">
        <v>86</v>
      </c>
      <c r="AV321" s="14" t="s">
        <v>86</v>
      </c>
      <c r="AW321" s="14" t="s">
        <v>37</v>
      </c>
      <c r="AX321" s="14" t="s">
        <v>76</v>
      </c>
      <c r="AY321" s="214" t="s">
        <v>130</v>
      </c>
    </row>
    <row r="322" spans="2:51" s="14" customFormat="1" ht="12">
      <c r="B322" s="204"/>
      <c r="C322" s="205"/>
      <c r="D322" s="195" t="s">
        <v>142</v>
      </c>
      <c r="E322" s="206" t="s">
        <v>19</v>
      </c>
      <c r="F322" s="207" t="s">
        <v>417</v>
      </c>
      <c r="G322" s="205"/>
      <c r="H322" s="208">
        <v>-48.988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142</v>
      </c>
      <c r="AU322" s="214" t="s">
        <v>86</v>
      </c>
      <c r="AV322" s="14" t="s">
        <v>86</v>
      </c>
      <c r="AW322" s="14" t="s">
        <v>37</v>
      </c>
      <c r="AX322" s="14" t="s">
        <v>76</v>
      </c>
      <c r="AY322" s="214" t="s">
        <v>130</v>
      </c>
    </row>
    <row r="323" spans="2:51" s="14" customFormat="1" ht="12">
      <c r="B323" s="204"/>
      <c r="C323" s="205"/>
      <c r="D323" s="195" t="s">
        <v>142</v>
      </c>
      <c r="E323" s="206" t="s">
        <v>19</v>
      </c>
      <c r="F323" s="207" t="s">
        <v>418</v>
      </c>
      <c r="G323" s="205"/>
      <c r="H323" s="208">
        <v>-7.784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142</v>
      </c>
      <c r="AU323" s="214" t="s">
        <v>86</v>
      </c>
      <c r="AV323" s="14" t="s">
        <v>86</v>
      </c>
      <c r="AW323" s="14" t="s">
        <v>37</v>
      </c>
      <c r="AX323" s="14" t="s">
        <v>76</v>
      </c>
      <c r="AY323" s="214" t="s">
        <v>130</v>
      </c>
    </row>
    <row r="324" spans="2:51" s="14" customFormat="1" ht="12">
      <c r="B324" s="204"/>
      <c r="C324" s="205"/>
      <c r="D324" s="195" t="s">
        <v>142</v>
      </c>
      <c r="E324" s="206" t="s">
        <v>19</v>
      </c>
      <c r="F324" s="207" t="s">
        <v>419</v>
      </c>
      <c r="G324" s="205"/>
      <c r="H324" s="208">
        <v>-2.734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142</v>
      </c>
      <c r="AU324" s="214" t="s">
        <v>86</v>
      </c>
      <c r="AV324" s="14" t="s">
        <v>86</v>
      </c>
      <c r="AW324" s="14" t="s">
        <v>37</v>
      </c>
      <c r="AX324" s="14" t="s">
        <v>76</v>
      </c>
      <c r="AY324" s="214" t="s">
        <v>130</v>
      </c>
    </row>
    <row r="325" spans="2:51" s="14" customFormat="1" ht="12">
      <c r="B325" s="204"/>
      <c r="C325" s="205"/>
      <c r="D325" s="195" t="s">
        <v>142</v>
      </c>
      <c r="E325" s="206" t="s">
        <v>19</v>
      </c>
      <c r="F325" s="207" t="s">
        <v>420</v>
      </c>
      <c r="G325" s="205"/>
      <c r="H325" s="208">
        <v>-30.24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142</v>
      </c>
      <c r="AU325" s="214" t="s">
        <v>86</v>
      </c>
      <c r="AV325" s="14" t="s">
        <v>86</v>
      </c>
      <c r="AW325" s="14" t="s">
        <v>37</v>
      </c>
      <c r="AX325" s="14" t="s">
        <v>76</v>
      </c>
      <c r="AY325" s="214" t="s">
        <v>130</v>
      </c>
    </row>
    <row r="326" spans="2:51" s="15" customFormat="1" ht="12">
      <c r="B326" s="215"/>
      <c r="C326" s="216"/>
      <c r="D326" s="195" t="s">
        <v>142</v>
      </c>
      <c r="E326" s="217" t="s">
        <v>19</v>
      </c>
      <c r="F326" s="218" t="s">
        <v>146</v>
      </c>
      <c r="G326" s="216"/>
      <c r="H326" s="219">
        <v>6.016000000000002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142</v>
      </c>
      <c r="AU326" s="225" t="s">
        <v>86</v>
      </c>
      <c r="AV326" s="15" t="s">
        <v>138</v>
      </c>
      <c r="AW326" s="15" t="s">
        <v>37</v>
      </c>
      <c r="AX326" s="15" t="s">
        <v>84</v>
      </c>
      <c r="AY326" s="225" t="s">
        <v>130</v>
      </c>
    </row>
    <row r="327" spans="2:63" s="12" customFormat="1" ht="25.9" customHeight="1">
      <c r="B327" s="159"/>
      <c r="C327" s="160"/>
      <c r="D327" s="161" t="s">
        <v>75</v>
      </c>
      <c r="E327" s="162" t="s">
        <v>421</v>
      </c>
      <c r="F327" s="162" t="s">
        <v>422</v>
      </c>
      <c r="G327" s="160"/>
      <c r="H327" s="160"/>
      <c r="I327" s="163"/>
      <c r="J327" s="164">
        <f>BK327</f>
        <v>0</v>
      </c>
      <c r="K327" s="160"/>
      <c r="L327" s="165"/>
      <c r="M327" s="166"/>
      <c r="N327" s="167"/>
      <c r="O327" s="167"/>
      <c r="P327" s="168">
        <f>P328+P334+P337+P339+P342+P361+P374+P382+P399</f>
        <v>0</v>
      </c>
      <c r="Q327" s="167"/>
      <c r="R327" s="168">
        <f>R328+R334+R337+R339+R342+R361+R374+R382+R399</f>
        <v>0.14878283</v>
      </c>
      <c r="S327" s="167"/>
      <c r="T327" s="169">
        <f>T328+T334+T337+T339+T342+T361+T374+T382+T399</f>
        <v>2.64094485</v>
      </c>
      <c r="AR327" s="170" t="s">
        <v>86</v>
      </c>
      <c r="AT327" s="171" t="s">
        <v>75</v>
      </c>
      <c r="AU327" s="171" t="s">
        <v>76</v>
      </c>
      <c r="AY327" s="170" t="s">
        <v>130</v>
      </c>
      <c r="BK327" s="172">
        <f>BK328+BK334+BK337+BK339+BK342+BK361+BK374+BK382+BK399</f>
        <v>0</v>
      </c>
    </row>
    <row r="328" spans="2:63" s="12" customFormat="1" ht="22.9" customHeight="1">
      <c r="B328" s="159"/>
      <c r="C328" s="160"/>
      <c r="D328" s="161" t="s">
        <v>75</v>
      </c>
      <c r="E328" s="173" t="s">
        <v>423</v>
      </c>
      <c r="F328" s="173" t="s">
        <v>424</v>
      </c>
      <c r="G328" s="160"/>
      <c r="H328" s="160"/>
      <c r="I328" s="163"/>
      <c r="J328" s="174">
        <f>BK328</f>
        <v>0</v>
      </c>
      <c r="K328" s="160"/>
      <c r="L328" s="165"/>
      <c r="M328" s="166"/>
      <c r="N328" s="167"/>
      <c r="O328" s="167"/>
      <c r="P328" s="168">
        <f>SUM(P329:P333)</f>
        <v>0</v>
      </c>
      <c r="Q328" s="167"/>
      <c r="R328" s="168">
        <f>SUM(R329:R333)</f>
        <v>0</v>
      </c>
      <c r="S328" s="167"/>
      <c r="T328" s="169">
        <f>SUM(T329:T333)</f>
        <v>0.0225</v>
      </c>
      <c r="AR328" s="170" t="s">
        <v>86</v>
      </c>
      <c r="AT328" s="171" t="s">
        <v>75</v>
      </c>
      <c r="AU328" s="171" t="s">
        <v>84</v>
      </c>
      <c r="AY328" s="170" t="s">
        <v>130</v>
      </c>
      <c r="BK328" s="172">
        <f>SUM(BK329:BK333)</f>
        <v>0</v>
      </c>
    </row>
    <row r="329" spans="1:65" s="2" customFormat="1" ht="16.5" customHeight="1">
      <c r="A329" s="36"/>
      <c r="B329" s="37"/>
      <c r="C329" s="175" t="s">
        <v>425</v>
      </c>
      <c r="D329" s="175" t="s">
        <v>133</v>
      </c>
      <c r="E329" s="176" t="s">
        <v>426</v>
      </c>
      <c r="F329" s="177" t="s">
        <v>427</v>
      </c>
      <c r="G329" s="178" t="s">
        <v>136</v>
      </c>
      <c r="H329" s="179">
        <v>5</v>
      </c>
      <c r="I329" s="180"/>
      <c r="J329" s="181">
        <f>ROUND(I329*H329,2)</f>
        <v>0</v>
      </c>
      <c r="K329" s="177" t="s">
        <v>137</v>
      </c>
      <c r="L329" s="41"/>
      <c r="M329" s="182" t="s">
        <v>19</v>
      </c>
      <c r="N329" s="183" t="s">
        <v>47</v>
      </c>
      <c r="O329" s="66"/>
      <c r="P329" s="184">
        <f>O329*H329</f>
        <v>0</v>
      </c>
      <c r="Q329" s="184">
        <v>0</v>
      </c>
      <c r="R329" s="184">
        <f>Q329*H329</f>
        <v>0</v>
      </c>
      <c r="S329" s="184">
        <v>0.0045</v>
      </c>
      <c r="T329" s="185">
        <f>S329*H329</f>
        <v>0.0225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245</v>
      </c>
      <c r="AT329" s="186" t="s">
        <v>133</v>
      </c>
      <c r="AU329" s="186" t="s">
        <v>86</v>
      </c>
      <c r="AY329" s="19" t="s">
        <v>130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84</v>
      </c>
      <c r="BK329" s="187">
        <f>ROUND(I329*H329,2)</f>
        <v>0</v>
      </c>
      <c r="BL329" s="19" t="s">
        <v>245</v>
      </c>
      <c r="BM329" s="186" t="s">
        <v>428</v>
      </c>
    </row>
    <row r="330" spans="1:47" s="2" customFormat="1" ht="12">
      <c r="A330" s="36"/>
      <c r="B330" s="37"/>
      <c r="C330" s="38"/>
      <c r="D330" s="188" t="s">
        <v>140</v>
      </c>
      <c r="E330" s="38"/>
      <c r="F330" s="189" t="s">
        <v>429</v>
      </c>
      <c r="G330" s="38"/>
      <c r="H330" s="38"/>
      <c r="I330" s="190"/>
      <c r="J330" s="38"/>
      <c r="K330" s="38"/>
      <c r="L330" s="41"/>
      <c r="M330" s="191"/>
      <c r="N330" s="19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140</v>
      </c>
      <c r="AU330" s="19" t="s">
        <v>86</v>
      </c>
    </row>
    <row r="331" spans="2:51" s="13" customFormat="1" ht="12">
      <c r="B331" s="193"/>
      <c r="C331" s="194"/>
      <c r="D331" s="195" t="s">
        <v>142</v>
      </c>
      <c r="E331" s="196" t="s">
        <v>19</v>
      </c>
      <c r="F331" s="197" t="s">
        <v>430</v>
      </c>
      <c r="G331" s="194"/>
      <c r="H331" s="196" t="s">
        <v>19</v>
      </c>
      <c r="I331" s="198"/>
      <c r="J331" s="194"/>
      <c r="K331" s="194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142</v>
      </c>
      <c r="AU331" s="203" t="s">
        <v>86</v>
      </c>
      <c r="AV331" s="13" t="s">
        <v>84</v>
      </c>
      <c r="AW331" s="13" t="s">
        <v>37</v>
      </c>
      <c r="AX331" s="13" t="s">
        <v>76</v>
      </c>
      <c r="AY331" s="203" t="s">
        <v>130</v>
      </c>
    </row>
    <row r="332" spans="2:51" s="14" customFormat="1" ht="12">
      <c r="B332" s="204"/>
      <c r="C332" s="205"/>
      <c r="D332" s="195" t="s">
        <v>142</v>
      </c>
      <c r="E332" s="206" t="s">
        <v>19</v>
      </c>
      <c r="F332" s="207" t="s">
        <v>431</v>
      </c>
      <c r="G332" s="205"/>
      <c r="H332" s="208">
        <v>5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142</v>
      </c>
      <c r="AU332" s="214" t="s">
        <v>86</v>
      </c>
      <c r="AV332" s="14" t="s">
        <v>86</v>
      </c>
      <c r="AW332" s="14" t="s">
        <v>37</v>
      </c>
      <c r="AX332" s="14" t="s">
        <v>76</v>
      </c>
      <c r="AY332" s="214" t="s">
        <v>130</v>
      </c>
    </row>
    <row r="333" spans="2:51" s="15" customFormat="1" ht="12">
      <c r="B333" s="215"/>
      <c r="C333" s="216"/>
      <c r="D333" s="195" t="s">
        <v>142</v>
      </c>
      <c r="E333" s="217" t="s">
        <v>19</v>
      </c>
      <c r="F333" s="218" t="s">
        <v>146</v>
      </c>
      <c r="G333" s="216"/>
      <c r="H333" s="219">
        <v>5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142</v>
      </c>
      <c r="AU333" s="225" t="s">
        <v>86</v>
      </c>
      <c r="AV333" s="15" t="s">
        <v>138</v>
      </c>
      <c r="AW333" s="15" t="s">
        <v>37</v>
      </c>
      <c r="AX333" s="15" t="s">
        <v>84</v>
      </c>
      <c r="AY333" s="225" t="s">
        <v>130</v>
      </c>
    </row>
    <row r="334" spans="2:63" s="12" customFormat="1" ht="22.9" customHeight="1">
      <c r="B334" s="159"/>
      <c r="C334" s="160"/>
      <c r="D334" s="161" t="s">
        <v>75</v>
      </c>
      <c r="E334" s="173" t="s">
        <v>432</v>
      </c>
      <c r="F334" s="173" t="s">
        <v>433</v>
      </c>
      <c r="G334" s="160"/>
      <c r="H334" s="160"/>
      <c r="I334" s="163"/>
      <c r="J334" s="174">
        <f>BK334</f>
        <v>0</v>
      </c>
      <c r="K334" s="160"/>
      <c r="L334" s="165"/>
      <c r="M334" s="166"/>
      <c r="N334" s="167"/>
      <c r="O334" s="167"/>
      <c r="P334" s="168">
        <f>SUM(P335:P336)</f>
        <v>0</v>
      </c>
      <c r="Q334" s="167"/>
      <c r="R334" s="168">
        <f>SUM(R335:R336)</f>
        <v>0</v>
      </c>
      <c r="S334" s="167"/>
      <c r="T334" s="169">
        <f>SUM(T335:T336)</f>
        <v>0.03522</v>
      </c>
      <c r="AR334" s="170" t="s">
        <v>86</v>
      </c>
      <c r="AT334" s="171" t="s">
        <v>75</v>
      </c>
      <c r="AU334" s="171" t="s">
        <v>84</v>
      </c>
      <c r="AY334" s="170" t="s">
        <v>130</v>
      </c>
      <c r="BK334" s="172">
        <f>SUM(BK335:BK336)</f>
        <v>0</v>
      </c>
    </row>
    <row r="335" spans="1:65" s="2" customFormat="1" ht="16.5" customHeight="1">
      <c r="A335" s="36"/>
      <c r="B335" s="37"/>
      <c r="C335" s="175" t="s">
        <v>434</v>
      </c>
      <c r="D335" s="175" t="s">
        <v>133</v>
      </c>
      <c r="E335" s="176" t="s">
        <v>435</v>
      </c>
      <c r="F335" s="177" t="s">
        <v>436</v>
      </c>
      <c r="G335" s="178" t="s">
        <v>437</v>
      </c>
      <c r="H335" s="179">
        <v>1</v>
      </c>
      <c r="I335" s="180"/>
      <c r="J335" s="181">
        <f>ROUND(I335*H335,2)</f>
        <v>0</v>
      </c>
      <c r="K335" s="177" t="s">
        <v>137</v>
      </c>
      <c r="L335" s="41"/>
      <c r="M335" s="182" t="s">
        <v>19</v>
      </c>
      <c r="N335" s="183" t="s">
        <v>47</v>
      </c>
      <c r="O335" s="66"/>
      <c r="P335" s="184">
        <f>O335*H335</f>
        <v>0</v>
      </c>
      <c r="Q335" s="184">
        <v>0</v>
      </c>
      <c r="R335" s="184">
        <f>Q335*H335</f>
        <v>0</v>
      </c>
      <c r="S335" s="184">
        <v>0.03522</v>
      </c>
      <c r="T335" s="185">
        <f>S335*H335</f>
        <v>0.03522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245</v>
      </c>
      <c r="AT335" s="186" t="s">
        <v>133</v>
      </c>
      <c r="AU335" s="186" t="s">
        <v>86</v>
      </c>
      <c r="AY335" s="19" t="s">
        <v>130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84</v>
      </c>
      <c r="BK335" s="187">
        <f>ROUND(I335*H335,2)</f>
        <v>0</v>
      </c>
      <c r="BL335" s="19" t="s">
        <v>245</v>
      </c>
      <c r="BM335" s="186" t="s">
        <v>438</v>
      </c>
    </row>
    <row r="336" spans="1:47" s="2" customFormat="1" ht="12">
      <c r="A336" s="36"/>
      <c r="B336" s="37"/>
      <c r="C336" s="38"/>
      <c r="D336" s="188" t="s">
        <v>140</v>
      </c>
      <c r="E336" s="38"/>
      <c r="F336" s="189" t="s">
        <v>439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140</v>
      </c>
      <c r="AU336" s="19" t="s">
        <v>86</v>
      </c>
    </row>
    <row r="337" spans="2:63" s="12" customFormat="1" ht="22.9" customHeight="1">
      <c r="B337" s="159"/>
      <c r="C337" s="160"/>
      <c r="D337" s="161" t="s">
        <v>75</v>
      </c>
      <c r="E337" s="173" t="s">
        <v>440</v>
      </c>
      <c r="F337" s="173" t="s">
        <v>441</v>
      </c>
      <c r="G337" s="160"/>
      <c r="H337" s="160"/>
      <c r="I337" s="163"/>
      <c r="J337" s="174">
        <f>BK337</f>
        <v>0</v>
      </c>
      <c r="K337" s="160"/>
      <c r="L337" s="165"/>
      <c r="M337" s="166"/>
      <c r="N337" s="167"/>
      <c r="O337" s="167"/>
      <c r="P337" s="168">
        <f>P338</f>
        <v>0</v>
      </c>
      <c r="Q337" s="167"/>
      <c r="R337" s="168">
        <f>R338</f>
        <v>0</v>
      </c>
      <c r="S337" s="167"/>
      <c r="T337" s="169">
        <f>T338</f>
        <v>0</v>
      </c>
      <c r="AR337" s="170" t="s">
        <v>86</v>
      </c>
      <c r="AT337" s="171" t="s">
        <v>75</v>
      </c>
      <c r="AU337" s="171" t="s">
        <v>84</v>
      </c>
      <c r="AY337" s="170" t="s">
        <v>130</v>
      </c>
      <c r="BK337" s="172">
        <f>BK338</f>
        <v>0</v>
      </c>
    </row>
    <row r="338" spans="1:65" s="2" customFormat="1" ht="16.5" customHeight="1">
      <c r="A338" s="36"/>
      <c r="B338" s="37"/>
      <c r="C338" s="175" t="s">
        <v>442</v>
      </c>
      <c r="D338" s="175" t="s">
        <v>133</v>
      </c>
      <c r="E338" s="176" t="s">
        <v>443</v>
      </c>
      <c r="F338" s="177" t="s">
        <v>444</v>
      </c>
      <c r="G338" s="178" t="s">
        <v>445</v>
      </c>
      <c r="H338" s="179">
        <v>1</v>
      </c>
      <c r="I338" s="180"/>
      <c r="J338" s="181">
        <f>ROUND(I338*H338,2)</f>
        <v>0</v>
      </c>
      <c r="K338" s="177" t="s">
        <v>19</v>
      </c>
      <c r="L338" s="41"/>
      <c r="M338" s="182" t="s">
        <v>19</v>
      </c>
      <c r="N338" s="183" t="s">
        <v>47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245</v>
      </c>
      <c r="AT338" s="186" t="s">
        <v>133</v>
      </c>
      <c r="AU338" s="186" t="s">
        <v>86</v>
      </c>
      <c r="AY338" s="19" t="s">
        <v>130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84</v>
      </c>
      <c r="BK338" s="187">
        <f>ROUND(I338*H338,2)</f>
        <v>0</v>
      </c>
      <c r="BL338" s="19" t="s">
        <v>245</v>
      </c>
      <c r="BM338" s="186" t="s">
        <v>446</v>
      </c>
    </row>
    <row r="339" spans="2:63" s="12" customFormat="1" ht="22.9" customHeight="1">
      <c r="B339" s="159"/>
      <c r="C339" s="160"/>
      <c r="D339" s="161" t="s">
        <v>75</v>
      </c>
      <c r="E339" s="173" t="s">
        <v>447</v>
      </c>
      <c r="F339" s="173" t="s">
        <v>448</v>
      </c>
      <c r="G339" s="160"/>
      <c r="H339" s="160"/>
      <c r="I339" s="163"/>
      <c r="J339" s="174">
        <f>BK339</f>
        <v>0</v>
      </c>
      <c r="K339" s="160"/>
      <c r="L339" s="165"/>
      <c r="M339" s="166"/>
      <c r="N339" s="167"/>
      <c r="O339" s="167"/>
      <c r="P339" s="168">
        <f>SUM(P340:P341)</f>
        <v>0</v>
      </c>
      <c r="Q339" s="167"/>
      <c r="R339" s="168">
        <f>SUM(R340:R341)</f>
        <v>0</v>
      </c>
      <c r="S339" s="167"/>
      <c r="T339" s="169">
        <f>SUM(T340:T341)</f>
        <v>0.01576</v>
      </c>
      <c r="AR339" s="170" t="s">
        <v>86</v>
      </c>
      <c r="AT339" s="171" t="s">
        <v>75</v>
      </c>
      <c r="AU339" s="171" t="s">
        <v>84</v>
      </c>
      <c r="AY339" s="170" t="s">
        <v>130</v>
      </c>
      <c r="BK339" s="172">
        <f>SUM(BK340:BK341)</f>
        <v>0</v>
      </c>
    </row>
    <row r="340" spans="1:65" s="2" customFormat="1" ht="16.5" customHeight="1">
      <c r="A340" s="36"/>
      <c r="B340" s="37"/>
      <c r="C340" s="175" t="s">
        <v>449</v>
      </c>
      <c r="D340" s="175" t="s">
        <v>133</v>
      </c>
      <c r="E340" s="176" t="s">
        <v>450</v>
      </c>
      <c r="F340" s="177" t="s">
        <v>451</v>
      </c>
      <c r="G340" s="178" t="s">
        <v>229</v>
      </c>
      <c r="H340" s="179">
        <v>4</v>
      </c>
      <c r="I340" s="180"/>
      <c r="J340" s="181">
        <f>ROUND(I340*H340,2)</f>
        <v>0</v>
      </c>
      <c r="K340" s="177" t="s">
        <v>137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</v>
      </c>
      <c r="R340" s="184">
        <f>Q340*H340</f>
        <v>0</v>
      </c>
      <c r="S340" s="184">
        <v>0.00394</v>
      </c>
      <c r="T340" s="185">
        <f>S340*H340</f>
        <v>0.01576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245</v>
      </c>
      <c r="AT340" s="186" t="s">
        <v>133</v>
      </c>
      <c r="AU340" s="186" t="s">
        <v>86</v>
      </c>
      <c r="AY340" s="19" t="s">
        <v>130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84</v>
      </c>
      <c r="BK340" s="187">
        <f>ROUND(I340*H340,2)</f>
        <v>0</v>
      </c>
      <c r="BL340" s="19" t="s">
        <v>245</v>
      </c>
      <c r="BM340" s="186" t="s">
        <v>452</v>
      </c>
    </row>
    <row r="341" spans="1:47" s="2" customFormat="1" ht="12">
      <c r="A341" s="36"/>
      <c r="B341" s="37"/>
      <c r="C341" s="38"/>
      <c r="D341" s="188" t="s">
        <v>140</v>
      </c>
      <c r="E341" s="38"/>
      <c r="F341" s="189" t="s">
        <v>453</v>
      </c>
      <c r="G341" s="38"/>
      <c r="H341" s="38"/>
      <c r="I341" s="190"/>
      <c r="J341" s="38"/>
      <c r="K341" s="38"/>
      <c r="L341" s="41"/>
      <c r="M341" s="191"/>
      <c r="N341" s="19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140</v>
      </c>
      <c r="AU341" s="19" t="s">
        <v>86</v>
      </c>
    </row>
    <row r="342" spans="2:63" s="12" customFormat="1" ht="22.9" customHeight="1">
      <c r="B342" s="159"/>
      <c r="C342" s="160"/>
      <c r="D342" s="161" t="s">
        <v>75</v>
      </c>
      <c r="E342" s="173" t="s">
        <v>454</v>
      </c>
      <c r="F342" s="173" t="s">
        <v>455</v>
      </c>
      <c r="G342" s="160"/>
      <c r="H342" s="160"/>
      <c r="I342" s="163"/>
      <c r="J342" s="174">
        <f>BK342</f>
        <v>0</v>
      </c>
      <c r="K342" s="160"/>
      <c r="L342" s="165"/>
      <c r="M342" s="166"/>
      <c r="N342" s="167"/>
      <c r="O342" s="167"/>
      <c r="P342" s="168">
        <f>SUM(P343:P360)</f>
        <v>0</v>
      </c>
      <c r="Q342" s="167"/>
      <c r="R342" s="168">
        <f>SUM(R343:R360)</f>
        <v>0</v>
      </c>
      <c r="S342" s="167"/>
      <c r="T342" s="169">
        <f>SUM(T343:T360)</f>
        <v>1.3495173</v>
      </c>
      <c r="AR342" s="170" t="s">
        <v>86</v>
      </c>
      <c r="AT342" s="171" t="s">
        <v>75</v>
      </c>
      <c r="AU342" s="171" t="s">
        <v>84</v>
      </c>
      <c r="AY342" s="170" t="s">
        <v>130</v>
      </c>
      <c r="BK342" s="172">
        <f>SUM(BK343:BK360)</f>
        <v>0</v>
      </c>
    </row>
    <row r="343" spans="1:65" s="2" customFormat="1" ht="16.5" customHeight="1">
      <c r="A343" s="36"/>
      <c r="B343" s="37"/>
      <c r="C343" s="175" t="s">
        <v>456</v>
      </c>
      <c r="D343" s="175" t="s">
        <v>133</v>
      </c>
      <c r="E343" s="176" t="s">
        <v>457</v>
      </c>
      <c r="F343" s="177" t="s">
        <v>458</v>
      </c>
      <c r="G343" s="178" t="s">
        <v>136</v>
      </c>
      <c r="H343" s="179">
        <v>110.885</v>
      </c>
      <c r="I343" s="180"/>
      <c r="J343" s="181">
        <f>ROUND(I343*H343,2)</f>
        <v>0</v>
      </c>
      <c r="K343" s="177" t="s">
        <v>137</v>
      </c>
      <c r="L343" s="41"/>
      <c r="M343" s="182" t="s">
        <v>19</v>
      </c>
      <c r="N343" s="183" t="s">
        <v>47</v>
      </c>
      <c r="O343" s="66"/>
      <c r="P343" s="184">
        <f>O343*H343</f>
        <v>0</v>
      </c>
      <c r="Q343" s="184">
        <v>0</v>
      </c>
      <c r="R343" s="184">
        <f>Q343*H343</f>
        <v>0</v>
      </c>
      <c r="S343" s="184">
        <v>0.01098</v>
      </c>
      <c r="T343" s="185">
        <f>S343*H343</f>
        <v>1.2175173000000001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245</v>
      </c>
      <c r="AT343" s="186" t="s">
        <v>133</v>
      </c>
      <c r="AU343" s="186" t="s">
        <v>86</v>
      </c>
      <c r="AY343" s="19" t="s">
        <v>130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84</v>
      </c>
      <c r="BK343" s="187">
        <f>ROUND(I343*H343,2)</f>
        <v>0</v>
      </c>
      <c r="BL343" s="19" t="s">
        <v>245</v>
      </c>
      <c r="BM343" s="186" t="s">
        <v>459</v>
      </c>
    </row>
    <row r="344" spans="1:47" s="2" customFormat="1" ht="12">
      <c r="A344" s="36"/>
      <c r="B344" s="37"/>
      <c r="C344" s="38"/>
      <c r="D344" s="188" t="s">
        <v>140</v>
      </c>
      <c r="E344" s="38"/>
      <c r="F344" s="189" t="s">
        <v>460</v>
      </c>
      <c r="G344" s="38"/>
      <c r="H344" s="38"/>
      <c r="I344" s="190"/>
      <c r="J344" s="38"/>
      <c r="K344" s="38"/>
      <c r="L344" s="41"/>
      <c r="M344" s="191"/>
      <c r="N344" s="19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140</v>
      </c>
      <c r="AU344" s="19" t="s">
        <v>86</v>
      </c>
    </row>
    <row r="345" spans="2:51" s="13" customFormat="1" ht="12">
      <c r="B345" s="193"/>
      <c r="C345" s="194"/>
      <c r="D345" s="195" t="s">
        <v>142</v>
      </c>
      <c r="E345" s="196" t="s">
        <v>19</v>
      </c>
      <c r="F345" s="197" t="s">
        <v>461</v>
      </c>
      <c r="G345" s="194"/>
      <c r="H345" s="196" t="s">
        <v>19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142</v>
      </c>
      <c r="AU345" s="203" t="s">
        <v>86</v>
      </c>
      <c r="AV345" s="13" t="s">
        <v>84</v>
      </c>
      <c r="AW345" s="13" t="s">
        <v>37</v>
      </c>
      <c r="AX345" s="13" t="s">
        <v>76</v>
      </c>
      <c r="AY345" s="203" t="s">
        <v>130</v>
      </c>
    </row>
    <row r="346" spans="2:51" s="14" customFormat="1" ht="12">
      <c r="B346" s="204"/>
      <c r="C346" s="205"/>
      <c r="D346" s="195" t="s">
        <v>142</v>
      </c>
      <c r="E346" s="206" t="s">
        <v>19</v>
      </c>
      <c r="F346" s="207" t="s">
        <v>462</v>
      </c>
      <c r="G346" s="205"/>
      <c r="H346" s="208">
        <v>98.84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142</v>
      </c>
      <c r="AU346" s="214" t="s">
        <v>86</v>
      </c>
      <c r="AV346" s="14" t="s">
        <v>86</v>
      </c>
      <c r="AW346" s="14" t="s">
        <v>37</v>
      </c>
      <c r="AX346" s="14" t="s">
        <v>76</v>
      </c>
      <c r="AY346" s="214" t="s">
        <v>130</v>
      </c>
    </row>
    <row r="347" spans="2:51" s="14" customFormat="1" ht="12">
      <c r="B347" s="204"/>
      <c r="C347" s="205"/>
      <c r="D347" s="195" t="s">
        <v>142</v>
      </c>
      <c r="E347" s="206" t="s">
        <v>19</v>
      </c>
      <c r="F347" s="207" t="s">
        <v>463</v>
      </c>
      <c r="G347" s="205"/>
      <c r="H347" s="208">
        <v>12.045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142</v>
      </c>
      <c r="AU347" s="214" t="s">
        <v>86</v>
      </c>
      <c r="AV347" s="14" t="s">
        <v>86</v>
      </c>
      <c r="AW347" s="14" t="s">
        <v>37</v>
      </c>
      <c r="AX347" s="14" t="s">
        <v>76</v>
      </c>
      <c r="AY347" s="214" t="s">
        <v>130</v>
      </c>
    </row>
    <row r="348" spans="2:51" s="15" customFormat="1" ht="12">
      <c r="B348" s="215"/>
      <c r="C348" s="216"/>
      <c r="D348" s="195" t="s">
        <v>142</v>
      </c>
      <c r="E348" s="217" t="s">
        <v>19</v>
      </c>
      <c r="F348" s="218" t="s">
        <v>146</v>
      </c>
      <c r="G348" s="216"/>
      <c r="H348" s="219">
        <v>110.885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142</v>
      </c>
      <c r="AU348" s="225" t="s">
        <v>86</v>
      </c>
      <c r="AV348" s="15" t="s">
        <v>138</v>
      </c>
      <c r="AW348" s="15" t="s">
        <v>37</v>
      </c>
      <c r="AX348" s="15" t="s">
        <v>84</v>
      </c>
      <c r="AY348" s="225" t="s">
        <v>130</v>
      </c>
    </row>
    <row r="349" spans="1:65" s="2" customFormat="1" ht="16.5" customHeight="1">
      <c r="A349" s="36"/>
      <c r="B349" s="37"/>
      <c r="C349" s="175" t="s">
        <v>464</v>
      </c>
      <c r="D349" s="175" t="s">
        <v>133</v>
      </c>
      <c r="E349" s="176" t="s">
        <v>465</v>
      </c>
      <c r="F349" s="177" t="s">
        <v>466</v>
      </c>
      <c r="G349" s="178" t="s">
        <v>437</v>
      </c>
      <c r="H349" s="179">
        <v>4</v>
      </c>
      <c r="I349" s="180"/>
      <c r="J349" s="181">
        <f>ROUND(I349*H349,2)</f>
        <v>0</v>
      </c>
      <c r="K349" s="177" t="s">
        <v>137</v>
      </c>
      <c r="L349" s="41"/>
      <c r="M349" s="182" t="s">
        <v>19</v>
      </c>
      <c r="N349" s="183" t="s">
        <v>47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0.003</v>
      </c>
      <c r="T349" s="185">
        <f>S349*H349</f>
        <v>0.012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245</v>
      </c>
      <c r="AT349" s="186" t="s">
        <v>133</v>
      </c>
      <c r="AU349" s="186" t="s">
        <v>86</v>
      </c>
      <c r="AY349" s="19" t="s">
        <v>130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84</v>
      </c>
      <c r="BK349" s="187">
        <f>ROUND(I349*H349,2)</f>
        <v>0</v>
      </c>
      <c r="BL349" s="19" t="s">
        <v>245</v>
      </c>
      <c r="BM349" s="186" t="s">
        <v>467</v>
      </c>
    </row>
    <row r="350" spans="1:47" s="2" customFormat="1" ht="12">
      <c r="A350" s="36"/>
      <c r="B350" s="37"/>
      <c r="C350" s="38"/>
      <c r="D350" s="188" t="s">
        <v>140</v>
      </c>
      <c r="E350" s="38"/>
      <c r="F350" s="189" t="s">
        <v>468</v>
      </c>
      <c r="G350" s="38"/>
      <c r="H350" s="38"/>
      <c r="I350" s="190"/>
      <c r="J350" s="38"/>
      <c r="K350" s="38"/>
      <c r="L350" s="41"/>
      <c r="M350" s="191"/>
      <c r="N350" s="19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140</v>
      </c>
      <c r="AU350" s="19" t="s">
        <v>86</v>
      </c>
    </row>
    <row r="351" spans="2:51" s="13" customFormat="1" ht="12">
      <c r="B351" s="193"/>
      <c r="C351" s="194"/>
      <c r="D351" s="195" t="s">
        <v>142</v>
      </c>
      <c r="E351" s="196" t="s">
        <v>19</v>
      </c>
      <c r="F351" s="197" t="s">
        <v>202</v>
      </c>
      <c r="G351" s="194"/>
      <c r="H351" s="196" t="s">
        <v>19</v>
      </c>
      <c r="I351" s="198"/>
      <c r="J351" s="194"/>
      <c r="K351" s="194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142</v>
      </c>
      <c r="AU351" s="203" t="s">
        <v>86</v>
      </c>
      <c r="AV351" s="13" t="s">
        <v>84</v>
      </c>
      <c r="AW351" s="13" t="s">
        <v>37</v>
      </c>
      <c r="AX351" s="13" t="s">
        <v>76</v>
      </c>
      <c r="AY351" s="203" t="s">
        <v>130</v>
      </c>
    </row>
    <row r="352" spans="2:51" s="14" customFormat="1" ht="12">
      <c r="B352" s="204"/>
      <c r="C352" s="205"/>
      <c r="D352" s="195" t="s">
        <v>142</v>
      </c>
      <c r="E352" s="206" t="s">
        <v>19</v>
      </c>
      <c r="F352" s="207" t="s">
        <v>469</v>
      </c>
      <c r="G352" s="205"/>
      <c r="H352" s="208">
        <v>4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142</v>
      </c>
      <c r="AU352" s="214" t="s">
        <v>86</v>
      </c>
      <c r="AV352" s="14" t="s">
        <v>86</v>
      </c>
      <c r="AW352" s="14" t="s">
        <v>37</v>
      </c>
      <c r="AX352" s="14" t="s">
        <v>76</v>
      </c>
      <c r="AY352" s="214" t="s">
        <v>130</v>
      </c>
    </row>
    <row r="353" spans="2:51" s="15" customFormat="1" ht="12">
      <c r="B353" s="215"/>
      <c r="C353" s="216"/>
      <c r="D353" s="195" t="s">
        <v>142</v>
      </c>
      <c r="E353" s="217" t="s">
        <v>19</v>
      </c>
      <c r="F353" s="218" t="s">
        <v>146</v>
      </c>
      <c r="G353" s="216"/>
      <c r="H353" s="219">
        <v>4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142</v>
      </c>
      <c r="AU353" s="225" t="s">
        <v>86</v>
      </c>
      <c r="AV353" s="15" t="s">
        <v>138</v>
      </c>
      <c r="AW353" s="15" t="s">
        <v>37</v>
      </c>
      <c r="AX353" s="15" t="s">
        <v>84</v>
      </c>
      <c r="AY353" s="225" t="s">
        <v>130</v>
      </c>
    </row>
    <row r="354" spans="1:65" s="2" customFormat="1" ht="24.2" customHeight="1">
      <c r="A354" s="36"/>
      <c r="B354" s="37"/>
      <c r="C354" s="175" t="s">
        <v>470</v>
      </c>
      <c r="D354" s="175" t="s">
        <v>133</v>
      </c>
      <c r="E354" s="176" t="s">
        <v>471</v>
      </c>
      <c r="F354" s="177" t="s">
        <v>472</v>
      </c>
      <c r="G354" s="178" t="s">
        <v>437</v>
      </c>
      <c r="H354" s="179">
        <v>5</v>
      </c>
      <c r="I354" s="180"/>
      <c r="J354" s="181">
        <f>ROUND(I354*H354,2)</f>
        <v>0</v>
      </c>
      <c r="K354" s="177" t="s">
        <v>137</v>
      </c>
      <c r="L354" s="41"/>
      <c r="M354" s="182" t="s">
        <v>19</v>
      </c>
      <c r="N354" s="183" t="s">
        <v>47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0.024</v>
      </c>
      <c r="T354" s="185">
        <f>S354*H354</f>
        <v>0.12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245</v>
      </c>
      <c r="AT354" s="186" t="s">
        <v>133</v>
      </c>
      <c r="AU354" s="186" t="s">
        <v>86</v>
      </c>
      <c r="AY354" s="19" t="s">
        <v>130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84</v>
      </c>
      <c r="BK354" s="187">
        <f>ROUND(I354*H354,2)</f>
        <v>0</v>
      </c>
      <c r="BL354" s="19" t="s">
        <v>245</v>
      </c>
      <c r="BM354" s="186" t="s">
        <v>473</v>
      </c>
    </row>
    <row r="355" spans="1:47" s="2" customFormat="1" ht="12">
      <c r="A355" s="36"/>
      <c r="B355" s="37"/>
      <c r="C355" s="38"/>
      <c r="D355" s="188" t="s">
        <v>140</v>
      </c>
      <c r="E355" s="38"/>
      <c r="F355" s="189" t="s">
        <v>474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140</v>
      </c>
      <c r="AU355" s="19" t="s">
        <v>86</v>
      </c>
    </row>
    <row r="356" spans="2:51" s="13" customFormat="1" ht="12">
      <c r="B356" s="193"/>
      <c r="C356" s="194"/>
      <c r="D356" s="195" t="s">
        <v>142</v>
      </c>
      <c r="E356" s="196" t="s">
        <v>19</v>
      </c>
      <c r="F356" s="197" t="s">
        <v>475</v>
      </c>
      <c r="G356" s="194"/>
      <c r="H356" s="196" t="s">
        <v>19</v>
      </c>
      <c r="I356" s="198"/>
      <c r="J356" s="194"/>
      <c r="K356" s="194"/>
      <c r="L356" s="199"/>
      <c r="M356" s="200"/>
      <c r="N356" s="201"/>
      <c r="O356" s="201"/>
      <c r="P356" s="201"/>
      <c r="Q356" s="201"/>
      <c r="R356" s="201"/>
      <c r="S356" s="201"/>
      <c r="T356" s="202"/>
      <c r="AT356" s="203" t="s">
        <v>142</v>
      </c>
      <c r="AU356" s="203" t="s">
        <v>86</v>
      </c>
      <c r="AV356" s="13" t="s">
        <v>84</v>
      </c>
      <c r="AW356" s="13" t="s">
        <v>37</v>
      </c>
      <c r="AX356" s="13" t="s">
        <v>76</v>
      </c>
      <c r="AY356" s="203" t="s">
        <v>130</v>
      </c>
    </row>
    <row r="357" spans="2:51" s="13" customFormat="1" ht="12">
      <c r="B357" s="193"/>
      <c r="C357" s="194"/>
      <c r="D357" s="195" t="s">
        <v>142</v>
      </c>
      <c r="E357" s="196" t="s">
        <v>19</v>
      </c>
      <c r="F357" s="197" t="s">
        <v>202</v>
      </c>
      <c r="G357" s="194"/>
      <c r="H357" s="196" t="s">
        <v>19</v>
      </c>
      <c r="I357" s="198"/>
      <c r="J357" s="194"/>
      <c r="K357" s="194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142</v>
      </c>
      <c r="AU357" s="203" t="s">
        <v>86</v>
      </c>
      <c r="AV357" s="13" t="s">
        <v>84</v>
      </c>
      <c r="AW357" s="13" t="s">
        <v>37</v>
      </c>
      <c r="AX357" s="13" t="s">
        <v>76</v>
      </c>
      <c r="AY357" s="203" t="s">
        <v>130</v>
      </c>
    </row>
    <row r="358" spans="2:51" s="14" customFormat="1" ht="12">
      <c r="B358" s="204"/>
      <c r="C358" s="205"/>
      <c r="D358" s="195" t="s">
        <v>142</v>
      </c>
      <c r="E358" s="206" t="s">
        <v>19</v>
      </c>
      <c r="F358" s="207" t="s">
        <v>476</v>
      </c>
      <c r="G358" s="205"/>
      <c r="H358" s="208">
        <v>4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142</v>
      </c>
      <c r="AU358" s="214" t="s">
        <v>86</v>
      </c>
      <c r="AV358" s="14" t="s">
        <v>86</v>
      </c>
      <c r="AW358" s="14" t="s">
        <v>37</v>
      </c>
      <c r="AX358" s="14" t="s">
        <v>76</v>
      </c>
      <c r="AY358" s="214" t="s">
        <v>130</v>
      </c>
    </row>
    <row r="359" spans="2:51" s="14" customFormat="1" ht="12">
      <c r="B359" s="204"/>
      <c r="C359" s="205"/>
      <c r="D359" s="195" t="s">
        <v>142</v>
      </c>
      <c r="E359" s="206" t="s">
        <v>19</v>
      </c>
      <c r="F359" s="207" t="s">
        <v>477</v>
      </c>
      <c r="G359" s="205"/>
      <c r="H359" s="208">
        <v>1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142</v>
      </c>
      <c r="AU359" s="214" t="s">
        <v>86</v>
      </c>
      <c r="AV359" s="14" t="s">
        <v>86</v>
      </c>
      <c r="AW359" s="14" t="s">
        <v>37</v>
      </c>
      <c r="AX359" s="14" t="s">
        <v>76</v>
      </c>
      <c r="AY359" s="214" t="s">
        <v>130</v>
      </c>
    </row>
    <row r="360" spans="2:51" s="15" customFormat="1" ht="12">
      <c r="B360" s="215"/>
      <c r="C360" s="216"/>
      <c r="D360" s="195" t="s">
        <v>142</v>
      </c>
      <c r="E360" s="217" t="s">
        <v>19</v>
      </c>
      <c r="F360" s="218" t="s">
        <v>146</v>
      </c>
      <c r="G360" s="216"/>
      <c r="H360" s="219">
        <v>5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142</v>
      </c>
      <c r="AU360" s="225" t="s">
        <v>86</v>
      </c>
      <c r="AV360" s="15" t="s">
        <v>138</v>
      </c>
      <c r="AW360" s="15" t="s">
        <v>37</v>
      </c>
      <c r="AX360" s="15" t="s">
        <v>84</v>
      </c>
      <c r="AY360" s="225" t="s">
        <v>130</v>
      </c>
    </row>
    <row r="361" spans="2:63" s="12" customFormat="1" ht="22.9" customHeight="1">
      <c r="B361" s="159"/>
      <c r="C361" s="160"/>
      <c r="D361" s="161" t="s">
        <v>75</v>
      </c>
      <c r="E361" s="173" t="s">
        <v>478</v>
      </c>
      <c r="F361" s="173" t="s">
        <v>479</v>
      </c>
      <c r="G361" s="160"/>
      <c r="H361" s="160"/>
      <c r="I361" s="163"/>
      <c r="J361" s="174">
        <f>BK361</f>
        <v>0</v>
      </c>
      <c r="K361" s="160"/>
      <c r="L361" s="165"/>
      <c r="M361" s="166"/>
      <c r="N361" s="167"/>
      <c r="O361" s="167"/>
      <c r="P361" s="168">
        <f>SUM(P362:P373)</f>
        <v>0</v>
      </c>
      <c r="Q361" s="167"/>
      <c r="R361" s="168">
        <f>SUM(R362:R373)</f>
        <v>0</v>
      </c>
      <c r="S361" s="167"/>
      <c r="T361" s="169">
        <f>SUM(T362:T373)</f>
        <v>0.1164</v>
      </c>
      <c r="AR361" s="170" t="s">
        <v>86</v>
      </c>
      <c r="AT361" s="171" t="s">
        <v>75</v>
      </c>
      <c r="AU361" s="171" t="s">
        <v>84</v>
      </c>
      <c r="AY361" s="170" t="s">
        <v>130</v>
      </c>
      <c r="BK361" s="172">
        <f>SUM(BK362:BK373)</f>
        <v>0</v>
      </c>
    </row>
    <row r="362" spans="1:65" s="2" customFormat="1" ht="16.5" customHeight="1">
      <c r="A362" s="36"/>
      <c r="B362" s="37"/>
      <c r="C362" s="175" t="s">
        <v>480</v>
      </c>
      <c r="D362" s="175" t="s">
        <v>133</v>
      </c>
      <c r="E362" s="176" t="s">
        <v>481</v>
      </c>
      <c r="F362" s="177" t="s">
        <v>482</v>
      </c>
      <c r="G362" s="178" t="s">
        <v>229</v>
      </c>
      <c r="H362" s="179">
        <v>4</v>
      </c>
      <c r="I362" s="180"/>
      <c r="J362" s="181">
        <f>ROUND(I362*H362,2)</f>
        <v>0</v>
      </c>
      <c r="K362" s="177" t="s">
        <v>137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0.016</v>
      </c>
      <c r="T362" s="185">
        <f>S362*H362</f>
        <v>0.064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245</v>
      </c>
      <c r="AT362" s="186" t="s">
        <v>133</v>
      </c>
      <c r="AU362" s="186" t="s">
        <v>86</v>
      </c>
      <c r="AY362" s="19" t="s">
        <v>130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84</v>
      </c>
      <c r="BK362" s="187">
        <f>ROUND(I362*H362,2)</f>
        <v>0</v>
      </c>
      <c r="BL362" s="19" t="s">
        <v>245</v>
      </c>
      <c r="BM362" s="186" t="s">
        <v>483</v>
      </c>
    </row>
    <row r="363" spans="1:47" s="2" customFormat="1" ht="12">
      <c r="A363" s="36"/>
      <c r="B363" s="37"/>
      <c r="C363" s="38"/>
      <c r="D363" s="188" t="s">
        <v>140</v>
      </c>
      <c r="E363" s="38"/>
      <c r="F363" s="189" t="s">
        <v>484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140</v>
      </c>
      <c r="AU363" s="19" t="s">
        <v>86</v>
      </c>
    </row>
    <row r="364" spans="1:65" s="2" customFormat="1" ht="16.5" customHeight="1">
      <c r="A364" s="36"/>
      <c r="B364" s="37"/>
      <c r="C364" s="175" t="s">
        <v>485</v>
      </c>
      <c r="D364" s="175" t="s">
        <v>133</v>
      </c>
      <c r="E364" s="176" t="s">
        <v>486</v>
      </c>
      <c r="F364" s="177" t="s">
        <v>487</v>
      </c>
      <c r="G364" s="178" t="s">
        <v>229</v>
      </c>
      <c r="H364" s="179">
        <v>2.9</v>
      </c>
      <c r="I364" s="180"/>
      <c r="J364" s="181">
        <f>ROUND(I364*H364,2)</f>
        <v>0</v>
      </c>
      <c r="K364" s="177" t="s">
        <v>137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</v>
      </c>
      <c r="R364" s="184">
        <f>Q364*H364</f>
        <v>0</v>
      </c>
      <c r="S364" s="184">
        <v>0.016</v>
      </c>
      <c r="T364" s="185">
        <f>S364*H364</f>
        <v>0.0464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245</v>
      </c>
      <c r="AT364" s="186" t="s">
        <v>133</v>
      </c>
      <c r="AU364" s="186" t="s">
        <v>86</v>
      </c>
      <c r="AY364" s="19" t="s">
        <v>130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84</v>
      </c>
      <c r="BK364" s="187">
        <f>ROUND(I364*H364,2)</f>
        <v>0</v>
      </c>
      <c r="BL364" s="19" t="s">
        <v>245</v>
      </c>
      <c r="BM364" s="186" t="s">
        <v>488</v>
      </c>
    </row>
    <row r="365" spans="1:47" s="2" customFormat="1" ht="12">
      <c r="A365" s="36"/>
      <c r="B365" s="37"/>
      <c r="C365" s="38"/>
      <c r="D365" s="188" t="s">
        <v>140</v>
      </c>
      <c r="E365" s="38"/>
      <c r="F365" s="189" t="s">
        <v>489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140</v>
      </c>
      <c r="AU365" s="19" t="s">
        <v>86</v>
      </c>
    </row>
    <row r="366" spans="2:51" s="14" customFormat="1" ht="12">
      <c r="B366" s="204"/>
      <c r="C366" s="205"/>
      <c r="D366" s="195" t="s">
        <v>142</v>
      </c>
      <c r="E366" s="206" t="s">
        <v>19</v>
      </c>
      <c r="F366" s="207" t="s">
        <v>490</v>
      </c>
      <c r="G366" s="205"/>
      <c r="H366" s="208">
        <v>2.9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142</v>
      </c>
      <c r="AU366" s="214" t="s">
        <v>86</v>
      </c>
      <c r="AV366" s="14" t="s">
        <v>86</v>
      </c>
      <c r="AW366" s="14" t="s">
        <v>37</v>
      </c>
      <c r="AX366" s="14" t="s">
        <v>76</v>
      </c>
      <c r="AY366" s="214" t="s">
        <v>130</v>
      </c>
    </row>
    <row r="367" spans="2:51" s="15" customFormat="1" ht="12">
      <c r="B367" s="215"/>
      <c r="C367" s="216"/>
      <c r="D367" s="195" t="s">
        <v>142</v>
      </c>
      <c r="E367" s="217" t="s">
        <v>19</v>
      </c>
      <c r="F367" s="218" t="s">
        <v>146</v>
      </c>
      <c r="G367" s="216"/>
      <c r="H367" s="219">
        <v>2.9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142</v>
      </c>
      <c r="AU367" s="225" t="s">
        <v>86</v>
      </c>
      <c r="AV367" s="15" t="s">
        <v>138</v>
      </c>
      <c r="AW367" s="15" t="s">
        <v>37</v>
      </c>
      <c r="AX367" s="15" t="s">
        <v>84</v>
      </c>
      <c r="AY367" s="225" t="s">
        <v>130</v>
      </c>
    </row>
    <row r="368" spans="1:65" s="2" customFormat="1" ht="16.5" customHeight="1">
      <c r="A368" s="36"/>
      <c r="B368" s="37"/>
      <c r="C368" s="175" t="s">
        <v>491</v>
      </c>
      <c r="D368" s="175" t="s">
        <v>133</v>
      </c>
      <c r="E368" s="176" t="s">
        <v>492</v>
      </c>
      <c r="F368" s="177" t="s">
        <v>493</v>
      </c>
      <c r="G368" s="178" t="s">
        <v>229</v>
      </c>
      <c r="H368" s="179">
        <v>2</v>
      </c>
      <c r="I368" s="180"/>
      <c r="J368" s="181">
        <f>ROUND(I368*H368,2)</f>
        <v>0</v>
      </c>
      <c r="K368" s="177" t="s">
        <v>137</v>
      </c>
      <c r="L368" s="41"/>
      <c r="M368" s="182" t="s">
        <v>19</v>
      </c>
      <c r="N368" s="183" t="s">
        <v>47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0.003</v>
      </c>
      <c r="T368" s="185">
        <f>S368*H368</f>
        <v>0.006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245</v>
      </c>
      <c r="AT368" s="186" t="s">
        <v>133</v>
      </c>
      <c r="AU368" s="186" t="s">
        <v>86</v>
      </c>
      <c r="AY368" s="19" t="s">
        <v>130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84</v>
      </c>
      <c r="BK368" s="187">
        <f>ROUND(I368*H368,2)</f>
        <v>0</v>
      </c>
      <c r="BL368" s="19" t="s">
        <v>245</v>
      </c>
      <c r="BM368" s="186" t="s">
        <v>494</v>
      </c>
    </row>
    <row r="369" spans="1:47" s="2" customFormat="1" ht="12">
      <c r="A369" s="36"/>
      <c r="B369" s="37"/>
      <c r="C369" s="38"/>
      <c r="D369" s="188" t="s">
        <v>140</v>
      </c>
      <c r="E369" s="38"/>
      <c r="F369" s="189" t="s">
        <v>495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140</v>
      </c>
      <c r="AU369" s="19" t="s">
        <v>86</v>
      </c>
    </row>
    <row r="370" spans="1:65" s="2" customFormat="1" ht="16.5" customHeight="1">
      <c r="A370" s="36"/>
      <c r="B370" s="37"/>
      <c r="C370" s="175" t="s">
        <v>496</v>
      </c>
      <c r="D370" s="175" t="s">
        <v>133</v>
      </c>
      <c r="E370" s="176" t="s">
        <v>497</v>
      </c>
      <c r="F370" s="177" t="s">
        <v>498</v>
      </c>
      <c r="G370" s="178" t="s">
        <v>136</v>
      </c>
      <c r="H370" s="179">
        <v>1.11</v>
      </c>
      <c r="I370" s="180"/>
      <c r="J370" s="181">
        <f>ROUND(I370*H370,2)</f>
        <v>0</v>
      </c>
      <c r="K370" s="177" t="s">
        <v>19</v>
      </c>
      <c r="L370" s="41"/>
      <c r="M370" s="182" t="s">
        <v>19</v>
      </c>
      <c r="N370" s="183" t="s">
        <v>47</v>
      </c>
      <c r="O370" s="66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245</v>
      </c>
      <c r="AT370" s="186" t="s">
        <v>133</v>
      </c>
      <c r="AU370" s="186" t="s">
        <v>86</v>
      </c>
      <c r="AY370" s="19" t="s">
        <v>130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84</v>
      </c>
      <c r="BK370" s="187">
        <f>ROUND(I370*H370,2)</f>
        <v>0</v>
      </c>
      <c r="BL370" s="19" t="s">
        <v>245</v>
      </c>
      <c r="BM370" s="186" t="s">
        <v>499</v>
      </c>
    </row>
    <row r="371" spans="2:51" s="14" customFormat="1" ht="12">
      <c r="B371" s="204"/>
      <c r="C371" s="205"/>
      <c r="D371" s="195" t="s">
        <v>142</v>
      </c>
      <c r="E371" s="206" t="s">
        <v>19</v>
      </c>
      <c r="F371" s="207" t="s">
        <v>500</v>
      </c>
      <c r="G371" s="205"/>
      <c r="H371" s="208">
        <v>0.36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142</v>
      </c>
      <c r="AU371" s="214" t="s">
        <v>86</v>
      </c>
      <c r="AV371" s="14" t="s">
        <v>86</v>
      </c>
      <c r="AW371" s="14" t="s">
        <v>37</v>
      </c>
      <c r="AX371" s="14" t="s">
        <v>76</v>
      </c>
      <c r="AY371" s="214" t="s">
        <v>130</v>
      </c>
    </row>
    <row r="372" spans="2:51" s="14" customFormat="1" ht="12">
      <c r="B372" s="204"/>
      <c r="C372" s="205"/>
      <c r="D372" s="195" t="s">
        <v>142</v>
      </c>
      <c r="E372" s="206" t="s">
        <v>19</v>
      </c>
      <c r="F372" s="207" t="s">
        <v>501</v>
      </c>
      <c r="G372" s="205"/>
      <c r="H372" s="208">
        <v>0.75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142</v>
      </c>
      <c r="AU372" s="214" t="s">
        <v>86</v>
      </c>
      <c r="AV372" s="14" t="s">
        <v>86</v>
      </c>
      <c r="AW372" s="14" t="s">
        <v>37</v>
      </c>
      <c r="AX372" s="14" t="s">
        <v>76</v>
      </c>
      <c r="AY372" s="214" t="s">
        <v>130</v>
      </c>
    </row>
    <row r="373" spans="2:51" s="15" customFormat="1" ht="12">
      <c r="B373" s="215"/>
      <c r="C373" s="216"/>
      <c r="D373" s="195" t="s">
        <v>142</v>
      </c>
      <c r="E373" s="217" t="s">
        <v>19</v>
      </c>
      <c r="F373" s="218" t="s">
        <v>146</v>
      </c>
      <c r="G373" s="216"/>
      <c r="H373" s="219">
        <v>1.1099999999999999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142</v>
      </c>
      <c r="AU373" s="225" t="s">
        <v>86</v>
      </c>
      <c r="AV373" s="15" t="s">
        <v>138</v>
      </c>
      <c r="AW373" s="15" t="s">
        <v>37</v>
      </c>
      <c r="AX373" s="15" t="s">
        <v>84</v>
      </c>
      <c r="AY373" s="225" t="s">
        <v>130</v>
      </c>
    </row>
    <row r="374" spans="2:63" s="12" customFormat="1" ht="22.9" customHeight="1">
      <c r="B374" s="159"/>
      <c r="C374" s="160"/>
      <c r="D374" s="161" t="s">
        <v>75</v>
      </c>
      <c r="E374" s="173" t="s">
        <v>502</v>
      </c>
      <c r="F374" s="173" t="s">
        <v>503</v>
      </c>
      <c r="G374" s="160"/>
      <c r="H374" s="160"/>
      <c r="I374" s="163"/>
      <c r="J374" s="174">
        <f>BK374</f>
        <v>0</v>
      </c>
      <c r="K374" s="160"/>
      <c r="L374" s="165"/>
      <c r="M374" s="166"/>
      <c r="N374" s="167"/>
      <c r="O374" s="167"/>
      <c r="P374" s="168">
        <f>SUM(P375:P381)</f>
        <v>0</v>
      </c>
      <c r="Q374" s="167"/>
      <c r="R374" s="168">
        <f>SUM(R375:R381)</f>
        <v>0</v>
      </c>
      <c r="S374" s="167"/>
      <c r="T374" s="169">
        <f>SUM(T375:T381)</f>
        <v>1.0571385</v>
      </c>
      <c r="AR374" s="170" t="s">
        <v>86</v>
      </c>
      <c r="AT374" s="171" t="s">
        <v>75</v>
      </c>
      <c r="AU374" s="171" t="s">
        <v>84</v>
      </c>
      <c r="AY374" s="170" t="s">
        <v>130</v>
      </c>
      <c r="BK374" s="172">
        <f>SUM(BK375:BK381)</f>
        <v>0</v>
      </c>
    </row>
    <row r="375" spans="1:65" s="2" customFormat="1" ht="16.5" customHeight="1">
      <c r="A375" s="36"/>
      <c r="B375" s="37"/>
      <c r="C375" s="175" t="s">
        <v>504</v>
      </c>
      <c r="D375" s="175" t="s">
        <v>133</v>
      </c>
      <c r="E375" s="176" t="s">
        <v>505</v>
      </c>
      <c r="F375" s="177" t="s">
        <v>506</v>
      </c>
      <c r="G375" s="178" t="s">
        <v>136</v>
      </c>
      <c r="H375" s="179">
        <v>12.165</v>
      </c>
      <c r="I375" s="180"/>
      <c r="J375" s="181">
        <f>ROUND(I375*H375,2)</f>
        <v>0</v>
      </c>
      <c r="K375" s="177" t="s">
        <v>137</v>
      </c>
      <c r="L375" s="41"/>
      <c r="M375" s="182" t="s">
        <v>19</v>
      </c>
      <c r="N375" s="183" t="s">
        <v>47</v>
      </c>
      <c r="O375" s="66"/>
      <c r="P375" s="184">
        <f>O375*H375</f>
        <v>0</v>
      </c>
      <c r="Q375" s="184">
        <v>0</v>
      </c>
      <c r="R375" s="184">
        <f>Q375*H375</f>
        <v>0</v>
      </c>
      <c r="S375" s="184">
        <v>0.0869</v>
      </c>
      <c r="T375" s="185">
        <f>S375*H375</f>
        <v>1.0571385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245</v>
      </c>
      <c r="AT375" s="186" t="s">
        <v>133</v>
      </c>
      <c r="AU375" s="186" t="s">
        <v>86</v>
      </c>
      <c r="AY375" s="19" t="s">
        <v>130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84</v>
      </c>
      <c r="BK375" s="187">
        <f>ROUND(I375*H375,2)</f>
        <v>0</v>
      </c>
      <c r="BL375" s="19" t="s">
        <v>245</v>
      </c>
      <c r="BM375" s="186" t="s">
        <v>507</v>
      </c>
    </row>
    <row r="376" spans="1:47" s="2" customFormat="1" ht="12">
      <c r="A376" s="36"/>
      <c r="B376" s="37"/>
      <c r="C376" s="38"/>
      <c r="D376" s="188" t="s">
        <v>140</v>
      </c>
      <c r="E376" s="38"/>
      <c r="F376" s="189" t="s">
        <v>508</v>
      </c>
      <c r="G376" s="38"/>
      <c r="H376" s="38"/>
      <c r="I376" s="190"/>
      <c r="J376" s="38"/>
      <c r="K376" s="38"/>
      <c r="L376" s="41"/>
      <c r="M376" s="191"/>
      <c r="N376" s="19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140</v>
      </c>
      <c r="AU376" s="19" t="s">
        <v>86</v>
      </c>
    </row>
    <row r="377" spans="2:51" s="13" customFormat="1" ht="12">
      <c r="B377" s="193"/>
      <c r="C377" s="194"/>
      <c r="D377" s="195" t="s">
        <v>142</v>
      </c>
      <c r="E377" s="196" t="s">
        <v>19</v>
      </c>
      <c r="F377" s="197" t="s">
        <v>509</v>
      </c>
      <c r="G377" s="194"/>
      <c r="H377" s="196" t="s">
        <v>19</v>
      </c>
      <c r="I377" s="198"/>
      <c r="J377" s="194"/>
      <c r="K377" s="194"/>
      <c r="L377" s="199"/>
      <c r="M377" s="200"/>
      <c r="N377" s="201"/>
      <c r="O377" s="201"/>
      <c r="P377" s="201"/>
      <c r="Q377" s="201"/>
      <c r="R377" s="201"/>
      <c r="S377" s="201"/>
      <c r="T377" s="202"/>
      <c r="AT377" s="203" t="s">
        <v>142</v>
      </c>
      <c r="AU377" s="203" t="s">
        <v>86</v>
      </c>
      <c r="AV377" s="13" t="s">
        <v>84</v>
      </c>
      <c r="AW377" s="13" t="s">
        <v>37</v>
      </c>
      <c r="AX377" s="13" t="s">
        <v>76</v>
      </c>
      <c r="AY377" s="203" t="s">
        <v>130</v>
      </c>
    </row>
    <row r="378" spans="2:51" s="14" customFormat="1" ht="12">
      <c r="B378" s="204"/>
      <c r="C378" s="205"/>
      <c r="D378" s="195" t="s">
        <v>142</v>
      </c>
      <c r="E378" s="206" t="s">
        <v>19</v>
      </c>
      <c r="F378" s="207" t="s">
        <v>510</v>
      </c>
      <c r="G378" s="205"/>
      <c r="H378" s="208">
        <v>12.665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142</v>
      </c>
      <c r="AU378" s="214" t="s">
        <v>86</v>
      </c>
      <c r="AV378" s="14" t="s">
        <v>86</v>
      </c>
      <c r="AW378" s="14" t="s">
        <v>37</v>
      </c>
      <c r="AX378" s="14" t="s">
        <v>76</v>
      </c>
      <c r="AY378" s="214" t="s">
        <v>130</v>
      </c>
    </row>
    <row r="379" spans="2:51" s="14" customFormat="1" ht="12">
      <c r="B379" s="204"/>
      <c r="C379" s="205"/>
      <c r="D379" s="195" t="s">
        <v>142</v>
      </c>
      <c r="E379" s="206" t="s">
        <v>19</v>
      </c>
      <c r="F379" s="207" t="s">
        <v>511</v>
      </c>
      <c r="G379" s="205"/>
      <c r="H379" s="208">
        <v>-2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142</v>
      </c>
      <c r="AU379" s="214" t="s">
        <v>86</v>
      </c>
      <c r="AV379" s="14" t="s">
        <v>86</v>
      </c>
      <c r="AW379" s="14" t="s">
        <v>37</v>
      </c>
      <c r="AX379" s="14" t="s">
        <v>76</v>
      </c>
      <c r="AY379" s="214" t="s">
        <v>130</v>
      </c>
    </row>
    <row r="380" spans="2:51" s="14" customFormat="1" ht="12">
      <c r="B380" s="204"/>
      <c r="C380" s="205"/>
      <c r="D380" s="195" t="s">
        <v>142</v>
      </c>
      <c r="E380" s="206" t="s">
        <v>19</v>
      </c>
      <c r="F380" s="207" t="s">
        <v>512</v>
      </c>
      <c r="G380" s="205"/>
      <c r="H380" s="208">
        <v>1.5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142</v>
      </c>
      <c r="AU380" s="214" t="s">
        <v>86</v>
      </c>
      <c r="AV380" s="14" t="s">
        <v>86</v>
      </c>
      <c r="AW380" s="14" t="s">
        <v>37</v>
      </c>
      <c r="AX380" s="14" t="s">
        <v>76</v>
      </c>
      <c r="AY380" s="214" t="s">
        <v>130</v>
      </c>
    </row>
    <row r="381" spans="2:51" s="15" customFormat="1" ht="12">
      <c r="B381" s="215"/>
      <c r="C381" s="216"/>
      <c r="D381" s="195" t="s">
        <v>142</v>
      </c>
      <c r="E381" s="217" t="s">
        <v>19</v>
      </c>
      <c r="F381" s="218" t="s">
        <v>146</v>
      </c>
      <c r="G381" s="216"/>
      <c r="H381" s="219">
        <v>12.165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142</v>
      </c>
      <c r="AU381" s="225" t="s">
        <v>86</v>
      </c>
      <c r="AV381" s="15" t="s">
        <v>138</v>
      </c>
      <c r="AW381" s="15" t="s">
        <v>37</v>
      </c>
      <c r="AX381" s="15" t="s">
        <v>84</v>
      </c>
      <c r="AY381" s="225" t="s">
        <v>130</v>
      </c>
    </row>
    <row r="382" spans="2:63" s="12" customFormat="1" ht="22.9" customHeight="1">
      <c r="B382" s="159"/>
      <c r="C382" s="160"/>
      <c r="D382" s="161" t="s">
        <v>75</v>
      </c>
      <c r="E382" s="173" t="s">
        <v>513</v>
      </c>
      <c r="F382" s="173" t="s">
        <v>514</v>
      </c>
      <c r="G382" s="160"/>
      <c r="H382" s="160"/>
      <c r="I382" s="163"/>
      <c r="J382" s="174">
        <f>BK382</f>
        <v>0</v>
      </c>
      <c r="K382" s="160"/>
      <c r="L382" s="165"/>
      <c r="M382" s="166"/>
      <c r="N382" s="167"/>
      <c r="O382" s="167"/>
      <c r="P382" s="168">
        <f>SUM(P383:P398)</f>
        <v>0</v>
      </c>
      <c r="Q382" s="167"/>
      <c r="R382" s="168">
        <f>SUM(R383:R398)</f>
        <v>0.005527830000000001</v>
      </c>
      <c r="S382" s="167"/>
      <c r="T382" s="169">
        <f>SUM(T383:T398)</f>
        <v>0</v>
      </c>
      <c r="AR382" s="170" t="s">
        <v>86</v>
      </c>
      <c r="AT382" s="171" t="s">
        <v>75</v>
      </c>
      <c r="AU382" s="171" t="s">
        <v>84</v>
      </c>
      <c r="AY382" s="170" t="s">
        <v>130</v>
      </c>
      <c r="BK382" s="172">
        <f>SUM(BK383:BK398)</f>
        <v>0</v>
      </c>
    </row>
    <row r="383" spans="1:65" s="2" customFormat="1" ht="16.5" customHeight="1">
      <c r="A383" s="36"/>
      <c r="B383" s="37"/>
      <c r="C383" s="175" t="s">
        <v>515</v>
      </c>
      <c r="D383" s="175" t="s">
        <v>133</v>
      </c>
      <c r="E383" s="176" t="s">
        <v>516</v>
      </c>
      <c r="F383" s="177" t="s">
        <v>517</v>
      </c>
      <c r="G383" s="178" t="s">
        <v>136</v>
      </c>
      <c r="H383" s="179">
        <v>14.053</v>
      </c>
      <c r="I383" s="180"/>
      <c r="J383" s="181">
        <f>ROUND(I383*H383,2)</f>
        <v>0</v>
      </c>
      <c r="K383" s="177" t="s">
        <v>137</v>
      </c>
      <c r="L383" s="41"/>
      <c r="M383" s="182" t="s">
        <v>19</v>
      </c>
      <c r="N383" s="183" t="s">
        <v>47</v>
      </c>
      <c r="O383" s="66"/>
      <c r="P383" s="184">
        <f>O383*H383</f>
        <v>0</v>
      </c>
      <c r="Q383" s="184">
        <v>0.00011</v>
      </c>
      <c r="R383" s="184">
        <f>Q383*H383</f>
        <v>0.0015458300000000002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245</v>
      </c>
      <c r="AT383" s="186" t="s">
        <v>133</v>
      </c>
      <c r="AU383" s="186" t="s">
        <v>86</v>
      </c>
      <c r="AY383" s="19" t="s">
        <v>130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84</v>
      </c>
      <c r="BK383" s="187">
        <f>ROUND(I383*H383,2)</f>
        <v>0</v>
      </c>
      <c r="BL383" s="19" t="s">
        <v>245</v>
      </c>
      <c r="BM383" s="186" t="s">
        <v>518</v>
      </c>
    </row>
    <row r="384" spans="1:47" s="2" customFormat="1" ht="12">
      <c r="A384" s="36"/>
      <c r="B384" s="37"/>
      <c r="C384" s="38"/>
      <c r="D384" s="188" t="s">
        <v>140</v>
      </c>
      <c r="E384" s="38"/>
      <c r="F384" s="189" t="s">
        <v>519</v>
      </c>
      <c r="G384" s="38"/>
      <c r="H384" s="38"/>
      <c r="I384" s="190"/>
      <c r="J384" s="38"/>
      <c r="K384" s="38"/>
      <c r="L384" s="41"/>
      <c r="M384" s="191"/>
      <c r="N384" s="192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140</v>
      </c>
      <c r="AU384" s="19" t="s">
        <v>86</v>
      </c>
    </row>
    <row r="385" spans="2:51" s="13" customFormat="1" ht="12">
      <c r="B385" s="193"/>
      <c r="C385" s="194"/>
      <c r="D385" s="195" t="s">
        <v>142</v>
      </c>
      <c r="E385" s="196" t="s">
        <v>19</v>
      </c>
      <c r="F385" s="197" t="s">
        <v>520</v>
      </c>
      <c r="G385" s="194"/>
      <c r="H385" s="196" t="s">
        <v>19</v>
      </c>
      <c r="I385" s="198"/>
      <c r="J385" s="194"/>
      <c r="K385" s="194"/>
      <c r="L385" s="199"/>
      <c r="M385" s="200"/>
      <c r="N385" s="201"/>
      <c r="O385" s="201"/>
      <c r="P385" s="201"/>
      <c r="Q385" s="201"/>
      <c r="R385" s="201"/>
      <c r="S385" s="201"/>
      <c r="T385" s="202"/>
      <c r="AT385" s="203" t="s">
        <v>142</v>
      </c>
      <c r="AU385" s="203" t="s">
        <v>86</v>
      </c>
      <c r="AV385" s="13" t="s">
        <v>84</v>
      </c>
      <c r="AW385" s="13" t="s">
        <v>37</v>
      </c>
      <c r="AX385" s="13" t="s">
        <v>76</v>
      </c>
      <c r="AY385" s="203" t="s">
        <v>130</v>
      </c>
    </row>
    <row r="386" spans="2:51" s="14" customFormat="1" ht="12">
      <c r="B386" s="204"/>
      <c r="C386" s="205"/>
      <c r="D386" s="195" t="s">
        <v>142</v>
      </c>
      <c r="E386" s="206" t="s">
        <v>19</v>
      </c>
      <c r="F386" s="207" t="s">
        <v>521</v>
      </c>
      <c r="G386" s="205"/>
      <c r="H386" s="208">
        <v>5.333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142</v>
      </c>
      <c r="AU386" s="214" t="s">
        <v>86</v>
      </c>
      <c r="AV386" s="14" t="s">
        <v>86</v>
      </c>
      <c r="AW386" s="14" t="s">
        <v>37</v>
      </c>
      <c r="AX386" s="14" t="s">
        <v>76</v>
      </c>
      <c r="AY386" s="214" t="s">
        <v>130</v>
      </c>
    </row>
    <row r="387" spans="2:51" s="13" customFormat="1" ht="12">
      <c r="B387" s="193"/>
      <c r="C387" s="194"/>
      <c r="D387" s="195" t="s">
        <v>142</v>
      </c>
      <c r="E387" s="196" t="s">
        <v>19</v>
      </c>
      <c r="F387" s="197" t="s">
        <v>522</v>
      </c>
      <c r="G387" s="194"/>
      <c r="H387" s="196" t="s">
        <v>19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142</v>
      </c>
      <c r="AU387" s="203" t="s">
        <v>86</v>
      </c>
      <c r="AV387" s="13" t="s">
        <v>84</v>
      </c>
      <c r="AW387" s="13" t="s">
        <v>37</v>
      </c>
      <c r="AX387" s="13" t="s">
        <v>76</v>
      </c>
      <c r="AY387" s="203" t="s">
        <v>130</v>
      </c>
    </row>
    <row r="388" spans="2:51" s="14" customFormat="1" ht="12">
      <c r="B388" s="204"/>
      <c r="C388" s="205"/>
      <c r="D388" s="195" t="s">
        <v>142</v>
      </c>
      <c r="E388" s="206" t="s">
        <v>19</v>
      </c>
      <c r="F388" s="207" t="s">
        <v>523</v>
      </c>
      <c r="G388" s="205"/>
      <c r="H388" s="208">
        <v>8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142</v>
      </c>
      <c r="AU388" s="214" t="s">
        <v>86</v>
      </c>
      <c r="AV388" s="14" t="s">
        <v>86</v>
      </c>
      <c r="AW388" s="14" t="s">
        <v>37</v>
      </c>
      <c r="AX388" s="14" t="s">
        <v>76</v>
      </c>
      <c r="AY388" s="214" t="s">
        <v>130</v>
      </c>
    </row>
    <row r="389" spans="2:51" s="13" customFormat="1" ht="12">
      <c r="B389" s="193"/>
      <c r="C389" s="194"/>
      <c r="D389" s="195" t="s">
        <v>142</v>
      </c>
      <c r="E389" s="196" t="s">
        <v>19</v>
      </c>
      <c r="F389" s="197" t="s">
        <v>524</v>
      </c>
      <c r="G389" s="194"/>
      <c r="H389" s="196" t="s">
        <v>19</v>
      </c>
      <c r="I389" s="198"/>
      <c r="J389" s="194"/>
      <c r="K389" s="194"/>
      <c r="L389" s="199"/>
      <c r="M389" s="200"/>
      <c r="N389" s="201"/>
      <c r="O389" s="201"/>
      <c r="P389" s="201"/>
      <c r="Q389" s="201"/>
      <c r="R389" s="201"/>
      <c r="S389" s="201"/>
      <c r="T389" s="202"/>
      <c r="AT389" s="203" t="s">
        <v>142</v>
      </c>
      <c r="AU389" s="203" t="s">
        <v>86</v>
      </c>
      <c r="AV389" s="13" t="s">
        <v>84</v>
      </c>
      <c r="AW389" s="13" t="s">
        <v>37</v>
      </c>
      <c r="AX389" s="13" t="s">
        <v>76</v>
      </c>
      <c r="AY389" s="203" t="s">
        <v>130</v>
      </c>
    </row>
    <row r="390" spans="2:51" s="14" customFormat="1" ht="12">
      <c r="B390" s="204"/>
      <c r="C390" s="205"/>
      <c r="D390" s="195" t="s">
        <v>142</v>
      </c>
      <c r="E390" s="206" t="s">
        <v>19</v>
      </c>
      <c r="F390" s="207" t="s">
        <v>525</v>
      </c>
      <c r="G390" s="205"/>
      <c r="H390" s="208">
        <v>0.72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142</v>
      </c>
      <c r="AU390" s="214" t="s">
        <v>86</v>
      </c>
      <c r="AV390" s="14" t="s">
        <v>86</v>
      </c>
      <c r="AW390" s="14" t="s">
        <v>37</v>
      </c>
      <c r="AX390" s="14" t="s">
        <v>76</v>
      </c>
      <c r="AY390" s="214" t="s">
        <v>130</v>
      </c>
    </row>
    <row r="391" spans="2:51" s="15" customFormat="1" ht="12">
      <c r="B391" s="215"/>
      <c r="C391" s="216"/>
      <c r="D391" s="195" t="s">
        <v>142</v>
      </c>
      <c r="E391" s="217" t="s">
        <v>19</v>
      </c>
      <c r="F391" s="218" t="s">
        <v>146</v>
      </c>
      <c r="G391" s="216"/>
      <c r="H391" s="219">
        <v>14.053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142</v>
      </c>
      <c r="AU391" s="225" t="s">
        <v>86</v>
      </c>
      <c r="AV391" s="15" t="s">
        <v>138</v>
      </c>
      <c r="AW391" s="15" t="s">
        <v>37</v>
      </c>
      <c r="AX391" s="15" t="s">
        <v>84</v>
      </c>
      <c r="AY391" s="225" t="s">
        <v>130</v>
      </c>
    </row>
    <row r="392" spans="1:65" s="2" customFormat="1" ht="16.5" customHeight="1">
      <c r="A392" s="36"/>
      <c r="B392" s="37"/>
      <c r="C392" s="175" t="s">
        <v>526</v>
      </c>
      <c r="D392" s="175" t="s">
        <v>133</v>
      </c>
      <c r="E392" s="176" t="s">
        <v>527</v>
      </c>
      <c r="F392" s="177" t="s">
        <v>528</v>
      </c>
      <c r="G392" s="178" t="s">
        <v>229</v>
      </c>
      <c r="H392" s="179">
        <v>20.8</v>
      </c>
      <c r="I392" s="180"/>
      <c r="J392" s="181">
        <f>ROUND(I392*H392,2)</f>
        <v>0</v>
      </c>
      <c r="K392" s="177" t="s">
        <v>19</v>
      </c>
      <c r="L392" s="41"/>
      <c r="M392" s="182" t="s">
        <v>19</v>
      </c>
      <c r="N392" s="183" t="s">
        <v>47</v>
      </c>
      <c r="O392" s="66"/>
      <c r="P392" s="184">
        <f>O392*H392</f>
        <v>0</v>
      </c>
      <c r="Q392" s="184">
        <v>0.00011</v>
      </c>
      <c r="R392" s="184">
        <f>Q392*H392</f>
        <v>0.002288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245</v>
      </c>
      <c r="AT392" s="186" t="s">
        <v>133</v>
      </c>
      <c r="AU392" s="186" t="s">
        <v>86</v>
      </c>
      <c r="AY392" s="19" t="s">
        <v>130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84</v>
      </c>
      <c r="BK392" s="187">
        <f>ROUND(I392*H392,2)</f>
        <v>0</v>
      </c>
      <c r="BL392" s="19" t="s">
        <v>245</v>
      </c>
      <c r="BM392" s="186" t="s">
        <v>529</v>
      </c>
    </row>
    <row r="393" spans="2:51" s="13" customFormat="1" ht="12">
      <c r="B393" s="193"/>
      <c r="C393" s="194"/>
      <c r="D393" s="195" t="s">
        <v>142</v>
      </c>
      <c r="E393" s="196" t="s">
        <v>19</v>
      </c>
      <c r="F393" s="197" t="s">
        <v>530</v>
      </c>
      <c r="G393" s="194"/>
      <c r="H393" s="196" t="s">
        <v>19</v>
      </c>
      <c r="I393" s="198"/>
      <c r="J393" s="194"/>
      <c r="K393" s="194"/>
      <c r="L393" s="199"/>
      <c r="M393" s="200"/>
      <c r="N393" s="201"/>
      <c r="O393" s="201"/>
      <c r="P393" s="201"/>
      <c r="Q393" s="201"/>
      <c r="R393" s="201"/>
      <c r="S393" s="201"/>
      <c r="T393" s="202"/>
      <c r="AT393" s="203" t="s">
        <v>142</v>
      </c>
      <c r="AU393" s="203" t="s">
        <v>86</v>
      </c>
      <c r="AV393" s="13" t="s">
        <v>84</v>
      </c>
      <c r="AW393" s="13" t="s">
        <v>37</v>
      </c>
      <c r="AX393" s="13" t="s">
        <v>76</v>
      </c>
      <c r="AY393" s="203" t="s">
        <v>130</v>
      </c>
    </row>
    <row r="394" spans="2:51" s="14" customFormat="1" ht="12">
      <c r="B394" s="204"/>
      <c r="C394" s="205"/>
      <c r="D394" s="195" t="s">
        <v>142</v>
      </c>
      <c r="E394" s="206" t="s">
        <v>19</v>
      </c>
      <c r="F394" s="207" t="s">
        <v>531</v>
      </c>
      <c r="G394" s="205"/>
      <c r="H394" s="208">
        <v>20.8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142</v>
      </c>
      <c r="AU394" s="214" t="s">
        <v>86</v>
      </c>
      <c r="AV394" s="14" t="s">
        <v>86</v>
      </c>
      <c r="AW394" s="14" t="s">
        <v>37</v>
      </c>
      <c r="AX394" s="14" t="s">
        <v>76</v>
      </c>
      <c r="AY394" s="214" t="s">
        <v>130</v>
      </c>
    </row>
    <row r="395" spans="2:51" s="15" customFormat="1" ht="12">
      <c r="B395" s="215"/>
      <c r="C395" s="216"/>
      <c r="D395" s="195" t="s">
        <v>142</v>
      </c>
      <c r="E395" s="217" t="s">
        <v>19</v>
      </c>
      <c r="F395" s="218" t="s">
        <v>146</v>
      </c>
      <c r="G395" s="216"/>
      <c r="H395" s="219">
        <v>20.8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142</v>
      </c>
      <c r="AU395" s="225" t="s">
        <v>86</v>
      </c>
      <c r="AV395" s="15" t="s">
        <v>138</v>
      </c>
      <c r="AW395" s="15" t="s">
        <v>37</v>
      </c>
      <c r="AX395" s="15" t="s">
        <v>84</v>
      </c>
      <c r="AY395" s="225" t="s">
        <v>130</v>
      </c>
    </row>
    <row r="396" spans="1:65" s="2" customFormat="1" ht="16.5" customHeight="1">
      <c r="A396" s="36"/>
      <c r="B396" s="37"/>
      <c r="C396" s="175" t="s">
        <v>532</v>
      </c>
      <c r="D396" s="175" t="s">
        <v>133</v>
      </c>
      <c r="E396" s="176" t="s">
        <v>533</v>
      </c>
      <c r="F396" s="177" t="s">
        <v>534</v>
      </c>
      <c r="G396" s="178" t="s">
        <v>229</v>
      </c>
      <c r="H396" s="179">
        <v>15.4</v>
      </c>
      <c r="I396" s="180"/>
      <c r="J396" s="181">
        <f>ROUND(I396*H396,2)</f>
        <v>0</v>
      </c>
      <c r="K396" s="177" t="s">
        <v>19</v>
      </c>
      <c r="L396" s="41"/>
      <c r="M396" s="182" t="s">
        <v>19</v>
      </c>
      <c r="N396" s="183" t="s">
        <v>47</v>
      </c>
      <c r="O396" s="66"/>
      <c r="P396" s="184">
        <f>O396*H396</f>
        <v>0</v>
      </c>
      <c r="Q396" s="184">
        <v>0.00011</v>
      </c>
      <c r="R396" s="184">
        <f>Q396*H396</f>
        <v>0.0016940000000000002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245</v>
      </c>
      <c r="AT396" s="186" t="s">
        <v>133</v>
      </c>
      <c r="AU396" s="186" t="s">
        <v>86</v>
      </c>
      <c r="AY396" s="19" t="s">
        <v>130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84</v>
      </c>
      <c r="BK396" s="187">
        <f>ROUND(I396*H396,2)</f>
        <v>0</v>
      </c>
      <c r="BL396" s="19" t="s">
        <v>245</v>
      </c>
      <c r="BM396" s="186" t="s">
        <v>535</v>
      </c>
    </row>
    <row r="397" spans="2:51" s="14" customFormat="1" ht="12">
      <c r="B397" s="204"/>
      <c r="C397" s="205"/>
      <c r="D397" s="195" t="s">
        <v>142</v>
      </c>
      <c r="E397" s="206" t="s">
        <v>19</v>
      </c>
      <c r="F397" s="207" t="s">
        <v>536</v>
      </c>
      <c r="G397" s="205"/>
      <c r="H397" s="208">
        <v>15.4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142</v>
      </c>
      <c r="AU397" s="214" t="s">
        <v>86</v>
      </c>
      <c r="AV397" s="14" t="s">
        <v>86</v>
      </c>
      <c r="AW397" s="14" t="s">
        <v>37</v>
      </c>
      <c r="AX397" s="14" t="s">
        <v>76</v>
      </c>
      <c r="AY397" s="214" t="s">
        <v>130</v>
      </c>
    </row>
    <row r="398" spans="2:51" s="15" customFormat="1" ht="12">
      <c r="B398" s="215"/>
      <c r="C398" s="216"/>
      <c r="D398" s="195" t="s">
        <v>142</v>
      </c>
      <c r="E398" s="217" t="s">
        <v>19</v>
      </c>
      <c r="F398" s="218" t="s">
        <v>146</v>
      </c>
      <c r="G398" s="216"/>
      <c r="H398" s="219">
        <v>15.4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142</v>
      </c>
      <c r="AU398" s="225" t="s">
        <v>86</v>
      </c>
      <c r="AV398" s="15" t="s">
        <v>138</v>
      </c>
      <c r="AW398" s="15" t="s">
        <v>37</v>
      </c>
      <c r="AX398" s="15" t="s">
        <v>84</v>
      </c>
      <c r="AY398" s="225" t="s">
        <v>130</v>
      </c>
    </row>
    <row r="399" spans="2:63" s="12" customFormat="1" ht="22.9" customHeight="1">
      <c r="B399" s="159"/>
      <c r="C399" s="160"/>
      <c r="D399" s="161" t="s">
        <v>75</v>
      </c>
      <c r="E399" s="173" t="s">
        <v>537</v>
      </c>
      <c r="F399" s="173" t="s">
        <v>538</v>
      </c>
      <c r="G399" s="160"/>
      <c r="H399" s="160"/>
      <c r="I399" s="163"/>
      <c r="J399" s="174">
        <f>BK399</f>
        <v>0</v>
      </c>
      <c r="K399" s="160"/>
      <c r="L399" s="165"/>
      <c r="M399" s="166"/>
      <c r="N399" s="167"/>
      <c r="O399" s="167"/>
      <c r="P399" s="168">
        <f>SUM(P400:P425)</f>
        <v>0</v>
      </c>
      <c r="Q399" s="167"/>
      <c r="R399" s="168">
        <f>SUM(R400:R425)</f>
        <v>0.143255</v>
      </c>
      <c r="S399" s="167"/>
      <c r="T399" s="169">
        <f>SUM(T400:T425)</f>
        <v>0.04440905</v>
      </c>
      <c r="AR399" s="170" t="s">
        <v>86</v>
      </c>
      <c r="AT399" s="171" t="s">
        <v>75</v>
      </c>
      <c r="AU399" s="171" t="s">
        <v>84</v>
      </c>
      <c r="AY399" s="170" t="s">
        <v>130</v>
      </c>
      <c r="BK399" s="172">
        <f>SUM(BK400:BK425)</f>
        <v>0</v>
      </c>
    </row>
    <row r="400" spans="1:65" s="2" customFormat="1" ht="16.5" customHeight="1">
      <c r="A400" s="36"/>
      <c r="B400" s="37"/>
      <c r="C400" s="175" t="s">
        <v>539</v>
      </c>
      <c r="D400" s="175" t="s">
        <v>133</v>
      </c>
      <c r="E400" s="176" t="s">
        <v>540</v>
      </c>
      <c r="F400" s="177" t="s">
        <v>541</v>
      </c>
      <c r="G400" s="178" t="s">
        <v>136</v>
      </c>
      <c r="H400" s="179">
        <v>143.255</v>
      </c>
      <c r="I400" s="180"/>
      <c r="J400" s="181">
        <f>ROUND(I400*H400,2)</f>
        <v>0</v>
      </c>
      <c r="K400" s="177" t="s">
        <v>137</v>
      </c>
      <c r="L400" s="41"/>
      <c r="M400" s="182" t="s">
        <v>19</v>
      </c>
      <c r="N400" s="183" t="s">
        <v>47</v>
      </c>
      <c r="O400" s="66"/>
      <c r="P400" s="184">
        <f>O400*H400</f>
        <v>0</v>
      </c>
      <c r="Q400" s="184">
        <v>0.001</v>
      </c>
      <c r="R400" s="184">
        <f>Q400*H400</f>
        <v>0.143255</v>
      </c>
      <c r="S400" s="184">
        <v>0.00031</v>
      </c>
      <c r="T400" s="185">
        <f>S400*H400</f>
        <v>0.04440905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245</v>
      </c>
      <c r="AT400" s="186" t="s">
        <v>133</v>
      </c>
      <c r="AU400" s="186" t="s">
        <v>86</v>
      </c>
      <c r="AY400" s="19" t="s">
        <v>130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84</v>
      </c>
      <c r="BK400" s="187">
        <f>ROUND(I400*H400,2)</f>
        <v>0</v>
      </c>
      <c r="BL400" s="19" t="s">
        <v>245</v>
      </c>
      <c r="BM400" s="186" t="s">
        <v>542</v>
      </c>
    </row>
    <row r="401" spans="1:47" s="2" customFormat="1" ht="12">
      <c r="A401" s="36"/>
      <c r="B401" s="37"/>
      <c r="C401" s="38"/>
      <c r="D401" s="188" t="s">
        <v>140</v>
      </c>
      <c r="E401" s="38"/>
      <c r="F401" s="189" t="s">
        <v>543</v>
      </c>
      <c r="G401" s="38"/>
      <c r="H401" s="38"/>
      <c r="I401" s="190"/>
      <c r="J401" s="38"/>
      <c r="K401" s="38"/>
      <c r="L401" s="41"/>
      <c r="M401" s="191"/>
      <c r="N401" s="192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140</v>
      </c>
      <c r="AU401" s="19" t="s">
        <v>86</v>
      </c>
    </row>
    <row r="402" spans="2:51" s="13" customFormat="1" ht="12">
      <c r="B402" s="193"/>
      <c r="C402" s="194"/>
      <c r="D402" s="195" t="s">
        <v>142</v>
      </c>
      <c r="E402" s="196" t="s">
        <v>19</v>
      </c>
      <c r="F402" s="197" t="s">
        <v>202</v>
      </c>
      <c r="G402" s="194"/>
      <c r="H402" s="196" t="s">
        <v>19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142</v>
      </c>
      <c r="AU402" s="203" t="s">
        <v>86</v>
      </c>
      <c r="AV402" s="13" t="s">
        <v>84</v>
      </c>
      <c r="AW402" s="13" t="s">
        <v>37</v>
      </c>
      <c r="AX402" s="13" t="s">
        <v>76</v>
      </c>
      <c r="AY402" s="203" t="s">
        <v>130</v>
      </c>
    </row>
    <row r="403" spans="2:51" s="13" customFormat="1" ht="12">
      <c r="B403" s="193"/>
      <c r="C403" s="194"/>
      <c r="D403" s="195" t="s">
        <v>142</v>
      </c>
      <c r="E403" s="196" t="s">
        <v>19</v>
      </c>
      <c r="F403" s="197" t="s">
        <v>301</v>
      </c>
      <c r="G403" s="194"/>
      <c r="H403" s="196" t="s">
        <v>19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142</v>
      </c>
      <c r="AU403" s="203" t="s">
        <v>86</v>
      </c>
      <c r="AV403" s="13" t="s">
        <v>84</v>
      </c>
      <c r="AW403" s="13" t="s">
        <v>37</v>
      </c>
      <c r="AX403" s="13" t="s">
        <v>76</v>
      </c>
      <c r="AY403" s="203" t="s">
        <v>130</v>
      </c>
    </row>
    <row r="404" spans="2:51" s="14" customFormat="1" ht="12">
      <c r="B404" s="204"/>
      <c r="C404" s="205"/>
      <c r="D404" s="195" t="s">
        <v>142</v>
      </c>
      <c r="E404" s="206" t="s">
        <v>19</v>
      </c>
      <c r="F404" s="207" t="s">
        <v>302</v>
      </c>
      <c r="G404" s="205"/>
      <c r="H404" s="208">
        <v>18.2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142</v>
      </c>
      <c r="AU404" s="214" t="s">
        <v>86</v>
      </c>
      <c r="AV404" s="14" t="s">
        <v>86</v>
      </c>
      <c r="AW404" s="14" t="s">
        <v>37</v>
      </c>
      <c r="AX404" s="14" t="s">
        <v>76</v>
      </c>
      <c r="AY404" s="214" t="s">
        <v>130</v>
      </c>
    </row>
    <row r="405" spans="2:51" s="14" customFormat="1" ht="12">
      <c r="B405" s="204"/>
      <c r="C405" s="205"/>
      <c r="D405" s="195" t="s">
        <v>142</v>
      </c>
      <c r="E405" s="206" t="s">
        <v>19</v>
      </c>
      <c r="F405" s="207" t="s">
        <v>304</v>
      </c>
      <c r="G405" s="205"/>
      <c r="H405" s="208">
        <v>0.36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142</v>
      </c>
      <c r="AU405" s="214" t="s">
        <v>86</v>
      </c>
      <c r="AV405" s="14" t="s">
        <v>86</v>
      </c>
      <c r="AW405" s="14" t="s">
        <v>37</v>
      </c>
      <c r="AX405" s="14" t="s">
        <v>76</v>
      </c>
      <c r="AY405" s="214" t="s">
        <v>130</v>
      </c>
    </row>
    <row r="406" spans="2:51" s="13" customFormat="1" ht="12">
      <c r="B406" s="193"/>
      <c r="C406" s="194"/>
      <c r="D406" s="195" t="s">
        <v>142</v>
      </c>
      <c r="E406" s="196" t="s">
        <v>19</v>
      </c>
      <c r="F406" s="197" t="s">
        <v>305</v>
      </c>
      <c r="G406" s="194"/>
      <c r="H406" s="196" t="s">
        <v>19</v>
      </c>
      <c r="I406" s="198"/>
      <c r="J406" s="194"/>
      <c r="K406" s="194"/>
      <c r="L406" s="199"/>
      <c r="M406" s="200"/>
      <c r="N406" s="201"/>
      <c r="O406" s="201"/>
      <c r="P406" s="201"/>
      <c r="Q406" s="201"/>
      <c r="R406" s="201"/>
      <c r="S406" s="201"/>
      <c r="T406" s="202"/>
      <c r="AT406" s="203" t="s">
        <v>142</v>
      </c>
      <c r="AU406" s="203" t="s">
        <v>86</v>
      </c>
      <c r="AV406" s="13" t="s">
        <v>84</v>
      </c>
      <c r="AW406" s="13" t="s">
        <v>37</v>
      </c>
      <c r="AX406" s="13" t="s">
        <v>76</v>
      </c>
      <c r="AY406" s="203" t="s">
        <v>130</v>
      </c>
    </row>
    <row r="407" spans="2:51" s="14" customFormat="1" ht="12">
      <c r="B407" s="204"/>
      <c r="C407" s="205"/>
      <c r="D407" s="195" t="s">
        <v>142</v>
      </c>
      <c r="E407" s="206" t="s">
        <v>19</v>
      </c>
      <c r="F407" s="207" t="s">
        <v>302</v>
      </c>
      <c r="G407" s="205"/>
      <c r="H407" s="208">
        <v>18.2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142</v>
      </c>
      <c r="AU407" s="214" t="s">
        <v>86</v>
      </c>
      <c r="AV407" s="14" t="s">
        <v>86</v>
      </c>
      <c r="AW407" s="14" t="s">
        <v>37</v>
      </c>
      <c r="AX407" s="14" t="s">
        <v>76</v>
      </c>
      <c r="AY407" s="214" t="s">
        <v>130</v>
      </c>
    </row>
    <row r="408" spans="2:51" s="14" customFormat="1" ht="12">
      <c r="B408" s="204"/>
      <c r="C408" s="205"/>
      <c r="D408" s="195" t="s">
        <v>142</v>
      </c>
      <c r="E408" s="206" t="s">
        <v>19</v>
      </c>
      <c r="F408" s="207" t="s">
        <v>304</v>
      </c>
      <c r="G408" s="205"/>
      <c r="H408" s="208">
        <v>0.36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142</v>
      </c>
      <c r="AU408" s="214" t="s">
        <v>86</v>
      </c>
      <c r="AV408" s="14" t="s">
        <v>86</v>
      </c>
      <c r="AW408" s="14" t="s">
        <v>37</v>
      </c>
      <c r="AX408" s="14" t="s">
        <v>76</v>
      </c>
      <c r="AY408" s="214" t="s">
        <v>130</v>
      </c>
    </row>
    <row r="409" spans="2:51" s="13" customFormat="1" ht="12">
      <c r="B409" s="193"/>
      <c r="C409" s="194"/>
      <c r="D409" s="195" t="s">
        <v>142</v>
      </c>
      <c r="E409" s="196" t="s">
        <v>19</v>
      </c>
      <c r="F409" s="197" t="s">
        <v>307</v>
      </c>
      <c r="G409" s="194"/>
      <c r="H409" s="196" t="s">
        <v>19</v>
      </c>
      <c r="I409" s="198"/>
      <c r="J409" s="194"/>
      <c r="K409" s="194"/>
      <c r="L409" s="199"/>
      <c r="M409" s="200"/>
      <c r="N409" s="201"/>
      <c r="O409" s="201"/>
      <c r="P409" s="201"/>
      <c r="Q409" s="201"/>
      <c r="R409" s="201"/>
      <c r="S409" s="201"/>
      <c r="T409" s="202"/>
      <c r="AT409" s="203" t="s">
        <v>142</v>
      </c>
      <c r="AU409" s="203" t="s">
        <v>86</v>
      </c>
      <c r="AV409" s="13" t="s">
        <v>84</v>
      </c>
      <c r="AW409" s="13" t="s">
        <v>37</v>
      </c>
      <c r="AX409" s="13" t="s">
        <v>76</v>
      </c>
      <c r="AY409" s="203" t="s">
        <v>130</v>
      </c>
    </row>
    <row r="410" spans="2:51" s="14" customFormat="1" ht="12">
      <c r="B410" s="204"/>
      <c r="C410" s="205"/>
      <c r="D410" s="195" t="s">
        <v>142</v>
      </c>
      <c r="E410" s="206" t="s">
        <v>19</v>
      </c>
      <c r="F410" s="207" t="s">
        <v>308</v>
      </c>
      <c r="G410" s="205"/>
      <c r="H410" s="208">
        <v>34.72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142</v>
      </c>
      <c r="AU410" s="214" t="s">
        <v>86</v>
      </c>
      <c r="AV410" s="14" t="s">
        <v>86</v>
      </c>
      <c r="AW410" s="14" t="s">
        <v>37</v>
      </c>
      <c r="AX410" s="14" t="s">
        <v>76</v>
      </c>
      <c r="AY410" s="214" t="s">
        <v>130</v>
      </c>
    </row>
    <row r="411" spans="2:51" s="14" customFormat="1" ht="12">
      <c r="B411" s="204"/>
      <c r="C411" s="205"/>
      <c r="D411" s="195" t="s">
        <v>142</v>
      </c>
      <c r="E411" s="206" t="s">
        <v>19</v>
      </c>
      <c r="F411" s="207" t="s">
        <v>310</v>
      </c>
      <c r="G411" s="205"/>
      <c r="H411" s="208">
        <v>0.72</v>
      </c>
      <c r="I411" s="209"/>
      <c r="J411" s="205"/>
      <c r="K411" s="205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142</v>
      </c>
      <c r="AU411" s="214" t="s">
        <v>86</v>
      </c>
      <c r="AV411" s="14" t="s">
        <v>86</v>
      </c>
      <c r="AW411" s="14" t="s">
        <v>37</v>
      </c>
      <c r="AX411" s="14" t="s">
        <v>76</v>
      </c>
      <c r="AY411" s="214" t="s">
        <v>130</v>
      </c>
    </row>
    <row r="412" spans="2:51" s="13" customFormat="1" ht="12">
      <c r="B412" s="193"/>
      <c r="C412" s="194"/>
      <c r="D412" s="195" t="s">
        <v>142</v>
      </c>
      <c r="E412" s="196" t="s">
        <v>19</v>
      </c>
      <c r="F412" s="197" t="s">
        <v>311</v>
      </c>
      <c r="G412" s="194"/>
      <c r="H412" s="196" t="s">
        <v>19</v>
      </c>
      <c r="I412" s="198"/>
      <c r="J412" s="194"/>
      <c r="K412" s="194"/>
      <c r="L412" s="199"/>
      <c r="M412" s="200"/>
      <c r="N412" s="201"/>
      <c r="O412" s="201"/>
      <c r="P412" s="201"/>
      <c r="Q412" s="201"/>
      <c r="R412" s="201"/>
      <c r="S412" s="201"/>
      <c r="T412" s="202"/>
      <c r="AT412" s="203" t="s">
        <v>142</v>
      </c>
      <c r="AU412" s="203" t="s">
        <v>86</v>
      </c>
      <c r="AV412" s="13" t="s">
        <v>84</v>
      </c>
      <c r="AW412" s="13" t="s">
        <v>37</v>
      </c>
      <c r="AX412" s="13" t="s">
        <v>76</v>
      </c>
      <c r="AY412" s="203" t="s">
        <v>130</v>
      </c>
    </row>
    <row r="413" spans="2:51" s="14" customFormat="1" ht="12">
      <c r="B413" s="204"/>
      <c r="C413" s="205"/>
      <c r="D413" s="195" t="s">
        <v>142</v>
      </c>
      <c r="E413" s="206" t="s">
        <v>19</v>
      </c>
      <c r="F413" s="207" t="s">
        <v>312</v>
      </c>
      <c r="G413" s="205"/>
      <c r="H413" s="208">
        <v>41.72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142</v>
      </c>
      <c r="AU413" s="214" t="s">
        <v>86</v>
      </c>
      <c r="AV413" s="14" t="s">
        <v>86</v>
      </c>
      <c r="AW413" s="14" t="s">
        <v>37</v>
      </c>
      <c r="AX413" s="14" t="s">
        <v>76</v>
      </c>
      <c r="AY413" s="214" t="s">
        <v>130</v>
      </c>
    </row>
    <row r="414" spans="2:51" s="14" customFormat="1" ht="12">
      <c r="B414" s="204"/>
      <c r="C414" s="205"/>
      <c r="D414" s="195" t="s">
        <v>142</v>
      </c>
      <c r="E414" s="206" t="s">
        <v>19</v>
      </c>
      <c r="F414" s="207" t="s">
        <v>310</v>
      </c>
      <c r="G414" s="205"/>
      <c r="H414" s="208">
        <v>0.72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142</v>
      </c>
      <c r="AU414" s="214" t="s">
        <v>86</v>
      </c>
      <c r="AV414" s="14" t="s">
        <v>86</v>
      </c>
      <c r="AW414" s="14" t="s">
        <v>37</v>
      </c>
      <c r="AX414" s="14" t="s">
        <v>76</v>
      </c>
      <c r="AY414" s="214" t="s">
        <v>130</v>
      </c>
    </row>
    <row r="415" spans="2:51" s="13" customFormat="1" ht="12">
      <c r="B415" s="193"/>
      <c r="C415" s="194"/>
      <c r="D415" s="195" t="s">
        <v>142</v>
      </c>
      <c r="E415" s="196" t="s">
        <v>19</v>
      </c>
      <c r="F415" s="197" t="s">
        <v>313</v>
      </c>
      <c r="G415" s="194"/>
      <c r="H415" s="196" t="s">
        <v>19</v>
      </c>
      <c r="I415" s="198"/>
      <c r="J415" s="194"/>
      <c r="K415" s="194"/>
      <c r="L415" s="199"/>
      <c r="M415" s="200"/>
      <c r="N415" s="201"/>
      <c r="O415" s="201"/>
      <c r="P415" s="201"/>
      <c r="Q415" s="201"/>
      <c r="R415" s="201"/>
      <c r="S415" s="201"/>
      <c r="T415" s="202"/>
      <c r="AT415" s="203" t="s">
        <v>142</v>
      </c>
      <c r="AU415" s="203" t="s">
        <v>86</v>
      </c>
      <c r="AV415" s="13" t="s">
        <v>84</v>
      </c>
      <c r="AW415" s="13" t="s">
        <v>37</v>
      </c>
      <c r="AX415" s="13" t="s">
        <v>76</v>
      </c>
      <c r="AY415" s="203" t="s">
        <v>130</v>
      </c>
    </row>
    <row r="416" spans="2:51" s="14" customFormat="1" ht="12">
      <c r="B416" s="204"/>
      <c r="C416" s="205"/>
      <c r="D416" s="195" t="s">
        <v>142</v>
      </c>
      <c r="E416" s="206" t="s">
        <v>19</v>
      </c>
      <c r="F416" s="207" t="s">
        <v>314</v>
      </c>
      <c r="G416" s="205"/>
      <c r="H416" s="208">
        <v>36.4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142</v>
      </c>
      <c r="AU416" s="214" t="s">
        <v>86</v>
      </c>
      <c r="AV416" s="14" t="s">
        <v>86</v>
      </c>
      <c r="AW416" s="14" t="s">
        <v>37</v>
      </c>
      <c r="AX416" s="14" t="s">
        <v>76</v>
      </c>
      <c r="AY416" s="214" t="s">
        <v>130</v>
      </c>
    </row>
    <row r="417" spans="2:51" s="14" customFormat="1" ht="12">
      <c r="B417" s="204"/>
      <c r="C417" s="205"/>
      <c r="D417" s="195" t="s">
        <v>142</v>
      </c>
      <c r="E417" s="206" t="s">
        <v>19</v>
      </c>
      <c r="F417" s="207" t="s">
        <v>310</v>
      </c>
      <c r="G417" s="205"/>
      <c r="H417" s="208">
        <v>0.72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142</v>
      </c>
      <c r="AU417" s="214" t="s">
        <v>86</v>
      </c>
      <c r="AV417" s="14" t="s">
        <v>86</v>
      </c>
      <c r="AW417" s="14" t="s">
        <v>37</v>
      </c>
      <c r="AX417" s="14" t="s">
        <v>76</v>
      </c>
      <c r="AY417" s="214" t="s">
        <v>130</v>
      </c>
    </row>
    <row r="418" spans="2:51" s="13" customFormat="1" ht="12">
      <c r="B418" s="193"/>
      <c r="C418" s="194"/>
      <c r="D418" s="195" t="s">
        <v>142</v>
      </c>
      <c r="E418" s="196" t="s">
        <v>19</v>
      </c>
      <c r="F418" s="197" t="s">
        <v>315</v>
      </c>
      <c r="G418" s="194"/>
      <c r="H418" s="196" t="s">
        <v>19</v>
      </c>
      <c r="I418" s="198"/>
      <c r="J418" s="194"/>
      <c r="K418" s="194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142</v>
      </c>
      <c r="AU418" s="203" t="s">
        <v>86</v>
      </c>
      <c r="AV418" s="13" t="s">
        <v>84</v>
      </c>
      <c r="AW418" s="13" t="s">
        <v>37</v>
      </c>
      <c r="AX418" s="13" t="s">
        <v>76</v>
      </c>
      <c r="AY418" s="203" t="s">
        <v>130</v>
      </c>
    </row>
    <row r="419" spans="2:51" s="14" customFormat="1" ht="12">
      <c r="B419" s="204"/>
      <c r="C419" s="205"/>
      <c r="D419" s="195" t="s">
        <v>142</v>
      </c>
      <c r="E419" s="206" t="s">
        <v>19</v>
      </c>
      <c r="F419" s="207" t="s">
        <v>316</v>
      </c>
      <c r="G419" s="205"/>
      <c r="H419" s="208">
        <v>27.86</v>
      </c>
      <c r="I419" s="209"/>
      <c r="J419" s="205"/>
      <c r="K419" s="205"/>
      <c r="L419" s="210"/>
      <c r="M419" s="211"/>
      <c r="N419" s="212"/>
      <c r="O419" s="212"/>
      <c r="P419" s="212"/>
      <c r="Q419" s="212"/>
      <c r="R419" s="212"/>
      <c r="S419" s="212"/>
      <c r="T419" s="213"/>
      <c r="AT419" s="214" t="s">
        <v>142</v>
      </c>
      <c r="AU419" s="214" t="s">
        <v>86</v>
      </c>
      <c r="AV419" s="14" t="s">
        <v>86</v>
      </c>
      <c r="AW419" s="14" t="s">
        <v>37</v>
      </c>
      <c r="AX419" s="14" t="s">
        <v>76</v>
      </c>
      <c r="AY419" s="214" t="s">
        <v>130</v>
      </c>
    </row>
    <row r="420" spans="2:51" s="14" customFormat="1" ht="12">
      <c r="B420" s="204"/>
      <c r="C420" s="205"/>
      <c r="D420" s="195" t="s">
        <v>142</v>
      </c>
      <c r="E420" s="206" t="s">
        <v>19</v>
      </c>
      <c r="F420" s="207" t="s">
        <v>310</v>
      </c>
      <c r="G420" s="205"/>
      <c r="H420" s="208">
        <v>0.72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142</v>
      </c>
      <c r="AU420" s="214" t="s">
        <v>86</v>
      </c>
      <c r="AV420" s="14" t="s">
        <v>86</v>
      </c>
      <c r="AW420" s="14" t="s">
        <v>37</v>
      </c>
      <c r="AX420" s="14" t="s">
        <v>76</v>
      </c>
      <c r="AY420" s="214" t="s">
        <v>130</v>
      </c>
    </row>
    <row r="421" spans="2:51" s="14" customFormat="1" ht="12">
      <c r="B421" s="204"/>
      <c r="C421" s="205"/>
      <c r="D421" s="195" t="s">
        <v>142</v>
      </c>
      <c r="E421" s="206" t="s">
        <v>19</v>
      </c>
      <c r="F421" s="207" t="s">
        <v>318</v>
      </c>
      <c r="G421" s="205"/>
      <c r="H421" s="208">
        <v>-25.86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142</v>
      </c>
      <c r="AU421" s="214" t="s">
        <v>86</v>
      </c>
      <c r="AV421" s="14" t="s">
        <v>86</v>
      </c>
      <c r="AW421" s="14" t="s">
        <v>37</v>
      </c>
      <c r="AX421" s="14" t="s">
        <v>76</v>
      </c>
      <c r="AY421" s="214" t="s">
        <v>130</v>
      </c>
    </row>
    <row r="422" spans="2:51" s="14" customFormat="1" ht="12">
      <c r="B422" s="204"/>
      <c r="C422" s="205"/>
      <c r="D422" s="195" t="s">
        <v>142</v>
      </c>
      <c r="E422" s="206" t="s">
        <v>19</v>
      </c>
      <c r="F422" s="207" t="s">
        <v>544</v>
      </c>
      <c r="G422" s="205"/>
      <c r="H422" s="208">
        <v>49.81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142</v>
      </c>
      <c r="AU422" s="214" t="s">
        <v>86</v>
      </c>
      <c r="AV422" s="14" t="s">
        <v>86</v>
      </c>
      <c r="AW422" s="14" t="s">
        <v>37</v>
      </c>
      <c r="AX422" s="14" t="s">
        <v>76</v>
      </c>
      <c r="AY422" s="214" t="s">
        <v>130</v>
      </c>
    </row>
    <row r="423" spans="2:51" s="16" customFormat="1" ht="12">
      <c r="B423" s="226"/>
      <c r="C423" s="227"/>
      <c r="D423" s="195" t="s">
        <v>142</v>
      </c>
      <c r="E423" s="228" t="s">
        <v>19</v>
      </c>
      <c r="F423" s="229" t="s">
        <v>545</v>
      </c>
      <c r="G423" s="227"/>
      <c r="H423" s="230">
        <v>204.65000000000003</v>
      </c>
      <c r="I423" s="231"/>
      <c r="J423" s="227"/>
      <c r="K423" s="227"/>
      <c r="L423" s="232"/>
      <c r="M423" s="233"/>
      <c r="N423" s="234"/>
      <c r="O423" s="234"/>
      <c r="P423" s="234"/>
      <c r="Q423" s="234"/>
      <c r="R423" s="234"/>
      <c r="S423" s="234"/>
      <c r="T423" s="235"/>
      <c r="AT423" s="236" t="s">
        <v>142</v>
      </c>
      <c r="AU423" s="236" t="s">
        <v>86</v>
      </c>
      <c r="AV423" s="16" t="s">
        <v>156</v>
      </c>
      <c r="AW423" s="16" t="s">
        <v>37</v>
      </c>
      <c r="AX423" s="16" t="s">
        <v>76</v>
      </c>
      <c r="AY423" s="236" t="s">
        <v>130</v>
      </c>
    </row>
    <row r="424" spans="2:51" s="14" customFormat="1" ht="12">
      <c r="B424" s="204"/>
      <c r="C424" s="205"/>
      <c r="D424" s="195" t="s">
        <v>142</v>
      </c>
      <c r="E424" s="206" t="s">
        <v>19</v>
      </c>
      <c r="F424" s="207" t="s">
        <v>546</v>
      </c>
      <c r="G424" s="205"/>
      <c r="H424" s="208">
        <v>-61.395</v>
      </c>
      <c r="I424" s="209"/>
      <c r="J424" s="205"/>
      <c r="K424" s="205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142</v>
      </c>
      <c r="AU424" s="214" t="s">
        <v>86</v>
      </c>
      <c r="AV424" s="14" t="s">
        <v>86</v>
      </c>
      <c r="AW424" s="14" t="s">
        <v>37</v>
      </c>
      <c r="AX424" s="14" t="s">
        <v>76</v>
      </c>
      <c r="AY424" s="214" t="s">
        <v>130</v>
      </c>
    </row>
    <row r="425" spans="2:51" s="15" customFormat="1" ht="12">
      <c r="B425" s="215"/>
      <c r="C425" s="216"/>
      <c r="D425" s="195" t="s">
        <v>142</v>
      </c>
      <c r="E425" s="217" t="s">
        <v>19</v>
      </c>
      <c r="F425" s="218" t="s">
        <v>146</v>
      </c>
      <c r="G425" s="216"/>
      <c r="H425" s="219">
        <v>143.25500000000002</v>
      </c>
      <c r="I425" s="220"/>
      <c r="J425" s="216"/>
      <c r="K425" s="216"/>
      <c r="L425" s="221"/>
      <c r="M425" s="237"/>
      <c r="N425" s="238"/>
      <c r="O425" s="238"/>
      <c r="P425" s="238"/>
      <c r="Q425" s="238"/>
      <c r="R425" s="238"/>
      <c r="S425" s="238"/>
      <c r="T425" s="239"/>
      <c r="AT425" s="225" t="s">
        <v>142</v>
      </c>
      <c r="AU425" s="225" t="s">
        <v>86</v>
      </c>
      <c r="AV425" s="15" t="s">
        <v>138</v>
      </c>
      <c r="AW425" s="15" t="s">
        <v>37</v>
      </c>
      <c r="AX425" s="15" t="s">
        <v>84</v>
      </c>
      <c r="AY425" s="225" t="s">
        <v>130</v>
      </c>
    </row>
    <row r="426" spans="1:31" s="2" customFormat="1" ht="6.95" customHeight="1">
      <c r="A426" s="36"/>
      <c r="B426" s="49"/>
      <c r="C426" s="50"/>
      <c r="D426" s="50"/>
      <c r="E426" s="50"/>
      <c r="F426" s="50"/>
      <c r="G426" s="50"/>
      <c r="H426" s="50"/>
      <c r="I426" s="50"/>
      <c r="J426" s="50"/>
      <c r="K426" s="50"/>
      <c r="L426" s="41"/>
      <c r="M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</row>
  </sheetData>
  <sheetProtection algorithmName="SHA-512" hashValue="60FKez5/TUr2H36Wk33UpVhGnXZ4gCakO0u8d2U0ID1cuRqMDMX3lq9H5ypU0wbzhys3ISmCK/Zzlbqx8uEguw==" saltValue="LehUnipDHiJyF/ZdvxR7OGxDMqc5BsKGeZU2MP7CkmaiXQn5awSeSV+XkAEVCaWHMwi5Fhn2WlKTgkAlP0tk3A==" spinCount="100000" sheet="1" objects="1" scenarios="1" formatColumns="0" formatRows="0" autoFilter="0"/>
  <autoFilter ref="C92:K42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629995101"/>
    <hyperlink ref="F104" r:id="rId2" display="https://podminky.urs.cz/item/CS_URS_2022_01/941111111"/>
    <hyperlink ref="F110" r:id="rId3" display="https://podminky.urs.cz/item/CS_URS_2022_01/941111211"/>
    <hyperlink ref="F115" r:id="rId4" display="https://podminky.urs.cz/item/CS_URS_2022_01/941111811"/>
    <hyperlink ref="F117" r:id="rId5" display="https://podminky.urs.cz/item/CS_URS_2022_01/943211111"/>
    <hyperlink ref="F121" r:id="rId6" display="https://podminky.urs.cz/item/CS_URS_2022_01/943211211"/>
    <hyperlink ref="F126" r:id="rId7" display="https://podminky.urs.cz/item/CS_URS_2022_01/943211811"/>
    <hyperlink ref="F128" r:id="rId8" display="https://podminky.urs.cz/item/CS_URS_2022_01/949101111"/>
    <hyperlink ref="F139" r:id="rId9" display="https://podminky.urs.cz/item/CS_URS_2022_01/962031132"/>
    <hyperlink ref="F144" r:id="rId10" display="https://podminky.urs.cz/item/CS_URS_2022_01/963053936"/>
    <hyperlink ref="F149" r:id="rId11" display="https://podminky.urs.cz/item/CS_URS_2022_01/965042241"/>
    <hyperlink ref="F157" r:id="rId12" display="https://podminky.urs.cz/item/CS_URS_2022_01/965049112"/>
    <hyperlink ref="F164" r:id="rId13" display="https://podminky.urs.cz/item/CS_URS_2022_01/977312114"/>
    <hyperlink ref="F169" r:id="rId14" display="https://podminky.urs.cz/item/CS_URS_2022_01/965082933"/>
    <hyperlink ref="F176" r:id="rId15" display="https://podminky.urs.cz/item/CS_URS_2022_01/967042712"/>
    <hyperlink ref="F180" r:id="rId16" display="https://podminky.urs.cz/item/CS_URS_2022_01/968072455"/>
    <hyperlink ref="F186" r:id="rId17" display="https://podminky.urs.cz/item/CS_URS_2022_01/971033651"/>
    <hyperlink ref="F191" r:id="rId18" display="https://podminky.urs.cz/item/CS_URS_2022_01/973031812"/>
    <hyperlink ref="F196" r:id="rId19" display="https://podminky.urs.cz/item/CS_URS_2022_01/974031666"/>
    <hyperlink ref="F206" r:id="rId20" display="https://podminky.urs.cz/item/CS_URS_2022_01/965081213"/>
    <hyperlink ref="F215" r:id="rId21" display="https://podminky.urs.cz/item/CS_URS_2022_01/965081601"/>
    <hyperlink ref="F220" r:id="rId22" display="https://podminky.urs.cz/item/CS_URS_2022_01/978013141"/>
    <hyperlink ref="F249" r:id="rId23" display="https://podminky.urs.cz/item/CS_URS_2022_01/978011141"/>
    <hyperlink ref="F259" r:id="rId24" display="https://podminky.urs.cz/item/CS_URS_2022_01/978059541"/>
    <hyperlink ref="F269" r:id="rId25" display="https://podminky.urs.cz/item/CS_URS_2022_01/978036191"/>
    <hyperlink ref="F278" r:id="rId26" display="https://podminky.urs.cz/item/CS_URS_2022_01/978036141"/>
    <hyperlink ref="F285" r:id="rId27" display="https://podminky.urs.cz/item/CS_URS_2022_01/997013152"/>
    <hyperlink ref="F287" r:id="rId28" display="https://podminky.urs.cz/item/CS_URS_2022_01/997013501"/>
    <hyperlink ref="F289" r:id="rId29" display="https://podminky.urs.cz/item/CS_URS_2022_01/997013509"/>
    <hyperlink ref="F291" r:id="rId30" display="https://podminky.urs.cz/item/CS_URS_2022_01/997013811"/>
    <hyperlink ref="F295" r:id="rId31" display="https://podminky.urs.cz/item/CS_URS_2022_01/997013862"/>
    <hyperlink ref="F301" r:id="rId32" display="https://podminky.urs.cz/item/CS_URS_2022_01/997013863"/>
    <hyperlink ref="F310" r:id="rId33" display="https://podminky.urs.cz/item/CS_URS_2022_01/997013867"/>
    <hyperlink ref="F315" r:id="rId34" display="https://podminky.urs.cz/item/CS_URS_2022_01/997013873"/>
    <hyperlink ref="F319" r:id="rId35" display="https://podminky.urs.cz/item/CS_URS_2022_01/997013871"/>
    <hyperlink ref="F330" r:id="rId36" display="https://podminky.urs.cz/item/CS_URS_2022_01/711131821"/>
    <hyperlink ref="F336" r:id="rId37" display="https://podminky.urs.cz/item/CS_URS_2022_01/721242805"/>
    <hyperlink ref="F341" r:id="rId38" display="https://podminky.urs.cz/item/CS_URS_2022_01/764004861"/>
    <hyperlink ref="F344" r:id="rId39" display="https://podminky.urs.cz/item/CS_URS_2022_01/766421821"/>
    <hyperlink ref="F350" r:id="rId40" display="https://podminky.urs.cz/item/CS_URS_2022_01/766441811"/>
    <hyperlink ref="F355" r:id="rId41" display="https://podminky.urs.cz/item/CS_URS_2022_01/766691914"/>
    <hyperlink ref="F363" r:id="rId42" display="https://podminky.urs.cz/item/CS_URS_2022_01/767161813"/>
    <hyperlink ref="F365" r:id="rId43" display="https://podminky.urs.cz/item/CS_URS_2022_01/767161823"/>
    <hyperlink ref="F369" r:id="rId44" display="https://podminky.urs.cz/item/CS_URS_2022_01/767161851"/>
    <hyperlink ref="F376" r:id="rId45" display="https://podminky.urs.cz/item/CS_URS_2022_01/781731810"/>
    <hyperlink ref="F384" r:id="rId46" display="https://podminky.urs.cz/item/CS_URS_2022_01/783306807"/>
    <hyperlink ref="F401" r:id="rId47" display="https://podminky.urs.cz/item/CS_URS_2022_01/78412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4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869"/>
  <sheetViews>
    <sheetView showGridLines="0" workbookViewId="0" topLeftCell="A1">
      <selection activeCell="X862" sqref="X8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4.95" customHeight="1">
      <c r="B4" s="22"/>
      <c r="D4" s="105" t="s">
        <v>94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417" t="str">
        <f>'Rekapitulace stavby'!K6</f>
        <v>MŠ Praha 5 - Smíchov, Oprava dětských letních toalet včetně terasy - aktualizace cen 01</v>
      </c>
      <c r="F7" s="418"/>
      <c r="G7" s="418"/>
      <c r="H7" s="418"/>
      <c r="L7" s="22"/>
    </row>
    <row r="8" spans="1:31" s="2" customFormat="1" ht="12" customHeight="1">
      <c r="A8" s="36"/>
      <c r="B8" s="41"/>
      <c r="C8" s="36"/>
      <c r="D8" s="107" t="s">
        <v>95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19" t="s">
        <v>547</v>
      </c>
      <c r="F9" s="420"/>
      <c r="G9" s="420"/>
      <c r="H9" s="42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21" t="str">
        <f>'Rekapitulace stavby'!E14</f>
        <v>Vyplň údaj</v>
      </c>
      <c r="F18" s="422"/>
      <c r="G18" s="422"/>
      <c r="H18" s="422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423" t="s">
        <v>41</v>
      </c>
      <c r="F27" s="423"/>
      <c r="G27" s="423"/>
      <c r="H27" s="42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ROUND(J100,2)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46</v>
      </c>
      <c r="E33" s="107" t="s">
        <v>47</v>
      </c>
      <c r="F33" s="119">
        <f>ROUND((SUM(BE100:BE868)),2)</f>
        <v>0</v>
      </c>
      <c r="G33" s="36"/>
      <c r="H33" s="36"/>
      <c r="I33" s="120">
        <v>0.21</v>
      </c>
      <c r="J33" s="119">
        <f>ROUND(((SUM(BE100:BE868))*I33),2)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48</v>
      </c>
      <c r="F34" s="119">
        <f>ROUND((SUM(BF100:BF868)),2)</f>
        <v>0</v>
      </c>
      <c r="G34" s="36"/>
      <c r="H34" s="36"/>
      <c r="I34" s="120">
        <v>0.15</v>
      </c>
      <c r="J34" s="119">
        <f>ROUND(((SUM(BF100:BF868))*I34),2)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49</v>
      </c>
      <c r="F35" s="119">
        <f>ROUND((SUM(BG100:BG868)),2)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50</v>
      </c>
      <c r="F36" s="119">
        <f>ROUND((SUM(BH100:BH868)),2)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51</v>
      </c>
      <c r="F37" s="119">
        <f>ROUND((SUM(BI100:BI868)),2)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5" t="str">
        <f>E7</f>
        <v>MŠ Praha 5 - Smíchov, Oprava dětských letních toalet včetně terasy - aktualizace cen 01</v>
      </c>
      <c r="F48" s="416"/>
      <c r="G48" s="416"/>
      <c r="H48" s="41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95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E9</f>
        <v>SO 02 - Stavební práce</v>
      </c>
      <c r="F50" s="414"/>
      <c r="G50" s="414"/>
      <c r="H50" s="41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Kroupova 2/2775, Praha 5</v>
      </c>
      <c r="G52" s="38"/>
      <c r="H52" s="38"/>
      <c r="I52" s="31" t="s">
        <v>23</v>
      </c>
      <c r="J52" s="61" t="str">
        <f>IF(J12="","",J12)</f>
        <v>11. 2. 2022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Městská část Praha 5</v>
      </c>
      <c r="G54" s="38"/>
      <c r="H54" s="38"/>
      <c r="I54" s="31" t="s">
        <v>33</v>
      </c>
      <c r="J54" s="34" t="str">
        <f>E21</f>
        <v xml:space="preserve">SOLOrevit s.r.o.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98</v>
      </c>
      <c r="D57" s="133"/>
      <c r="E57" s="133"/>
      <c r="F57" s="133"/>
      <c r="G57" s="133"/>
      <c r="H57" s="133"/>
      <c r="I57" s="133"/>
      <c r="J57" s="134" t="s">
        <v>99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J100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100</v>
      </c>
    </row>
    <row r="60" spans="2:12" s="9" customFormat="1" ht="24.95" customHeight="1">
      <c r="B60" s="136"/>
      <c r="C60" s="137"/>
      <c r="D60" s="138" t="s">
        <v>101</v>
      </c>
      <c r="E60" s="139"/>
      <c r="F60" s="139"/>
      <c r="G60" s="139"/>
      <c r="H60" s="139"/>
      <c r="I60" s="139"/>
      <c r="J60" s="140">
        <f>J101</f>
        <v>0</v>
      </c>
      <c r="K60" s="137"/>
      <c r="L60" s="141"/>
    </row>
    <row r="61" spans="2:12" s="10" customFormat="1" ht="19.9" customHeight="1">
      <c r="B61" s="142"/>
      <c r="C61" s="143"/>
      <c r="D61" s="144" t="s">
        <v>548</v>
      </c>
      <c r="E61" s="145"/>
      <c r="F61" s="145"/>
      <c r="G61" s="145"/>
      <c r="H61" s="145"/>
      <c r="I61" s="145"/>
      <c r="J61" s="146">
        <f>J102</f>
        <v>0</v>
      </c>
      <c r="K61" s="143"/>
      <c r="L61" s="147"/>
    </row>
    <row r="62" spans="2:12" s="10" customFormat="1" ht="19.9" customHeight="1">
      <c r="B62" s="142"/>
      <c r="C62" s="143"/>
      <c r="D62" s="144" t="s">
        <v>549</v>
      </c>
      <c r="E62" s="145"/>
      <c r="F62" s="145"/>
      <c r="G62" s="145"/>
      <c r="H62" s="145"/>
      <c r="I62" s="145"/>
      <c r="J62" s="146">
        <f>J139</f>
        <v>0</v>
      </c>
      <c r="K62" s="143"/>
      <c r="L62" s="147"/>
    </row>
    <row r="63" spans="2:12" s="10" customFormat="1" ht="19.9" customHeight="1">
      <c r="B63" s="142"/>
      <c r="C63" s="143"/>
      <c r="D63" s="144" t="s">
        <v>550</v>
      </c>
      <c r="E63" s="145"/>
      <c r="F63" s="145"/>
      <c r="G63" s="145"/>
      <c r="H63" s="145"/>
      <c r="I63" s="145"/>
      <c r="J63" s="146">
        <f>J157</f>
        <v>0</v>
      </c>
      <c r="K63" s="143"/>
      <c r="L63" s="147"/>
    </row>
    <row r="64" spans="2:12" s="10" customFormat="1" ht="19.9" customHeight="1">
      <c r="B64" s="142"/>
      <c r="C64" s="143"/>
      <c r="D64" s="144" t="s">
        <v>551</v>
      </c>
      <c r="E64" s="145"/>
      <c r="F64" s="145"/>
      <c r="G64" s="145"/>
      <c r="H64" s="145"/>
      <c r="I64" s="145"/>
      <c r="J64" s="146">
        <f>J218</f>
        <v>0</v>
      </c>
      <c r="K64" s="143"/>
      <c r="L64" s="147"/>
    </row>
    <row r="65" spans="2:12" s="10" customFormat="1" ht="19.9" customHeight="1">
      <c r="B65" s="142"/>
      <c r="C65" s="143"/>
      <c r="D65" s="144" t="s">
        <v>552</v>
      </c>
      <c r="E65" s="145"/>
      <c r="F65" s="145"/>
      <c r="G65" s="145"/>
      <c r="H65" s="145"/>
      <c r="I65" s="145"/>
      <c r="J65" s="146">
        <f>J224</f>
        <v>0</v>
      </c>
      <c r="K65" s="143"/>
      <c r="L65" s="147"/>
    </row>
    <row r="66" spans="2:12" s="10" customFormat="1" ht="19.9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J230</f>
        <v>0</v>
      </c>
      <c r="K66" s="143"/>
      <c r="L66" s="147"/>
    </row>
    <row r="67" spans="2:12" s="10" customFormat="1" ht="19.9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J454</f>
        <v>0</v>
      </c>
      <c r="K67" s="143"/>
      <c r="L67" s="147"/>
    </row>
    <row r="68" spans="2:12" s="10" customFormat="1" ht="19.9" customHeight="1">
      <c r="B68" s="142"/>
      <c r="C68" s="143"/>
      <c r="D68" s="144" t="s">
        <v>553</v>
      </c>
      <c r="E68" s="145"/>
      <c r="F68" s="145"/>
      <c r="G68" s="145"/>
      <c r="H68" s="145"/>
      <c r="I68" s="145"/>
      <c r="J68" s="146">
        <f>J484</f>
        <v>0</v>
      </c>
      <c r="K68" s="143"/>
      <c r="L68" s="147"/>
    </row>
    <row r="69" spans="2:12" s="9" customFormat="1" ht="24.95" customHeight="1">
      <c r="B69" s="136"/>
      <c r="C69" s="137"/>
      <c r="D69" s="138" t="s">
        <v>105</v>
      </c>
      <c r="E69" s="139"/>
      <c r="F69" s="139"/>
      <c r="G69" s="139"/>
      <c r="H69" s="139"/>
      <c r="I69" s="139"/>
      <c r="J69" s="140">
        <f>J487</f>
        <v>0</v>
      </c>
      <c r="K69" s="137"/>
      <c r="L69" s="141"/>
    </row>
    <row r="70" spans="2:12" s="10" customFormat="1" ht="19.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J488</f>
        <v>0</v>
      </c>
      <c r="K70" s="143"/>
      <c r="L70" s="147"/>
    </row>
    <row r="71" spans="2:12" s="10" customFormat="1" ht="19.9" customHeight="1">
      <c r="B71" s="142"/>
      <c r="C71" s="143"/>
      <c r="D71" s="144" t="s">
        <v>554</v>
      </c>
      <c r="E71" s="145"/>
      <c r="F71" s="145"/>
      <c r="G71" s="145"/>
      <c r="H71" s="145"/>
      <c r="I71" s="145"/>
      <c r="J71" s="146">
        <f>J509</f>
        <v>0</v>
      </c>
      <c r="K71" s="143"/>
      <c r="L71" s="147"/>
    </row>
    <row r="72" spans="2:12" s="10" customFormat="1" ht="19.9" customHeight="1">
      <c r="B72" s="142"/>
      <c r="C72" s="143"/>
      <c r="D72" s="144" t="s">
        <v>555</v>
      </c>
      <c r="E72" s="145"/>
      <c r="F72" s="145"/>
      <c r="G72" s="145"/>
      <c r="H72" s="145"/>
      <c r="I72" s="145"/>
      <c r="J72" s="146">
        <f>J535</f>
        <v>0</v>
      </c>
      <c r="K72" s="143"/>
      <c r="L72" s="147"/>
    </row>
    <row r="73" spans="2:12" s="10" customFormat="1" ht="19.9" customHeight="1">
      <c r="B73" s="142"/>
      <c r="C73" s="143"/>
      <c r="D73" s="144" t="s">
        <v>109</v>
      </c>
      <c r="E73" s="145"/>
      <c r="F73" s="145"/>
      <c r="G73" s="145"/>
      <c r="H73" s="145"/>
      <c r="I73" s="145"/>
      <c r="J73" s="146">
        <f>J549</f>
        <v>0</v>
      </c>
      <c r="K73" s="143"/>
      <c r="L73" s="147"/>
    </row>
    <row r="74" spans="2:12" s="10" customFormat="1" ht="19.9" customHeight="1">
      <c r="B74" s="142"/>
      <c r="C74" s="143"/>
      <c r="D74" s="144" t="s">
        <v>110</v>
      </c>
      <c r="E74" s="145"/>
      <c r="F74" s="145"/>
      <c r="G74" s="145"/>
      <c r="H74" s="145"/>
      <c r="I74" s="145"/>
      <c r="J74" s="146">
        <f>J563</f>
        <v>0</v>
      </c>
      <c r="K74" s="143"/>
      <c r="L74" s="147"/>
    </row>
    <row r="75" spans="2:12" s="10" customFormat="1" ht="19.9" customHeight="1">
      <c r="B75" s="142"/>
      <c r="C75" s="143"/>
      <c r="D75" s="144" t="s">
        <v>111</v>
      </c>
      <c r="E75" s="145"/>
      <c r="F75" s="145"/>
      <c r="G75" s="145"/>
      <c r="H75" s="145"/>
      <c r="I75" s="145"/>
      <c r="J75" s="146">
        <f>J664</f>
        <v>0</v>
      </c>
      <c r="K75" s="143"/>
      <c r="L75" s="147"/>
    </row>
    <row r="76" spans="2:12" s="10" customFormat="1" ht="19.9" customHeight="1">
      <c r="B76" s="142"/>
      <c r="C76" s="143"/>
      <c r="D76" s="144" t="s">
        <v>556</v>
      </c>
      <c r="E76" s="145"/>
      <c r="F76" s="145"/>
      <c r="G76" s="145"/>
      <c r="H76" s="145"/>
      <c r="I76" s="145"/>
      <c r="J76" s="146">
        <f>J736</f>
        <v>0</v>
      </c>
      <c r="K76" s="143"/>
      <c r="L76" s="147"/>
    </row>
    <row r="77" spans="2:12" s="10" customFormat="1" ht="19.9" customHeight="1">
      <c r="B77" s="142"/>
      <c r="C77" s="143"/>
      <c r="D77" s="144" t="s">
        <v>557</v>
      </c>
      <c r="E77" s="145"/>
      <c r="F77" s="145"/>
      <c r="G77" s="145"/>
      <c r="H77" s="145"/>
      <c r="I77" s="145"/>
      <c r="J77" s="146">
        <f>J755</f>
        <v>0</v>
      </c>
      <c r="K77" s="143"/>
      <c r="L77" s="147"/>
    </row>
    <row r="78" spans="2:12" s="10" customFormat="1" ht="19.9" customHeight="1">
      <c r="B78" s="142"/>
      <c r="C78" s="143"/>
      <c r="D78" s="144" t="s">
        <v>113</v>
      </c>
      <c r="E78" s="145"/>
      <c r="F78" s="145"/>
      <c r="G78" s="145"/>
      <c r="H78" s="145"/>
      <c r="I78" s="145"/>
      <c r="J78" s="146">
        <f>J804</f>
        <v>0</v>
      </c>
      <c r="K78" s="143"/>
      <c r="L78" s="147"/>
    </row>
    <row r="79" spans="2:12" s="10" customFormat="1" ht="19.9" customHeight="1">
      <c r="B79" s="142"/>
      <c r="C79" s="143"/>
      <c r="D79" s="144" t="s">
        <v>114</v>
      </c>
      <c r="E79" s="145"/>
      <c r="F79" s="145"/>
      <c r="G79" s="145"/>
      <c r="H79" s="145"/>
      <c r="I79" s="145"/>
      <c r="J79" s="146">
        <f>J841</f>
        <v>0</v>
      </c>
      <c r="K79" s="143"/>
      <c r="L79" s="147"/>
    </row>
    <row r="80" spans="2:12" s="10" customFormat="1" ht="19.9" customHeight="1">
      <c r="B80" s="142"/>
      <c r="C80" s="143"/>
      <c r="D80" s="144" t="s">
        <v>558</v>
      </c>
      <c r="E80" s="145"/>
      <c r="F80" s="145"/>
      <c r="G80" s="145"/>
      <c r="H80" s="145"/>
      <c r="I80" s="145"/>
      <c r="J80" s="146">
        <f>J864</f>
        <v>0</v>
      </c>
      <c r="K80" s="143"/>
      <c r="L80" s="147"/>
    </row>
    <row r="81" spans="1:31" s="2" customFormat="1" ht="21.7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6" spans="1:31" s="2" customFormat="1" ht="6.95" customHeight="1">
      <c r="A86" s="36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4.95" customHeight="1">
      <c r="A87" s="36"/>
      <c r="B87" s="37"/>
      <c r="C87" s="25" t="s">
        <v>115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</v>
      </c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415" t="str">
        <f>E7</f>
        <v>MŠ Praha 5 - Smíchov, Oprava dětských letních toalet včetně terasy - aktualizace cen 01</v>
      </c>
      <c r="F90" s="416"/>
      <c r="G90" s="416"/>
      <c r="H90" s="416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95</v>
      </c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84" t="str">
        <f>E9</f>
        <v>SO 02 - Stavební práce</v>
      </c>
      <c r="F92" s="414"/>
      <c r="G92" s="414"/>
      <c r="H92" s="414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21</v>
      </c>
      <c r="D94" s="38"/>
      <c r="E94" s="38"/>
      <c r="F94" s="29" t="str">
        <f>F12</f>
        <v>Kroupova 2/2775, Praha 5</v>
      </c>
      <c r="G94" s="38"/>
      <c r="H94" s="38"/>
      <c r="I94" s="31" t="s">
        <v>23</v>
      </c>
      <c r="J94" s="61" t="str">
        <f>IF(J12="","",J12)</f>
        <v>11. 2. 2022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25</v>
      </c>
      <c r="D96" s="38"/>
      <c r="E96" s="38"/>
      <c r="F96" s="29" t="str">
        <f>E15</f>
        <v>Městská část Praha 5</v>
      </c>
      <c r="G96" s="38"/>
      <c r="H96" s="38"/>
      <c r="I96" s="31" t="s">
        <v>33</v>
      </c>
      <c r="J96" s="34" t="str">
        <f>E21</f>
        <v xml:space="preserve">SOLOrevit s.r.o. </v>
      </c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31</v>
      </c>
      <c r="D97" s="38"/>
      <c r="E97" s="38"/>
      <c r="F97" s="29" t="str">
        <f>IF(E18="","",E18)</f>
        <v>Vyplň údaj</v>
      </c>
      <c r="G97" s="38"/>
      <c r="H97" s="38"/>
      <c r="I97" s="31" t="s">
        <v>38</v>
      </c>
      <c r="J97" s="34" t="str">
        <f>E24</f>
        <v xml:space="preserve"> 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48"/>
      <c r="B99" s="149"/>
      <c r="C99" s="150" t="s">
        <v>116</v>
      </c>
      <c r="D99" s="151" t="s">
        <v>61</v>
      </c>
      <c r="E99" s="151" t="s">
        <v>57</v>
      </c>
      <c r="F99" s="151" t="s">
        <v>58</v>
      </c>
      <c r="G99" s="151" t="s">
        <v>117</v>
      </c>
      <c r="H99" s="151" t="s">
        <v>118</v>
      </c>
      <c r="I99" s="151" t="s">
        <v>119</v>
      </c>
      <c r="J99" s="151" t="s">
        <v>99</v>
      </c>
      <c r="K99" s="152" t="s">
        <v>120</v>
      </c>
      <c r="L99" s="153"/>
      <c r="M99" s="70" t="s">
        <v>19</v>
      </c>
      <c r="N99" s="71" t="s">
        <v>46</v>
      </c>
      <c r="O99" s="71" t="s">
        <v>121</v>
      </c>
      <c r="P99" s="71" t="s">
        <v>122</v>
      </c>
      <c r="Q99" s="71" t="s">
        <v>123</v>
      </c>
      <c r="R99" s="71" t="s">
        <v>124</v>
      </c>
      <c r="S99" s="71" t="s">
        <v>125</v>
      </c>
      <c r="T99" s="72" t="s">
        <v>126</v>
      </c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</row>
    <row r="100" spans="1:63" s="2" customFormat="1" ht="22.9" customHeight="1">
      <c r="A100" s="36"/>
      <c r="B100" s="37"/>
      <c r="C100" s="77" t="s">
        <v>127</v>
      </c>
      <c r="D100" s="38"/>
      <c r="E100" s="38"/>
      <c r="F100" s="38"/>
      <c r="G100" s="38"/>
      <c r="H100" s="38"/>
      <c r="I100" s="38"/>
      <c r="J100" s="154">
        <f>BK100</f>
        <v>0</v>
      </c>
      <c r="K100" s="38"/>
      <c r="L100" s="41"/>
      <c r="M100" s="73"/>
      <c r="N100" s="155"/>
      <c r="O100" s="74"/>
      <c r="P100" s="156">
        <f>P101+P487</f>
        <v>0</v>
      </c>
      <c r="Q100" s="74"/>
      <c r="R100" s="156">
        <f>R101+R487</f>
        <v>90.12604307999999</v>
      </c>
      <c r="S100" s="74"/>
      <c r="T100" s="157">
        <f>T101+T487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75</v>
      </c>
      <c r="AU100" s="19" t="s">
        <v>100</v>
      </c>
      <c r="BK100" s="158">
        <f>BK101+BK487</f>
        <v>0</v>
      </c>
    </row>
    <row r="101" spans="2:63" s="12" customFormat="1" ht="25.9" customHeight="1">
      <c r="B101" s="159"/>
      <c r="C101" s="160"/>
      <c r="D101" s="161" t="s">
        <v>75</v>
      </c>
      <c r="E101" s="162" t="s">
        <v>128</v>
      </c>
      <c r="F101" s="162" t="s">
        <v>129</v>
      </c>
      <c r="G101" s="160"/>
      <c r="H101" s="160"/>
      <c r="I101" s="163"/>
      <c r="J101" s="164">
        <f>BK101</f>
        <v>0</v>
      </c>
      <c r="K101" s="160"/>
      <c r="L101" s="165"/>
      <c r="M101" s="166"/>
      <c r="N101" s="167"/>
      <c r="O101" s="167"/>
      <c r="P101" s="168">
        <f>P102+P139+P157+P218+P224+P230+P454+P484</f>
        <v>0</v>
      </c>
      <c r="Q101" s="167"/>
      <c r="R101" s="168">
        <f>R102+R139+R157+R218+R224+R230+R454+R484</f>
        <v>88.04262843</v>
      </c>
      <c r="S101" s="167"/>
      <c r="T101" s="169">
        <f>T102+T139+T157+T218+T224+T230+T454+T484</f>
        <v>0</v>
      </c>
      <c r="AR101" s="170" t="s">
        <v>84</v>
      </c>
      <c r="AT101" s="171" t="s">
        <v>75</v>
      </c>
      <c r="AU101" s="171" t="s">
        <v>76</v>
      </c>
      <c r="AY101" s="170" t="s">
        <v>130</v>
      </c>
      <c r="BK101" s="172">
        <f>BK102+BK139+BK157+BK218+BK224+BK230+BK454+BK484</f>
        <v>0</v>
      </c>
    </row>
    <row r="102" spans="2:63" s="12" customFormat="1" ht="22.9" customHeight="1">
      <c r="B102" s="159"/>
      <c r="C102" s="160"/>
      <c r="D102" s="161" t="s">
        <v>75</v>
      </c>
      <c r="E102" s="173" t="s">
        <v>84</v>
      </c>
      <c r="F102" s="173" t="s">
        <v>559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SUM(P103:P138)</f>
        <v>0</v>
      </c>
      <c r="Q102" s="167"/>
      <c r="R102" s="168">
        <f>SUM(R103:R138)</f>
        <v>0</v>
      </c>
      <c r="S102" s="167"/>
      <c r="T102" s="169">
        <f>SUM(T103:T138)</f>
        <v>0</v>
      </c>
      <c r="AR102" s="170" t="s">
        <v>84</v>
      </c>
      <c r="AT102" s="171" t="s">
        <v>75</v>
      </c>
      <c r="AU102" s="171" t="s">
        <v>84</v>
      </c>
      <c r="AY102" s="170" t="s">
        <v>130</v>
      </c>
      <c r="BK102" s="172">
        <f>SUM(BK103:BK138)</f>
        <v>0</v>
      </c>
    </row>
    <row r="103" spans="1:65" s="2" customFormat="1" ht="24.2" customHeight="1">
      <c r="A103" s="36"/>
      <c r="B103" s="37"/>
      <c r="C103" s="175" t="s">
        <v>84</v>
      </c>
      <c r="D103" s="175" t="s">
        <v>133</v>
      </c>
      <c r="E103" s="176" t="s">
        <v>560</v>
      </c>
      <c r="F103" s="177" t="s">
        <v>561</v>
      </c>
      <c r="G103" s="178" t="s">
        <v>170</v>
      </c>
      <c r="H103" s="179">
        <v>2.775</v>
      </c>
      <c r="I103" s="180"/>
      <c r="J103" s="181">
        <f>ROUND(I103*H103,2)</f>
        <v>0</v>
      </c>
      <c r="K103" s="177" t="s">
        <v>137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138</v>
      </c>
      <c r="AT103" s="186" t="s">
        <v>133</v>
      </c>
      <c r="AU103" s="186" t="s">
        <v>86</v>
      </c>
      <c r="AY103" s="19" t="s">
        <v>130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84</v>
      </c>
      <c r="BK103" s="187">
        <f>ROUND(I103*H103,2)</f>
        <v>0</v>
      </c>
      <c r="BL103" s="19" t="s">
        <v>138</v>
      </c>
      <c r="BM103" s="186" t="s">
        <v>562</v>
      </c>
    </row>
    <row r="104" spans="1:47" s="2" customFormat="1" ht="12">
      <c r="A104" s="36"/>
      <c r="B104" s="37"/>
      <c r="C104" s="38"/>
      <c r="D104" s="188" t="s">
        <v>140</v>
      </c>
      <c r="E104" s="38"/>
      <c r="F104" s="189" t="s">
        <v>563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140</v>
      </c>
      <c r="AU104" s="19" t="s">
        <v>86</v>
      </c>
    </row>
    <row r="105" spans="2:51" s="13" customFormat="1" ht="12">
      <c r="B105" s="193"/>
      <c r="C105" s="194"/>
      <c r="D105" s="195" t="s">
        <v>142</v>
      </c>
      <c r="E105" s="196" t="s">
        <v>19</v>
      </c>
      <c r="F105" s="197" t="s">
        <v>564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142</v>
      </c>
      <c r="AU105" s="203" t="s">
        <v>86</v>
      </c>
      <c r="AV105" s="13" t="s">
        <v>84</v>
      </c>
      <c r="AW105" s="13" t="s">
        <v>37</v>
      </c>
      <c r="AX105" s="13" t="s">
        <v>76</v>
      </c>
      <c r="AY105" s="203" t="s">
        <v>130</v>
      </c>
    </row>
    <row r="106" spans="2:51" s="13" customFormat="1" ht="12">
      <c r="B106" s="193"/>
      <c r="C106" s="194"/>
      <c r="D106" s="195" t="s">
        <v>142</v>
      </c>
      <c r="E106" s="196" t="s">
        <v>19</v>
      </c>
      <c r="F106" s="197" t="s">
        <v>565</v>
      </c>
      <c r="G106" s="194"/>
      <c r="H106" s="196" t="s">
        <v>19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142</v>
      </c>
      <c r="AU106" s="203" t="s">
        <v>86</v>
      </c>
      <c r="AV106" s="13" t="s">
        <v>84</v>
      </c>
      <c r="AW106" s="13" t="s">
        <v>37</v>
      </c>
      <c r="AX106" s="13" t="s">
        <v>76</v>
      </c>
      <c r="AY106" s="203" t="s">
        <v>130</v>
      </c>
    </row>
    <row r="107" spans="2:51" s="14" customFormat="1" ht="12">
      <c r="B107" s="204"/>
      <c r="C107" s="205"/>
      <c r="D107" s="195" t="s">
        <v>142</v>
      </c>
      <c r="E107" s="206" t="s">
        <v>19</v>
      </c>
      <c r="F107" s="207" t="s">
        <v>566</v>
      </c>
      <c r="G107" s="205"/>
      <c r="H107" s="208">
        <v>0.5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142</v>
      </c>
      <c r="AU107" s="214" t="s">
        <v>86</v>
      </c>
      <c r="AV107" s="14" t="s">
        <v>86</v>
      </c>
      <c r="AW107" s="14" t="s">
        <v>37</v>
      </c>
      <c r="AX107" s="14" t="s">
        <v>76</v>
      </c>
      <c r="AY107" s="214" t="s">
        <v>130</v>
      </c>
    </row>
    <row r="108" spans="2:51" s="13" customFormat="1" ht="12">
      <c r="B108" s="193"/>
      <c r="C108" s="194"/>
      <c r="D108" s="195" t="s">
        <v>142</v>
      </c>
      <c r="E108" s="196" t="s">
        <v>19</v>
      </c>
      <c r="F108" s="197" t="s">
        <v>567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142</v>
      </c>
      <c r="AU108" s="203" t="s">
        <v>86</v>
      </c>
      <c r="AV108" s="13" t="s">
        <v>84</v>
      </c>
      <c r="AW108" s="13" t="s">
        <v>37</v>
      </c>
      <c r="AX108" s="13" t="s">
        <v>76</v>
      </c>
      <c r="AY108" s="203" t="s">
        <v>130</v>
      </c>
    </row>
    <row r="109" spans="2:51" s="13" customFormat="1" ht="12">
      <c r="B109" s="193"/>
      <c r="C109" s="194"/>
      <c r="D109" s="195" t="s">
        <v>142</v>
      </c>
      <c r="E109" s="196" t="s">
        <v>19</v>
      </c>
      <c r="F109" s="197" t="s">
        <v>568</v>
      </c>
      <c r="G109" s="194"/>
      <c r="H109" s="196" t="s">
        <v>19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142</v>
      </c>
      <c r="AU109" s="203" t="s">
        <v>86</v>
      </c>
      <c r="AV109" s="13" t="s">
        <v>84</v>
      </c>
      <c r="AW109" s="13" t="s">
        <v>37</v>
      </c>
      <c r="AX109" s="13" t="s">
        <v>76</v>
      </c>
      <c r="AY109" s="203" t="s">
        <v>130</v>
      </c>
    </row>
    <row r="110" spans="2:51" s="14" customFormat="1" ht="12">
      <c r="B110" s="204"/>
      <c r="C110" s="205"/>
      <c r="D110" s="195" t="s">
        <v>142</v>
      </c>
      <c r="E110" s="206" t="s">
        <v>19</v>
      </c>
      <c r="F110" s="207" t="s">
        <v>569</v>
      </c>
      <c r="G110" s="205"/>
      <c r="H110" s="208">
        <v>0.275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142</v>
      </c>
      <c r="AU110" s="214" t="s">
        <v>86</v>
      </c>
      <c r="AV110" s="14" t="s">
        <v>86</v>
      </c>
      <c r="AW110" s="14" t="s">
        <v>37</v>
      </c>
      <c r="AX110" s="14" t="s">
        <v>76</v>
      </c>
      <c r="AY110" s="214" t="s">
        <v>130</v>
      </c>
    </row>
    <row r="111" spans="2:51" s="13" customFormat="1" ht="12">
      <c r="B111" s="193"/>
      <c r="C111" s="194"/>
      <c r="D111" s="195" t="s">
        <v>142</v>
      </c>
      <c r="E111" s="196" t="s">
        <v>19</v>
      </c>
      <c r="F111" s="197" t="s">
        <v>570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142</v>
      </c>
      <c r="AU111" s="203" t="s">
        <v>86</v>
      </c>
      <c r="AV111" s="13" t="s">
        <v>84</v>
      </c>
      <c r="AW111" s="13" t="s">
        <v>37</v>
      </c>
      <c r="AX111" s="13" t="s">
        <v>76</v>
      </c>
      <c r="AY111" s="203" t="s">
        <v>130</v>
      </c>
    </row>
    <row r="112" spans="2:51" s="14" customFormat="1" ht="12">
      <c r="B112" s="204"/>
      <c r="C112" s="205"/>
      <c r="D112" s="195" t="s">
        <v>142</v>
      </c>
      <c r="E112" s="206" t="s">
        <v>19</v>
      </c>
      <c r="F112" s="207" t="s">
        <v>571</v>
      </c>
      <c r="G112" s="205"/>
      <c r="H112" s="208">
        <v>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142</v>
      </c>
      <c r="AU112" s="214" t="s">
        <v>86</v>
      </c>
      <c r="AV112" s="14" t="s">
        <v>86</v>
      </c>
      <c r="AW112" s="14" t="s">
        <v>37</v>
      </c>
      <c r="AX112" s="14" t="s">
        <v>76</v>
      </c>
      <c r="AY112" s="214" t="s">
        <v>130</v>
      </c>
    </row>
    <row r="113" spans="2:51" s="15" customFormat="1" ht="12">
      <c r="B113" s="215"/>
      <c r="C113" s="216"/>
      <c r="D113" s="195" t="s">
        <v>142</v>
      </c>
      <c r="E113" s="217" t="s">
        <v>19</v>
      </c>
      <c r="F113" s="218" t="s">
        <v>146</v>
      </c>
      <c r="G113" s="216"/>
      <c r="H113" s="219">
        <v>2.775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142</v>
      </c>
      <c r="AU113" s="225" t="s">
        <v>86</v>
      </c>
      <c r="AV113" s="15" t="s">
        <v>138</v>
      </c>
      <c r="AW113" s="15" t="s">
        <v>37</v>
      </c>
      <c r="AX113" s="15" t="s">
        <v>84</v>
      </c>
      <c r="AY113" s="225" t="s">
        <v>130</v>
      </c>
    </row>
    <row r="114" spans="1:65" s="2" customFormat="1" ht="33" customHeight="1">
      <c r="A114" s="36"/>
      <c r="B114" s="37"/>
      <c r="C114" s="175" t="s">
        <v>86</v>
      </c>
      <c r="D114" s="175" t="s">
        <v>133</v>
      </c>
      <c r="E114" s="176" t="s">
        <v>572</v>
      </c>
      <c r="F114" s="177" t="s">
        <v>573</v>
      </c>
      <c r="G114" s="178" t="s">
        <v>170</v>
      </c>
      <c r="H114" s="179">
        <v>4.775</v>
      </c>
      <c r="I114" s="180"/>
      <c r="J114" s="181">
        <f>ROUND(I114*H114,2)</f>
        <v>0</v>
      </c>
      <c r="K114" s="177" t="s">
        <v>137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138</v>
      </c>
      <c r="AT114" s="186" t="s">
        <v>133</v>
      </c>
      <c r="AU114" s="186" t="s">
        <v>86</v>
      </c>
      <c r="AY114" s="19" t="s">
        <v>130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84</v>
      </c>
      <c r="BK114" s="187">
        <f>ROUND(I114*H114,2)</f>
        <v>0</v>
      </c>
      <c r="BL114" s="19" t="s">
        <v>138</v>
      </c>
      <c r="BM114" s="186" t="s">
        <v>574</v>
      </c>
    </row>
    <row r="115" spans="1:47" s="2" customFormat="1" ht="12">
      <c r="A115" s="36"/>
      <c r="B115" s="37"/>
      <c r="C115" s="38"/>
      <c r="D115" s="188" t="s">
        <v>140</v>
      </c>
      <c r="E115" s="38"/>
      <c r="F115" s="189" t="s">
        <v>575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140</v>
      </c>
      <c r="AU115" s="19" t="s">
        <v>86</v>
      </c>
    </row>
    <row r="116" spans="2:51" s="14" customFormat="1" ht="12">
      <c r="B116" s="204"/>
      <c r="C116" s="205"/>
      <c r="D116" s="195" t="s">
        <v>142</v>
      </c>
      <c r="E116" s="206" t="s">
        <v>19</v>
      </c>
      <c r="F116" s="207" t="s">
        <v>576</v>
      </c>
      <c r="G116" s="205"/>
      <c r="H116" s="208">
        <v>2.775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142</v>
      </c>
      <c r="AU116" s="214" t="s">
        <v>86</v>
      </c>
      <c r="AV116" s="14" t="s">
        <v>86</v>
      </c>
      <c r="AW116" s="14" t="s">
        <v>37</v>
      </c>
      <c r="AX116" s="14" t="s">
        <v>76</v>
      </c>
      <c r="AY116" s="214" t="s">
        <v>130</v>
      </c>
    </row>
    <row r="117" spans="2:51" s="14" customFormat="1" ht="12">
      <c r="B117" s="204"/>
      <c r="C117" s="205"/>
      <c r="D117" s="195" t="s">
        <v>142</v>
      </c>
      <c r="E117" s="206" t="s">
        <v>19</v>
      </c>
      <c r="F117" s="207" t="s">
        <v>577</v>
      </c>
      <c r="G117" s="205"/>
      <c r="H117" s="208">
        <v>2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142</v>
      </c>
      <c r="AU117" s="214" t="s">
        <v>86</v>
      </c>
      <c r="AV117" s="14" t="s">
        <v>86</v>
      </c>
      <c r="AW117" s="14" t="s">
        <v>37</v>
      </c>
      <c r="AX117" s="14" t="s">
        <v>76</v>
      </c>
      <c r="AY117" s="214" t="s">
        <v>130</v>
      </c>
    </row>
    <row r="118" spans="2:51" s="15" customFormat="1" ht="12">
      <c r="B118" s="215"/>
      <c r="C118" s="216"/>
      <c r="D118" s="195" t="s">
        <v>142</v>
      </c>
      <c r="E118" s="217" t="s">
        <v>19</v>
      </c>
      <c r="F118" s="218" t="s">
        <v>146</v>
      </c>
      <c r="G118" s="216"/>
      <c r="H118" s="219">
        <v>4.775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142</v>
      </c>
      <c r="AU118" s="225" t="s">
        <v>86</v>
      </c>
      <c r="AV118" s="15" t="s">
        <v>138</v>
      </c>
      <c r="AW118" s="15" t="s">
        <v>37</v>
      </c>
      <c r="AX118" s="15" t="s">
        <v>84</v>
      </c>
      <c r="AY118" s="225" t="s">
        <v>130</v>
      </c>
    </row>
    <row r="119" spans="1:65" s="2" customFormat="1" ht="33" customHeight="1">
      <c r="A119" s="36"/>
      <c r="B119" s="37"/>
      <c r="C119" s="175" t="s">
        <v>156</v>
      </c>
      <c r="D119" s="175" t="s">
        <v>133</v>
      </c>
      <c r="E119" s="176" t="s">
        <v>578</v>
      </c>
      <c r="F119" s="177" t="s">
        <v>579</v>
      </c>
      <c r="G119" s="178" t="s">
        <v>170</v>
      </c>
      <c r="H119" s="179">
        <v>19.1</v>
      </c>
      <c r="I119" s="180"/>
      <c r="J119" s="181">
        <f>ROUND(I119*H119,2)</f>
        <v>0</v>
      </c>
      <c r="K119" s="177" t="s">
        <v>137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138</v>
      </c>
      <c r="AT119" s="186" t="s">
        <v>133</v>
      </c>
      <c r="AU119" s="186" t="s">
        <v>86</v>
      </c>
      <c r="AY119" s="19" t="s">
        <v>130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84</v>
      </c>
      <c r="BK119" s="187">
        <f>ROUND(I119*H119,2)</f>
        <v>0</v>
      </c>
      <c r="BL119" s="19" t="s">
        <v>138</v>
      </c>
      <c r="BM119" s="186" t="s">
        <v>580</v>
      </c>
    </row>
    <row r="120" spans="1:47" s="2" customFormat="1" ht="12">
      <c r="A120" s="36"/>
      <c r="B120" s="37"/>
      <c r="C120" s="38"/>
      <c r="D120" s="188" t="s">
        <v>140</v>
      </c>
      <c r="E120" s="38"/>
      <c r="F120" s="189" t="s">
        <v>581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140</v>
      </c>
      <c r="AU120" s="19" t="s">
        <v>86</v>
      </c>
    </row>
    <row r="121" spans="2:51" s="13" customFormat="1" ht="12">
      <c r="B121" s="193"/>
      <c r="C121" s="194"/>
      <c r="D121" s="195" t="s">
        <v>142</v>
      </c>
      <c r="E121" s="196" t="s">
        <v>19</v>
      </c>
      <c r="F121" s="197" t="s">
        <v>582</v>
      </c>
      <c r="G121" s="194"/>
      <c r="H121" s="196" t="s">
        <v>19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142</v>
      </c>
      <c r="AU121" s="203" t="s">
        <v>86</v>
      </c>
      <c r="AV121" s="13" t="s">
        <v>84</v>
      </c>
      <c r="AW121" s="13" t="s">
        <v>37</v>
      </c>
      <c r="AX121" s="13" t="s">
        <v>76</v>
      </c>
      <c r="AY121" s="203" t="s">
        <v>130</v>
      </c>
    </row>
    <row r="122" spans="2:51" s="14" customFormat="1" ht="12">
      <c r="B122" s="204"/>
      <c r="C122" s="205"/>
      <c r="D122" s="195" t="s">
        <v>142</v>
      </c>
      <c r="E122" s="206" t="s">
        <v>19</v>
      </c>
      <c r="F122" s="207" t="s">
        <v>583</v>
      </c>
      <c r="G122" s="205"/>
      <c r="H122" s="208">
        <v>19.1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142</v>
      </c>
      <c r="AU122" s="214" t="s">
        <v>86</v>
      </c>
      <c r="AV122" s="14" t="s">
        <v>86</v>
      </c>
      <c r="AW122" s="14" t="s">
        <v>37</v>
      </c>
      <c r="AX122" s="14" t="s">
        <v>76</v>
      </c>
      <c r="AY122" s="214" t="s">
        <v>130</v>
      </c>
    </row>
    <row r="123" spans="2:51" s="15" customFormat="1" ht="12">
      <c r="B123" s="215"/>
      <c r="C123" s="216"/>
      <c r="D123" s="195" t="s">
        <v>142</v>
      </c>
      <c r="E123" s="217" t="s">
        <v>19</v>
      </c>
      <c r="F123" s="218" t="s">
        <v>146</v>
      </c>
      <c r="G123" s="216"/>
      <c r="H123" s="219">
        <v>19.1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142</v>
      </c>
      <c r="AU123" s="225" t="s">
        <v>86</v>
      </c>
      <c r="AV123" s="15" t="s">
        <v>138</v>
      </c>
      <c r="AW123" s="15" t="s">
        <v>37</v>
      </c>
      <c r="AX123" s="15" t="s">
        <v>84</v>
      </c>
      <c r="AY123" s="225" t="s">
        <v>130</v>
      </c>
    </row>
    <row r="124" spans="1:65" s="2" customFormat="1" ht="24.2" customHeight="1">
      <c r="A124" s="36"/>
      <c r="B124" s="37"/>
      <c r="C124" s="175" t="s">
        <v>138</v>
      </c>
      <c r="D124" s="175" t="s">
        <v>133</v>
      </c>
      <c r="E124" s="176" t="s">
        <v>584</v>
      </c>
      <c r="F124" s="177" t="s">
        <v>585</v>
      </c>
      <c r="G124" s="178" t="s">
        <v>170</v>
      </c>
      <c r="H124" s="179">
        <v>2</v>
      </c>
      <c r="I124" s="180"/>
      <c r="J124" s="181">
        <f>ROUND(I124*H124,2)</f>
        <v>0</v>
      </c>
      <c r="K124" s="177" t="s">
        <v>137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138</v>
      </c>
      <c r="AT124" s="186" t="s">
        <v>133</v>
      </c>
      <c r="AU124" s="186" t="s">
        <v>86</v>
      </c>
      <c r="AY124" s="19" t="s">
        <v>130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84</v>
      </c>
      <c r="BK124" s="187">
        <f>ROUND(I124*H124,2)</f>
        <v>0</v>
      </c>
      <c r="BL124" s="19" t="s">
        <v>138</v>
      </c>
      <c r="BM124" s="186" t="s">
        <v>586</v>
      </c>
    </row>
    <row r="125" spans="1:47" s="2" customFormat="1" ht="12">
      <c r="A125" s="36"/>
      <c r="B125" s="37"/>
      <c r="C125" s="38"/>
      <c r="D125" s="188" t="s">
        <v>140</v>
      </c>
      <c r="E125" s="38"/>
      <c r="F125" s="189" t="s">
        <v>587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140</v>
      </c>
      <c r="AU125" s="19" t="s">
        <v>86</v>
      </c>
    </row>
    <row r="126" spans="2:51" s="13" customFormat="1" ht="12">
      <c r="B126" s="193"/>
      <c r="C126" s="194"/>
      <c r="D126" s="195" t="s">
        <v>142</v>
      </c>
      <c r="E126" s="196" t="s">
        <v>19</v>
      </c>
      <c r="F126" s="197" t="s">
        <v>570</v>
      </c>
      <c r="G126" s="194"/>
      <c r="H126" s="196" t="s">
        <v>19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142</v>
      </c>
      <c r="AU126" s="203" t="s">
        <v>86</v>
      </c>
      <c r="AV126" s="13" t="s">
        <v>84</v>
      </c>
      <c r="AW126" s="13" t="s">
        <v>37</v>
      </c>
      <c r="AX126" s="13" t="s">
        <v>76</v>
      </c>
      <c r="AY126" s="203" t="s">
        <v>130</v>
      </c>
    </row>
    <row r="127" spans="2:51" s="14" customFormat="1" ht="12">
      <c r="B127" s="204"/>
      <c r="C127" s="205"/>
      <c r="D127" s="195" t="s">
        <v>142</v>
      </c>
      <c r="E127" s="206" t="s">
        <v>19</v>
      </c>
      <c r="F127" s="207" t="s">
        <v>571</v>
      </c>
      <c r="G127" s="205"/>
      <c r="H127" s="208">
        <v>2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142</v>
      </c>
      <c r="AU127" s="214" t="s">
        <v>86</v>
      </c>
      <c r="AV127" s="14" t="s">
        <v>86</v>
      </c>
      <c r="AW127" s="14" t="s">
        <v>37</v>
      </c>
      <c r="AX127" s="14" t="s">
        <v>76</v>
      </c>
      <c r="AY127" s="214" t="s">
        <v>130</v>
      </c>
    </row>
    <row r="128" spans="2:51" s="15" customFormat="1" ht="12">
      <c r="B128" s="215"/>
      <c r="C128" s="216"/>
      <c r="D128" s="195" t="s">
        <v>142</v>
      </c>
      <c r="E128" s="217" t="s">
        <v>19</v>
      </c>
      <c r="F128" s="218" t="s">
        <v>146</v>
      </c>
      <c r="G128" s="216"/>
      <c r="H128" s="219">
        <v>2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142</v>
      </c>
      <c r="AU128" s="225" t="s">
        <v>86</v>
      </c>
      <c r="AV128" s="15" t="s">
        <v>138</v>
      </c>
      <c r="AW128" s="15" t="s">
        <v>37</v>
      </c>
      <c r="AX128" s="15" t="s">
        <v>84</v>
      </c>
      <c r="AY128" s="225" t="s">
        <v>130</v>
      </c>
    </row>
    <row r="129" spans="1:65" s="2" customFormat="1" ht="24.2" customHeight="1">
      <c r="A129" s="36"/>
      <c r="B129" s="37"/>
      <c r="C129" s="175" t="s">
        <v>167</v>
      </c>
      <c r="D129" s="175" t="s">
        <v>133</v>
      </c>
      <c r="E129" s="176" t="s">
        <v>588</v>
      </c>
      <c r="F129" s="177" t="s">
        <v>589</v>
      </c>
      <c r="G129" s="178" t="s">
        <v>136</v>
      </c>
      <c r="H129" s="179">
        <v>13.875</v>
      </c>
      <c r="I129" s="180"/>
      <c r="J129" s="181">
        <f>ROUND(I129*H129,2)</f>
        <v>0</v>
      </c>
      <c r="K129" s="177" t="s">
        <v>137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138</v>
      </c>
      <c r="AT129" s="186" t="s">
        <v>133</v>
      </c>
      <c r="AU129" s="186" t="s">
        <v>86</v>
      </c>
      <c r="AY129" s="19" t="s">
        <v>130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84</v>
      </c>
      <c r="BK129" s="187">
        <f>ROUND(I129*H129,2)</f>
        <v>0</v>
      </c>
      <c r="BL129" s="19" t="s">
        <v>138</v>
      </c>
      <c r="BM129" s="186" t="s">
        <v>590</v>
      </c>
    </row>
    <row r="130" spans="1:47" s="2" customFormat="1" ht="12">
      <c r="A130" s="36"/>
      <c r="B130" s="37"/>
      <c r="C130" s="38"/>
      <c r="D130" s="188" t="s">
        <v>140</v>
      </c>
      <c r="E130" s="38"/>
      <c r="F130" s="189" t="s">
        <v>591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140</v>
      </c>
      <c r="AU130" s="19" t="s">
        <v>86</v>
      </c>
    </row>
    <row r="131" spans="2:51" s="13" customFormat="1" ht="12">
      <c r="B131" s="193"/>
      <c r="C131" s="194"/>
      <c r="D131" s="195" t="s">
        <v>142</v>
      </c>
      <c r="E131" s="196" t="s">
        <v>19</v>
      </c>
      <c r="F131" s="197" t="s">
        <v>592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142</v>
      </c>
      <c r="AU131" s="203" t="s">
        <v>86</v>
      </c>
      <c r="AV131" s="13" t="s">
        <v>84</v>
      </c>
      <c r="AW131" s="13" t="s">
        <v>37</v>
      </c>
      <c r="AX131" s="13" t="s">
        <v>76</v>
      </c>
      <c r="AY131" s="203" t="s">
        <v>130</v>
      </c>
    </row>
    <row r="132" spans="2:51" s="14" customFormat="1" ht="12">
      <c r="B132" s="204"/>
      <c r="C132" s="205"/>
      <c r="D132" s="195" t="s">
        <v>142</v>
      </c>
      <c r="E132" s="206" t="s">
        <v>19</v>
      </c>
      <c r="F132" s="207" t="s">
        <v>593</v>
      </c>
      <c r="G132" s="205"/>
      <c r="H132" s="208">
        <v>13.875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142</v>
      </c>
      <c r="AU132" s="214" t="s">
        <v>86</v>
      </c>
      <c r="AV132" s="14" t="s">
        <v>86</v>
      </c>
      <c r="AW132" s="14" t="s">
        <v>37</v>
      </c>
      <c r="AX132" s="14" t="s">
        <v>76</v>
      </c>
      <c r="AY132" s="214" t="s">
        <v>130</v>
      </c>
    </row>
    <row r="133" spans="2:51" s="15" customFormat="1" ht="12">
      <c r="B133" s="215"/>
      <c r="C133" s="216"/>
      <c r="D133" s="195" t="s">
        <v>142</v>
      </c>
      <c r="E133" s="217" t="s">
        <v>19</v>
      </c>
      <c r="F133" s="218" t="s">
        <v>146</v>
      </c>
      <c r="G133" s="216"/>
      <c r="H133" s="219">
        <v>13.875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142</v>
      </c>
      <c r="AU133" s="225" t="s">
        <v>86</v>
      </c>
      <c r="AV133" s="15" t="s">
        <v>138</v>
      </c>
      <c r="AW133" s="15" t="s">
        <v>37</v>
      </c>
      <c r="AX133" s="15" t="s">
        <v>84</v>
      </c>
      <c r="AY133" s="225" t="s">
        <v>130</v>
      </c>
    </row>
    <row r="134" spans="1:65" s="2" customFormat="1" ht="21.75" customHeight="1">
      <c r="A134" s="36"/>
      <c r="B134" s="37"/>
      <c r="C134" s="175" t="s">
        <v>131</v>
      </c>
      <c r="D134" s="175" t="s">
        <v>133</v>
      </c>
      <c r="E134" s="176" t="s">
        <v>594</v>
      </c>
      <c r="F134" s="177" t="s">
        <v>595</v>
      </c>
      <c r="G134" s="178" t="s">
        <v>136</v>
      </c>
      <c r="H134" s="179">
        <v>99.3</v>
      </c>
      <c r="I134" s="180"/>
      <c r="J134" s="181">
        <f>ROUND(I134*H134,2)</f>
        <v>0</v>
      </c>
      <c r="K134" s="177" t="s">
        <v>137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138</v>
      </c>
      <c r="AT134" s="186" t="s">
        <v>133</v>
      </c>
      <c r="AU134" s="186" t="s">
        <v>86</v>
      </c>
      <c r="AY134" s="19" t="s">
        <v>130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84</v>
      </c>
      <c r="BK134" s="187">
        <f>ROUND(I134*H134,2)</f>
        <v>0</v>
      </c>
      <c r="BL134" s="19" t="s">
        <v>138</v>
      </c>
      <c r="BM134" s="186" t="s">
        <v>596</v>
      </c>
    </row>
    <row r="135" spans="1:47" s="2" customFormat="1" ht="12">
      <c r="A135" s="36"/>
      <c r="B135" s="37"/>
      <c r="C135" s="38"/>
      <c r="D135" s="188" t="s">
        <v>140</v>
      </c>
      <c r="E135" s="38"/>
      <c r="F135" s="189" t="s">
        <v>597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140</v>
      </c>
      <c r="AU135" s="19" t="s">
        <v>86</v>
      </c>
    </row>
    <row r="136" spans="2:51" s="14" customFormat="1" ht="12">
      <c r="B136" s="204"/>
      <c r="C136" s="205"/>
      <c r="D136" s="195" t="s">
        <v>142</v>
      </c>
      <c r="E136" s="206" t="s">
        <v>19</v>
      </c>
      <c r="F136" s="207" t="s">
        <v>598</v>
      </c>
      <c r="G136" s="205"/>
      <c r="H136" s="208">
        <v>94.15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142</v>
      </c>
      <c r="AU136" s="214" t="s">
        <v>86</v>
      </c>
      <c r="AV136" s="14" t="s">
        <v>86</v>
      </c>
      <c r="AW136" s="14" t="s">
        <v>37</v>
      </c>
      <c r="AX136" s="14" t="s">
        <v>76</v>
      </c>
      <c r="AY136" s="214" t="s">
        <v>130</v>
      </c>
    </row>
    <row r="137" spans="2:51" s="14" customFormat="1" ht="12">
      <c r="B137" s="204"/>
      <c r="C137" s="205"/>
      <c r="D137" s="195" t="s">
        <v>142</v>
      </c>
      <c r="E137" s="206" t="s">
        <v>19</v>
      </c>
      <c r="F137" s="207" t="s">
        <v>599</v>
      </c>
      <c r="G137" s="205"/>
      <c r="H137" s="208">
        <v>5.15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142</v>
      </c>
      <c r="AU137" s="214" t="s">
        <v>86</v>
      </c>
      <c r="AV137" s="14" t="s">
        <v>86</v>
      </c>
      <c r="AW137" s="14" t="s">
        <v>37</v>
      </c>
      <c r="AX137" s="14" t="s">
        <v>76</v>
      </c>
      <c r="AY137" s="214" t="s">
        <v>130</v>
      </c>
    </row>
    <row r="138" spans="2:51" s="15" customFormat="1" ht="12">
      <c r="B138" s="215"/>
      <c r="C138" s="216"/>
      <c r="D138" s="195" t="s">
        <v>142</v>
      </c>
      <c r="E138" s="217" t="s">
        <v>19</v>
      </c>
      <c r="F138" s="218" t="s">
        <v>146</v>
      </c>
      <c r="G138" s="216"/>
      <c r="H138" s="219">
        <v>99.30000000000001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142</v>
      </c>
      <c r="AU138" s="225" t="s">
        <v>86</v>
      </c>
      <c r="AV138" s="15" t="s">
        <v>138</v>
      </c>
      <c r="AW138" s="15" t="s">
        <v>37</v>
      </c>
      <c r="AX138" s="15" t="s">
        <v>84</v>
      </c>
      <c r="AY138" s="225" t="s">
        <v>130</v>
      </c>
    </row>
    <row r="139" spans="2:63" s="12" customFormat="1" ht="22.9" customHeight="1">
      <c r="B139" s="159"/>
      <c r="C139" s="160"/>
      <c r="D139" s="161" t="s">
        <v>75</v>
      </c>
      <c r="E139" s="173" t="s">
        <v>86</v>
      </c>
      <c r="F139" s="173" t="s">
        <v>600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SUM(P140:P156)</f>
        <v>0</v>
      </c>
      <c r="Q139" s="167"/>
      <c r="R139" s="168">
        <f>SUM(R140:R156)</f>
        <v>30.17816122</v>
      </c>
      <c r="S139" s="167"/>
      <c r="T139" s="169">
        <f>SUM(T140:T156)</f>
        <v>0</v>
      </c>
      <c r="AR139" s="170" t="s">
        <v>84</v>
      </c>
      <c r="AT139" s="171" t="s">
        <v>75</v>
      </c>
      <c r="AU139" s="171" t="s">
        <v>84</v>
      </c>
      <c r="AY139" s="170" t="s">
        <v>130</v>
      </c>
      <c r="BK139" s="172">
        <f>SUM(BK140:BK156)</f>
        <v>0</v>
      </c>
    </row>
    <row r="140" spans="1:65" s="2" customFormat="1" ht="16.5" customHeight="1">
      <c r="A140" s="36"/>
      <c r="B140" s="37"/>
      <c r="C140" s="175" t="s">
        <v>180</v>
      </c>
      <c r="D140" s="175" t="s">
        <v>133</v>
      </c>
      <c r="E140" s="176" t="s">
        <v>601</v>
      </c>
      <c r="F140" s="177" t="s">
        <v>602</v>
      </c>
      <c r="G140" s="178" t="s">
        <v>170</v>
      </c>
      <c r="H140" s="179">
        <v>14.689</v>
      </c>
      <c r="I140" s="180"/>
      <c r="J140" s="181">
        <f>ROUND(I140*H140,2)</f>
        <v>0</v>
      </c>
      <c r="K140" s="177" t="s">
        <v>137</v>
      </c>
      <c r="L140" s="41"/>
      <c r="M140" s="182" t="s">
        <v>19</v>
      </c>
      <c r="N140" s="183" t="s">
        <v>47</v>
      </c>
      <c r="O140" s="66"/>
      <c r="P140" s="184">
        <f>O140*H140</f>
        <v>0</v>
      </c>
      <c r="Q140" s="184">
        <v>1.98</v>
      </c>
      <c r="R140" s="184">
        <f>Q140*H140</f>
        <v>29.08422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138</v>
      </c>
      <c r="AT140" s="186" t="s">
        <v>133</v>
      </c>
      <c r="AU140" s="186" t="s">
        <v>86</v>
      </c>
      <c r="AY140" s="19" t="s">
        <v>130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84</v>
      </c>
      <c r="BK140" s="187">
        <f>ROUND(I140*H140,2)</f>
        <v>0</v>
      </c>
      <c r="BL140" s="19" t="s">
        <v>138</v>
      </c>
      <c r="BM140" s="186" t="s">
        <v>603</v>
      </c>
    </row>
    <row r="141" spans="1:47" s="2" customFormat="1" ht="12">
      <c r="A141" s="36"/>
      <c r="B141" s="37"/>
      <c r="C141" s="38"/>
      <c r="D141" s="188" t="s">
        <v>140</v>
      </c>
      <c r="E141" s="38"/>
      <c r="F141" s="189" t="s">
        <v>604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140</v>
      </c>
      <c r="AU141" s="19" t="s">
        <v>86</v>
      </c>
    </row>
    <row r="142" spans="2:51" s="13" customFormat="1" ht="12">
      <c r="B142" s="193"/>
      <c r="C142" s="194"/>
      <c r="D142" s="195" t="s">
        <v>142</v>
      </c>
      <c r="E142" s="196" t="s">
        <v>19</v>
      </c>
      <c r="F142" s="197" t="s">
        <v>264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142</v>
      </c>
      <c r="AU142" s="203" t="s">
        <v>86</v>
      </c>
      <c r="AV142" s="13" t="s">
        <v>84</v>
      </c>
      <c r="AW142" s="13" t="s">
        <v>37</v>
      </c>
      <c r="AX142" s="13" t="s">
        <v>76</v>
      </c>
      <c r="AY142" s="203" t="s">
        <v>130</v>
      </c>
    </row>
    <row r="143" spans="2:51" s="13" customFormat="1" ht="12">
      <c r="B143" s="193"/>
      <c r="C143" s="194"/>
      <c r="D143" s="195" t="s">
        <v>142</v>
      </c>
      <c r="E143" s="196" t="s">
        <v>19</v>
      </c>
      <c r="F143" s="197" t="s">
        <v>605</v>
      </c>
      <c r="G143" s="194"/>
      <c r="H143" s="196" t="s">
        <v>19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142</v>
      </c>
      <c r="AU143" s="203" t="s">
        <v>86</v>
      </c>
      <c r="AV143" s="13" t="s">
        <v>84</v>
      </c>
      <c r="AW143" s="13" t="s">
        <v>37</v>
      </c>
      <c r="AX143" s="13" t="s">
        <v>76</v>
      </c>
      <c r="AY143" s="203" t="s">
        <v>130</v>
      </c>
    </row>
    <row r="144" spans="2:51" s="14" customFormat="1" ht="12">
      <c r="B144" s="204"/>
      <c r="C144" s="205"/>
      <c r="D144" s="195" t="s">
        <v>142</v>
      </c>
      <c r="E144" s="206" t="s">
        <v>19</v>
      </c>
      <c r="F144" s="207" t="s">
        <v>606</v>
      </c>
      <c r="G144" s="205"/>
      <c r="H144" s="208">
        <v>14.123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142</v>
      </c>
      <c r="AU144" s="214" t="s">
        <v>86</v>
      </c>
      <c r="AV144" s="14" t="s">
        <v>86</v>
      </c>
      <c r="AW144" s="14" t="s">
        <v>37</v>
      </c>
      <c r="AX144" s="14" t="s">
        <v>76</v>
      </c>
      <c r="AY144" s="214" t="s">
        <v>130</v>
      </c>
    </row>
    <row r="145" spans="2:51" s="14" customFormat="1" ht="12">
      <c r="B145" s="204"/>
      <c r="C145" s="205"/>
      <c r="D145" s="195" t="s">
        <v>142</v>
      </c>
      <c r="E145" s="206" t="s">
        <v>19</v>
      </c>
      <c r="F145" s="207" t="s">
        <v>607</v>
      </c>
      <c r="G145" s="205"/>
      <c r="H145" s="208">
        <v>0.566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142</v>
      </c>
      <c r="AU145" s="214" t="s">
        <v>86</v>
      </c>
      <c r="AV145" s="14" t="s">
        <v>86</v>
      </c>
      <c r="AW145" s="14" t="s">
        <v>37</v>
      </c>
      <c r="AX145" s="14" t="s">
        <v>76</v>
      </c>
      <c r="AY145" s="214" t="s">
        <v>130</v>
      </c>
    </row>
    <row r="146" spans="2:51" s="15" customFormat="1" ht="12">
      <c r="B146" s="215"/>
      <c r="C146" s="216"/>
      <c r="D146" s="195" t="s">
        <v>142</v>
      </c>
      <c r="E146" s="217" t="s">
        <v>19</v>
      </c>
      <c r="F146" s="218" t="s">
        <v>146</v>
      </c>
      <c r="G146" s="216"/>
      <c r="H146" s="219">
        <v>14.689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86</v>
      </c>
      <c r="AV146" s="15" t="s">
        <v>138</v>
      </c>
      <c r="AW146" s="15" t="s">
        <v>37</v>
      </c>
      <c r="AX146" s="15" t="s">
        <v>84</v>
      </c>
      <c r="AY146" s="225" t="s">
        <v>130</v>
      </c>
    </row>
    <row r="147" spans="1:65" s="2" customFormat="1" ht="16.5" customHeight="1">
      <c r="A147" s="36"/>
      <c r="B147" s="37"/>
      <c r="C147" s="175" t="s">
        <v>185</v>
      </c>
      <c r="D147" s="175" t="s">
        <v>133</v>
      </c>
      <c r="E147" s="176" t="s">
        <v>608</v>
      </c>
      <c r="F147" s="177" t="s">
        <v>609</v>
      </c>
      <c r="G147" s="178" t="s">
        <v>170</v>
      </c>
      <c r="H147" s="179">
        <v>0.256</v>
      </c>
      <c r="I147" s="180"/>
      <c r="J147" s="181">
        <f>ROUND(I147*H147,2)</f>
        <v>0</v>
      </c>
      <c r="K147" s="177" t="s">
        <v>137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2.50187</v>
      </c>
      <c r="R147" s="184">
        <f>Q147*H147</f>
        <v>0.64047872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138</v>
      </c>
      <c r="AT147" s="186" t="s">
        <v>133</v>
      </c>
      <c r="AU147" s="186" t="s">
        <v>86</v>
      </c>
      <c r="AY147" s="19" t="s">
        <v>130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84</v>
      </c>
      <c r="BK147" s="187">
        <f>ROUND(I147*H147,2)</f>
        <v>0</v>
      </c>
      <c r="BL147" s="19" t="s">
        <v>138</v>
      </c>
      <c r="BM147" s="186" t="s">
        <v>610</v>
      </c>
    </row>
    <row r="148" spans="1:47" s="2" customFormat="1" ht="12">
      <c r="A148" s="36"/>
      <c r="B148" s="37"/>
      <c r="C148" s="38"/>
      <c r="D148" s="188" t="s">
        <v>140</v>
      </c>
      <c r="E148" s="38"/>
      <c r="F148" s="189" t="s">
        <v>611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140</v>
      </c>
      <c r="AU148" s="19" t="s">
        <v>86</v>
      </c>
    </row>
    <row r="149" spans="2:51" s="13" customFormat="1" ht="12">
      <c r="B149" s="193"/>
      <c r="C149" s="194"/>
      <c r="D149" s="195" t="s">
        <v>142</v>
      </c>
      <c r="E149" s="196" t="s">
        <v>19</v>
      </c>
      <c r="F149" s="197" t="s">
        <v>612</v>
      </c>
      <c r="G149" s="194"/>
      <c r="H149" s="196" t="s">
        <v>19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142</v>
      </c>
      <c r="AU149" s="203" t="s">
        <v>86</v>
      </c>
      <c r="AV149" s="13" t="s">
        <v>84</v>
      </c>
      <c r="AW149" s="13" t="s">
        <v>37</v>
      </c>
      <c r="AX149" s="13" t="s">
        <v>76</v>
      </c>
      <c r="AY149" s="203" t="s">
        <v>130</v>
      </c>
    </row>
    <row r="150" spans="2:51" s="14" customFormat="1" ht="12">
      <c r="B150" s="204"/>
      <c r="C150" s="205"/>
      <c r="D150" s="195" t="s">
        <v>142</v>
      </c>
      <c r="E150" s="206" t="s">
        <v>19</v>
      </c>
      <c r="F150" s="207" t="s">
        <v>613</v>
      </c>
      <c r="G150" s="205"/>
      <c r="H150" s="208">
        <v>0.256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142</v>
      </c>
      <c r="AU150" s="214" t="s">
        <v>86</v>
      </c>
      <c r="AV150" s="14" t="s">
        <v>86</v>
      </c>
      <c r="AW150" s="14" t="s">
        <v>37</v>
      </c>
      <c r="AX150" s="14" t="s">
        <v>76</v>
      </c>
      <c r="AY150" s="214" t="s">
        <v>130</v>
      </c>
    </row>
    <row r="151" spans="2:51" s="15" customFormat="1" ht="12">
      <c r="B151" s="215"/>
      <c r="C151" s="216"/>
      <c r="D151" s="195" t="s">
        <v>142</v>
      </c>
      <c r="E151" s="217" t="s">
        <v>19</v>
      </c>
      <c r="F151" s="218" t="s">
        <v>146</v>
      </c>
      <c r="G151" s="216"/>
      <c r="H151" s="219">
        <v>0.256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142</v>
      </c>
      <c r="AU151" s="225" t="s">
        <v>86</v>
      </c>
      <c r="AV151" s="15" t="s">
        <v>138</v>
      </c>
      <c r="AW151" s="15" t="s">
        <v>37</v>
      </c>
      <c r="AX151" s="15" t="s">
        <v>84</v>
      </c>
      <c r="AY151" s="225" t="s">
        <v>130</v>
      </c>
    </row>
    <row r="152" spans="1:65" s="2" customFormat="1" ht="24.2" customHeight="1">
      <c r="A152" s="36"/>
      <c r="B152" s="37"/>
      <c r="C152" s="175" t="s">
        <v>147</v>
      </c>
      <c r="D152" s="175" t="s">
        <v>133</v>
      </c>
      <c r="E152" s="176" t="s">
        <v>614</v>
      </c>
      <c r="F152" s="177" t="s">
        <v>615</v>
      </c>
      <c r="G152" s="178" t="s">
        <v>136</v>
      </c>
      <c r="H152" s="179">
        <v>1.25</v>
      </c>
      <c r="I152" s="180"/>
      <c r="J152" s="181">
        <f>ROUND(I152*H152,2)</f>
        <v>0</v>
      </c>
      <c r="K152" s="177" t="s">
        <v>137</v>
      </c>
      <c r="L152" s="41"/>
      <c r="M152" s="182" t="s">
        <v>19</v>
      </c>
      <c r="N152" s="183" t="s">
        <v>47</v>
      </c>
      <c r="O152" s="66"/>
      <c r="P152" s="184">
        <f>O152*H152</f>
        <v>0</v>
      </c>
      <c r="Q152" s="184">
        <v>0.36277</v>
      </c>
      <c r="R152" s="184">
        <f>Q152*H152</f>
        <v>0.4534625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138</v>
      </c>
      <c r="AT152" s="186" t="s">
        <v>133</v>
      </c>
      <c r="AU152" s="186" t="s">
        <v>86</v>
      </c>
      <c r="AY152" s="19" t="s">
        <v>130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84</v>
      </c>
      <c r="BK152" s="187">
        <f>ROUND(I152*H152,2)</f>
        <v>0</v>
      </c>
      <c r="BL152" s="19" t="s">
        <v>138</v>
      </c>
      <c r="BM152" s="186" t="s">
        <v>616</v>
      </c>
    </row>
    <row r="153" spans="1:47" s="2" customFormat="1" ht="12">
      <c r="A153" s="36"/>
      <c r="B153" s="37"/>
      <c r="C153" s="38"/>
      <c r="D153" s="188" t="s">
        <v>140</v>
      </c>
      <c r="E153" s="38"/>
      <c r="F153" s="189" t="s">
        <v>617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140</v>
      </c>
      <c r="AU153" s="19" t="s">
        <v>86</v>
      </c>
    </row>
    <row r="154" spans="2:51" s="13" customFormat="1" ht="12">
      <c r="B154" s="193"/>
      <c r="C154" s="194"/>
      <c r="D154" s="195" t="s">
        <v>142</v>
      </c>
      <c r="E154" s="196" t="s">
        <v>19</v>
      </c>
      <c r="F154" s="197" t="s">
        <v>618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142</v>
      </c>
      <c r="AU154" s="203" t="s">
        <v>86</v>
      </c>
      <c r="AV154" s="13" t="s">
        <v>84</v>
      </c>
      <c r="AW154" s="13" t="s">
        <v>37</v>
      </c>
      <c r="AX154" s="13" t="s">
        <v>76</v>
      </c>
      <c r="AY154" s="203" t="s">
        <v>130</v>
      </c>
    </row>
    <row r="155" spans="2:51" s="14" customFormat="1" ht="12">
      <c r="B155" s="204"/>
      <c r="C155" s="205"/>
      <c r="D155" s="195" t="s">
        <v>142</v>
      </c>
      <c r="E155" s="206" t="s">
        <v>19</v>
      </c>
      <c r="F155" s="207" t="s">
        <v>619</v>
      </c>
      <c r="G155" s="205"/>
      <c r="H155" s="208">
        <v>1.25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142</v>
      </c>
      <c r="AU155" s="214" t="s">
        <v>86</v>
      </c>
      <c r="AV155" s="14" t="s">
        <v>86</v>
      </c>
      <c r="AW155" s="14" t="s">
        <v>37</v>
      </c>
      <c r="AX155" s="14" t="s">
        <v>76</v>
      </c>
      <c r="AY155" s="214" t="s">
        <v>130</v>
      </c>
    </row>
    <row r="156" spans="2:51" s="15" customFormat="1" ht="12">
      <c r="B156" s="215"/>
      <c r="C156" s="216"/>
      <c r="D156" s="195" t="s">
        <v>142</v>
      </c>
      <c r="E156" s="217" t="s">
        <v>19</v>
      </c>
      <c r="F156" s="218" t="s">
        <v>146</v>
      </c>
      <c r="G156" s="216"/>
      <c r="H156" s="219">
        <v>1.25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142</v>
      </c>
      <c r="AU156" s="225" t="s">
        <v>86</v>
      </c>
      <c r="AV156" s="15" t="s">
        <v>138</v>
      </c>
      <c r="AW156" s="15" t="s">
        <v>37</v>
      </c>
      <c r="AX156" s="15" t="s">
        <v>84</v>
      </c>
      <c r="AY156" s="225" t="s">
        <v>130</v>
      </c>
    </row>
    <row r="157" spans="2:63" s="12" customFormat="1" ht="22.9" customHeight="1">
      <c r="B157" s="159"/>
      <c r="C157" s="160"/>
      <c r="D157" s="161" t="s">
        <v>75</v>
      </c>
      <c r="E157" s="173" t="s">
        <v>156</v>
      </c>
      <c r="F157" s="173" t="s">
        <v>620</v>
      </c>
      <c r="G157" s="160"/>
      <c r="H157" s="160"/>
      <c r="I157" s="163"/>
      <c r="J157" s="174">
        <f>BK157</f>
        <v>0</v>
      </c>
      <c r="K157" s="160"/>
      <c r="L157" s="165"/>
      <c r="M157" s="166"/>
      <c r="N157" s="167"/>
      <c r="O157" s="167"/>
      <c r="P157" s="168">
        <f>SUM(P158:P217)</f>
        <v>0</v>
      </c>
      <c r="Q157" s="167"/>
      <c r="R157" s="168">
        <f>SUM(R158:R217)</f>
        <v>6.71555966</v>
      </c>
      <c r="S157" s="167"/>
      <c r="T157" s="169">
        <f>SUM(T158:T217)</f>
        <v>0</v>
      </c>
      <c r="AR157" s="170" t="s">
        <v>84</v>
      </c>
      <c r="AT157" s="171" t="s">
        <v>75</v>
      </c>
      <c r="AU157" s="171" t="s">
        <v>84</v>
      </c>
      <c r="AY157" s="170" t="s">
        <v>130</v>
      </c>
      <c r="BK157" s="172">
        <f>SUM(BK158:BK217)</f>
        <v>0</v>
      </c>
    </row>
    <row r="158" spans="1:65" s="2" customFormat="1" ht="24.2" customHeight="1">
      <c r="A158" s="36"/>
      <c r="B158" s="37"/>
      <c r="C158" s="175" t="s">
        <v>204</v>
      </c>
      <c r="D158" s="175" t="s">
        <v>133</v>
      </c>
      <c r="E158" s="176" t="s">
        <v>621</v>
      </c>
      <c r="F158" s="177" t="s">
        <v>622</v>
      </c>
      <c r="G158" s="178" t="s">
        <v>170</v>
      </c>
      <c r="H158" s="179">
        <v>0.968</v>
      </c>
      <c r="I158" s="180"/>
      <c r="J158" s="181">
        <f>ROUND(I158*H158,2)</f>
        <v>0</v>
      </c>
      <c r="K158" s="177" t="s">
        <v>137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1.8775</v>
      </c>
      <c r="R158" s="184">
        <f>Q158*H158</f>
        <v>1.8174199999999998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138</v>
      </c>
      <c r="AT158" s="186" t="s">
        <v>133</v>
      </c>
      <c r="AU158" s="186" t="s">
        <v>86</v>
      </c>
      <c r="AY158" s="19" t="s">
        <v>130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84</v>
      </c>
      <c r="BK158" s="187">
        <f>ROUND(I158*H158,2)</f>
        <v>0</v>
      </c>
      <c r="BL158" s="19" t="s">
        <v>138</v>
      </c>
      <c r="BM158" s="186" t="s">
        <v>623</v>
      </c>
    </row>
    <row r="159" spans="1:47" s="2" customFormat="1" ht="12">
      <c r="A159" s="36"/>
      <c r="B159" s="37"/>
      <c r="C159" s="38"/>
      <c r="D159" s="188" t="s">
        <v>140</v>
      </c>
      <c r="E159" s="38"/>
      <c r="F159" s="189" t="s">
        <v>624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140</v>
      </c>
      <c r="AU159" s="19" t="s">
        <v>86</v>
      </c>
    </row>
    <row r="160" spans="2:51" s="13" customFormat="1" ht="12">
      <c r="B160" s="193"/>
      <c r="C160" s="194"/>
      <c r="D160" s="195" t="s">
        <v>142</v>
      </c>
      <c r="E160" s="196" t="s">
        <v>19</v>
      </c>
      <c r="F160" s="197" t="s">
        <v>264</v>
      </c>
      <c r="G160" s="194"/>
      <c r="H160" s="196" t="s">
        <v>19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142</v>
      </c>
      <c r="AU160" s="203" t="s">
        <v>86</v>
      </c>
      <c r="AV160" s="13" t="s">
        <v>84</v>
      </c>
      <c r="AW160" s="13" t="s">
        <v>37</v>
      </c>
      <c r="AX160" s="13" t="s">
        <v>76</v>
      </c>
      <c r="AY160" s="203" t="s">
        <v>130</v>
      </c>
    </row>
    <row r="161" spans="2:51" s="14" customFormat="1" ht="12">
      <c r="B161" s="204"/>
      <c r="C161" s="205"/>
      <c r="D161" s="195" t="s">
        <v>142</v>
      </c>
      <c r="E161" s="206" t="s">
        <v>19</v>
      </c>
      <c r="F161" s="207" t="s">
        <v>625</v>
      </c>
      <c r="G161" s="205"/>
      <c r="H161" s="208">
        <v>0.968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142</v>
      </c>
      <c r="AU161" s="214" t="s">
        <v>86</v>
      </c>
      <c r="AV161" s="14" t="s">
        <v>86</v>
      </c>
      <c r="AW161" s="14" t="s">
        <v>37</v>
      </c>
      <c r="AX161" s="14" t="s">
        <v>76</v>
      </c>
      <c r="AY161" s="214" t="s">
        <v>130</v>
      </c>
    </row>
    <row r="162" spans="2:51" s="15" customFormat="1" ht="12">
      <c r="B162" s="215"/>
      <c r="C162" s="216"/>
      <c r="D162" s="195" t="s">
        <v>142</v>
      </c>
      <c r="E162" s="217" t="s">
        <v>19</v>
      </c>
      <c r="F162" s="218" t="s">
        <v>146</v>
      </c>
      <c r="G162" s="216"/>
      <c r="H162" s="219">
        <v>0.968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142</v>
      </c>
      <c r="AU162" s="225" t="s">
        <v>86</v>
      </c>
      <c r="AV162" s="15" t="s">
        <v>138</v>
      </c>
      <c r="AW162" s="15" t="s">
        <v>37</v>
      </c>
      <c r="AX162" s="15" t="s">
        <v>84</v>
      </c>
      <c r="AY162" s="225" t="s">
        <v>130</v>
      </c>
    </row>
    <row r="163" spans="1:65" s="2" customFormat="1" ht="24.2" customHeight="1">
      <c r="A163" s="36"/>
      <c r="B163" s="37"/>
      <c r="C163" s="175" t="s">
        <v>210</v>
      </c>
      <c r="D163" s="175" t="s">
        <v>133</v>
      </c>
      <c r="E163" s="176" t="s">
        <v>626</v>
      </c>
      <c r="F163" s="177" t="s">
        <v>627</v>
      </c>
      <c r="G163" s="178" t="s">
        <v>136</v>
      </c>
      <c r="H163" s="179">
        <v>5.702</v>
      </c>
      <c r="I163" s="180"/>
      <c r="J163" s="181">
        <f>ROUND(I163*H163,2)</f>
        <v>0</v>
      </c>
      <c r="K163" s="177" t="s">
        <v>137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0.05897</v>
      </c>
      <c r="R163" s="184">
        <f>Q163*H163</f>
        <v>0.33624694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138</v>
      </c>
      <c r="AT163" s="186" t="s">
        <v>133</v>
      </c>
      <c r="AU163" s="186" t="s">
        <v>86</v>
      </c>
      <c r="AY163" s="19" t="s">
        <v>130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84</v>
      </c>
      <c r="BK163" s="187">
        <f>ROUND(I163*H163,2)</f>
        <v>0</v>
      </c>
      <c r="BL163" s="19" t="s">
        <v>138</v>
      </c>
      <c r="BM163" s="186" t="s">
        <v>628</v>
      </c>
    </row>
    <row r="164" spans="1:47" s="2" customFormat="1" ht="12">
      <c r="A164" s="36"/>
      <c r="B164" s="37"/>
      <c r="C164" s="38"/>
      <c r="D164" s="188" t="s">
        <v>140</v>
      </c>
      <c r="E164" s="38"/>
      <c r="F164" s="189" t="s">
        <v>629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140</v>
      </c>
      <c r="AU164" s="19" t="s">
        <v>86</v>
      </c>
    </row>
    <row r="165" spans="2:51" s="13" customFormat="1" ht="12">
      <c r="B165" s="193"/>
      <c r="C165" s="194"/>
      <c r="D165" s="195" t="s">
        <v>142</v>
      </c>
      <c r="E165" s="196" t="s">
        <v>19</v>
      </c>
      <c r="F165" s="197" t="s">
        <v>264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142</v>
      </c>
      <c r="AU165" s="203" t="s">
        <v>86</v>
      </c>
      <c r="AV165" s="13" t="s">
        <v>84</v>
      </c>
      <c r="AW165" s="13" t="s">
        <v>37</v>
      </c>
      <c r="AX165" s="13" t="s">
        <v>76</v>
      </c>
      <c r="AY165" s="203" t="s">
        <v>130</v>
      </c>
    </row>
    <row r="166" spans="2:51" s="14" customFormat="1" ht="12">
      <c r="B166" s="204"/>
      <c r="C166" s="205"/>
      <c r="D166" s="195" t="s">
        <v>142</v>
      </c>
      <c r="E166" s="206" t="s">
        <v>19</v>
      </c>
      <c r="F166" s="207" t="s">
        <v>630</v>
      </c>
      <c r="G166" s="205"/>
      <c r="H166" s="208">
        <v>6.902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142</v>
      </c>
      <c r="AU166" s="214" t="s">
        <v>86</v>
      </c>
      <c r="AV166" s="14" t="s">
        <v>86</v>
      </c>
      <c r="AW166" s="14" t="s">
        <v>37</v>
      </c>
      <c r="AX166" s="14" t="s">
        <v>76</v>
      </c>
      <c r="AY166" s="214" t="s">
        <v>130</v>
      </c>
    </row>
    <row r="167" spans="2:51" s="14" customFormat="1" ht="12">
      <c r="B167" s="204"/>
      <c r="C167" s="205"/>
      <c r="D167" s="195" t="s">
        <v>142</v>
      </c>
      <c r="E167" s="206" t="s">
        <v>19</v>
      </c>
      <c r="F167" s="207" t="s">
        <v>631</v>
      </c>
      <c r="G167" s="205"/>
      <c r="H167" s="208">
        <v>-1.2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142</v>
      </c>
      <c r="AU167" s="214" t="s">
        <v>86</v>
      </c>
      <c r="AV167" s="14" t="s">
        <v>86</v>
      </c>
      <c r="AW167" s="14" t="s">
        <v>37</v>
      </c>
      <c r="AX167" s="14" t="s">
        <v>76</v>
      </c>
      <c r="AY167" s="214" t="s">
        <v>130</v>
      </c>
    </row>
    <row r="168" spans="2:51" s="15" customFormat="1" ht="12">
      <c r="B168" s="215"/>
      <c r="C168" s="216"/>
      <c r="D168" s="195" t="s">
        <v>142</v>
      </c>
      <c r="E168" s="217" t="s">
        <v>19</v>
      </c>
      <c r="F168" s="218" t="s">
        <v>146</v>
      </c>
      <c r="G168" s="216"/>
      <c r="H168" s="219">
        <v>5.702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142</v>
      </c>
      <c r="AU168" s="225" t="s">
        <v>86</v>
      </c>
      <c r="AV168" s="15" t="s">
        <v>138</v>
      </c>
      <c r="AW168" s="15" t="s">
        <v>37</v>
      </c>
      <c r="AX168" s="15" t="s">
        <v>84</v>
      </c>
      <c r="AY168" s="225" t="s">
        <v>130</v>
      </c>
    </row>
    <row r="169" spans="1:65" s="2" customFormat="1" ht="24.2" customHeight="1">
      <c r="A169" s="36"/>
      <c r="B169" s="37"/>
      <c r="C169" s="175" t="s">
        <v>220</v>
      </c>
      <c r="D169" s="175" t="s">
        <v>133</v>
      </c>
      <c r="E169" s="176" t="s">
        <v>632</v>
      </c>
      <c r="F169" s="177" t="s">
        <v>633</v>
      </c>
      <c r="G169" s="178" t="s">
        <v>136</v>
      </c>
      <c r="H169" s="179">
        <v>17.43</v>
      </c>
      <c r="I169" s="180"/>
      <c r="J169" s="181">
        <f>ROUND(I169*H169,2)</f>
        <v>0</v>
      </c>
      <c r="K169" s="177" t="s">
        <v>137</v>
      </c>
      <c r="L169" s="41"/>
      <c r="M169" s="182" t="s">
        <v>19</v>
      </c>
      <c r="N169" s="183" t="s">
        <v>47</v>
      </c>
      <c r="O169" s="66"/>
      <c r="P169" s="184">
        <f>O169*H169</f>
        <v>0</v>
      </c>
      <c r="Q169" s="184">
        <v>0.05225</v>
      </c>
      <c r="R169" s="184">
        <f>Q169*H169</f>
        <v>0.9107175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138</v>
      </c>
      <c r="AT169" s="186" t="s">
        <v>133</v>
      </c>
      <c r="AU169" s="186" t="s">
        <v>86</v>
      </c>
      <c r="AY169" s="19" t="s">
        <v>130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84</v>
      </c>
      <c r="BK169" s="187">
        <f>ROUND(I169*H169,2)</f>
        <v>0</v>
      </c>
      <c r="BL169" s="19" t="s">
        <v>138</v>
      </c>
      <c r="BM169" s="186" t="s">
        <v>634</v>
      </c>
    </row>
    <row r="170" spans="1:47" s="2" customFormat="1" ht="12">
      <c r="A170" s="36"/>
      <c r="B170" s="37"/>
      <c r="C170" s="38"/>
      <c r="D170" s="188" t="s">
        <v>140</v>
      </c>
      <c r="E170" s="38"/>
      <c r="F170" s="189" t="s">
        <v>635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140</v>
      </c>
      <c r="AU170" s="19" t="s">
        <v>86</v>
      </c>
    </row>
    <row r="171" spans="2:51" s="13" customFormat="1" ht="12">
      <c r="B171" s="193"/>
      <c r="C171" s="194"/>
      <c r="D171" s="195" t="s">
        <v>142</v>
      </c>
      <c r="E171" s="196" t="s">
        <v>19</v>
      </c>
      <c r="F171" s="197" t="s">
        <v>264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142</v>
      </c>
      <c r="AU171" s="203" t="s">
        <v>86</v>
      </c>
      <c r="AV171" s="13" t="s">
        <v>84</v>
      </c>
      <c r="AW171" s="13" t="s">
        <v>37</v>
      </c>
      <c r="AX171" s="13" t="s">
        <v>76</v>
      </c>
      <c r="AY171" s="203" t="s">
        <v>130</v>
      </c>
    </row>
    <row r="172" spans="2:51" s="13" customFormat="1" ht="12">
      <c r="B172" s="193"/>
      <c r="C172" s="194"/>
      <c r="D172" s="195" t="s">
        <v>142</v>
      </c>
      <c r="E172" s="196" t="s">
        <v>19</v>
      </c>
      <c r="F172" s="197" t="s">
        <v>636</v>
      </c>
      <c r="G172" s="194"/>
      <c r="H172" s="196" t="s">
        <v>19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142</v>
      </c>
      <c r="AU172" s="203" t="s">
        <v>86</v>
      </c>
      <c r="AV172" s="13" t="s">
        <v>84</v>
      </c>
      <c r="AW172" s="13" t="s">
        <v>37</v>
      </c>
      <c r="AX172" s="13" t="s">
        <v>76</v>
      </c>
      <c r="AY172" s="203" t="s">
        <v>130</v>
      </c>
    </row>
    <row r="173" spans="2:51" s="14" customFormat="1" ht="12">
      <c r="B173" s="204"/>
      <c r="C173" s="205"/>
      <c r="D173" s="195" t="s">
        <v>142</v>
      </c>
      <c r="E173" s="206" t="s">
        <v>19</v>
      </c>
      <c r="F173" s="207" t="s">
        <v>637</v>
      </c>
      <c r="G173" s="205"/>
      <c r="H173" s="208">
        <v>9.03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142</v>
      </c>
      <c r="AU173" s="214" t="s">
        <v>86</v>
      </c>
      <c r="AV173" s="14" t="s">
        <v>86</v>
      </c>
      <c r="AW173" s="14" t="s">
        <v>37</v>
      </c>
      <c r="AX173" s="14" t="s">
        <v>76</v>
      </c>
      <c r="AY173" s="214" t="s">
        <v>130</v>
      </c>
    </row>
    <row r="174" spans="2:51" s="14" customFormat="1" ht="12">
      <c r="B174" s="204"/>
      <c r="C174" s="205"/>
      <c r="D174" s="195" t="s">
        <v>142</v>
      </c>
      <c r="E174" s="206" t="s">
        <v>19</v>
      </c>
      <c r="F174" s="207" t="s">
        <v>638</v>
      </c>
      <c r="G174" s="205"/>
      <c r="H174" s="208">
        <v>8.4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142</v>
      </c>
      <c r="AU174" s="214" t="s">
        <v>86</v>
      </c>
      <c r="AV174" s="14" t="s">
        <v>86</v>
      </c>
      <c r="AW174" s="14" t="s">
        <v>37</v>
      </c>
      <c r="AX174" s="14" t="s">
        <v>76</v>
      </c>
      <c r="AY174" s="214" t="s">
        <v>130</v>
      </c>
    </row>
    <row r="175" spans="2:51" s="15" customFormat="1" ht="12">
      <c r="B175" s="215"/>
      <c r="C175" s="216"/>
      <c r="D175" s="195" t="s">
        <v>142</v>
      </c>
      <c r="E175" s="217" t="s">
        <v>19</v>
      </c>
      <c r="F175" s="218" t="s">
        <v>146</v>
      </c>
      <c r="G175" s="216"/>
      <c r="H175" s="219">
        <v>17.43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142</v>
      </c>
      <c r="AU175" s="225" t="s">
        <v>86</v>
      </c>
      <c r="AV175" s="15" t="s">
        <v>138</v>
      </c>
      <c r="AW175" s="15" t="s">
        <v>37</v>
      </c>
      <c r="AX175" s="15" t="s">
        <v>84</v>
      </c>
      <c r="AY175" s="225" t="s">
        <v>130</v>
      </c>
    </row>
    <row r="176" spans="1:65" s="2" customFormat="1" ht="24.2" customHeight="1">
      <c r="A176" s="36"/>
      <c r="B176" s="37"/>
      <c r="C176" s="175" t="s">
        <v>226</v>
      </c>
      <c r="D176" s="175" t="s">
        <v>133</v>
      </c>
      <c r="E176" s="176" t="s">
        <v>639</v>
      </c>
      <c r="F176" s="177" t="s">
        <v>640</v>
      </c>
      <c r="G176" s="178" t="s">
        <v>136</v>
      </c>
      <c r="H176" s="179">
        <v>11.25</v>
      </c>
      <c r="I176" s="180"/>
      <c r="J176" s="181">
        <f>ROUND(I176*H176,2)</f>
        <v>0</v>
      </c>
      <c r="K176" s="177" t="s">
        <v>137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0.07991</v>
      </c>
      <c r="R176" s="184">
        <f>Q176*H176</f>
        <v>0.8989874999999999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138</v>
      </c>
      <c r="AT176" s="186" t="s">
        <v>133</v>
      </c>
      <c r="AU176" s="186" t="s">
        <v>86</v>
      </c>
      <c r="AY176" s="19" t="s">
        <v>130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84</v>
      </c>
      <c r="BK176" s="187">
        <f>ROUND(I176*H176,2)</f>
        <v>0</v>
      </c>
      <c r="BL176" s="19" t="s">
        <v>138</v>
      </c>
      <c r="BM176" s="186" t="s">
        <v>641</v>
      </c>
    </row>
    <row r="177" spans="1:47" s="2" customFormat="1" ht="12">
      <c r="A177" s="36"/>
      <c r="B177" s="37"/>
      <c r="C177" s="38"/>
      <c r="D177" s="188" t="s">
        <v>140</v>
      </c>
      <c r="E177" s="38"/>
      <c r="F177" s="189" t="s">
        <v>642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140</v>
      </c>
      <c r="AU177" s="19" t="s">
        <v>86</v>
      </c>
    </row>
    <row r="178" spans="2:51" s="13" customFormat="1" ht="12">
      <c r="B178" s="193"/>
      <c r="C178" s="194"/>
      <c r="D178" s="195" t="s">
        <v>142</v>
      </c>
      <c r="E178" s="196" t="s">
        <v>19</v>
      </c>
      <c r="F178" s="197" t="s">
        <v>264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142</v>
      </c>
      <c r="AU178" s="203" t="s">
        <v>86</v>
      </c>
      <c r="AV178" s="13" t="s">
        <v>84</v>
      </c>
      <c r="AW178" s="13" t="s">
        <v>37</v>
      </c>
      <c r="AX178" s="13" t="s">
        <v>76</v>
      </c>
      <c r="AY178" s="203" t="s">
        <v>130</v>
      </c>
    </row>
    <row r="179" spans="2:51" s="13" customFormat="1" ht="12">
      <c r="B179" s="193"/>
      <c r="C179" s="194"/>
      <c r="D179" s="195" t="s">
        <v>142</v>
      </c>
      <c r="E179" s="196" t="s">
        <v>19</v>
      </c>
      <c r="F179" s="197" t="s">
        <v>636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142</v>
      </c>
      <c r="AU179" s="203" t="s">
        <v>86</v>
      </c>
      <c r="AV179" s="13" t="s">
        <v>84</v>
      </c>
      <c r="AW179" s="13" t="s">
        <v>37</v>
      </c>
      <c r="AX179" s="13" t="s">
        <v>76</v>
      </c>
      <c r="AY179" s="203" t="s">
        <v>130</v>
      </c>
    </row>
    <row r="180" spans="2:51" s="14" customFormat="1" ht="12">
      <c r="B180" s="204"/>
      <c r="C180" s="205"/>
      <c r="D180" s="195" t="s">
        <v>142</v>
      </c>
      <c r="E180" s="206" t="s">
        <v>19</v>
      </c>
      <c r="F180" s="207" t="s">
        <v>643</v>
      </c>
      <c r="G180" s="205"/>
      <c r="H180" s="208">
        <v>6.525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142</v>
      </c>
      <c r="AU180" s="214" t="s">
        <v>86</v>
      </c>
      <c r="AV180" s="14" t="s">
        <v>86</v>
      </c>
      <c r="AW180" s="14" t="s">
        <v>37</v>
      </c>
      <c r="AX180" s="14" t="s">
        <v>76</v>
      </c>
      <c r="AY180" s="214" t="s">
        <v>130</v>
      </c>
    </row>
    <row r="181" spans="2:51" s="14" customFormat="1" ht="12">
      <c r="B181" s="204"/>
      <c r="C181" s="205"/>
      <c r="D181" s="195" t="s">
        <v>142</v>
      </c>
      <c r="E181" s="206" t="s">
        <v>19</v>
      </c>
      <c r="F181" s="207" t="s">
        <v>644</v>
      </c>
      <c r="G181" s="205"/>
      <c r="H181" s="208">
        <v>4.725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142</v>
      </c>
      <c r="AU181" s="214" t="s">
        <v>86</v>
      </c>
      <c r="AV181" s="14" t="s">
        <v>86</v>
      </c>
      <c r="AW181" s="14" t="s">
        <v>37</v>
      </c>
      <c r="AX181" s="14" t="s">
        <v>76</v>
      </c>
      <c r="AY181" s="214" t="s">
        <v>130</v>
      </c>
    </row>
    <row r="182" spans="2:51" s="15" customFormat="1" ht="12">
      <c r="B182" s="215"/>
      <c r="C182" s="216"/>
      <c r="D182" s="195" t="s">
        <v>142</v>
      </c>
      <c r="E182" s="217" t="s">
        <v>19</v>
      </c>
      <c r="F182" s="218" t="s">
        <v>146</v>
      </c>
      <c r="G182" s="216"/>
      <c r="H182" s="219">
        <v>11.25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142</v>
      </c>
      <c r="AU182" s="225" t="s">
        <v>86</v>
      </c>
      <c r="AV182" s="15" t="s">
        <v>138</v>
      </c>
      <c r="AW182" s="15" t="s">
        <v>37</v>
      </c>
      <c r="AX182" s="15" t="s">
        <v>84</v>
      </c>
      <c r="AY182" s="225" t="s">
        <v>130</v>
      </c>
    </row>
    <row r="183" spans="1:65" s="2" customFormat="1" ht="24.2" customHeight="1">
      <c r="A183" s="36"/>
      <c r="B183" s="37"/>
      <c r="C183" s="175" t="s">
        <v>234</v>
      </c>
      <c r="D183" s="175" t="s">
        <v>133</v>
      </c>
      <c r="E183" s="176" t="s">
        <v>645</v>
      </c>
      <c r="F183" s="177" t="s">
        <v>646</v>
      </c>
      <c r="G183" s="178" t="s">
        <v>136</v>
      </c>
      <c r="H183" s="179">
        <v>4.74</v>
      </c>
      <c r="I183" s="180"/>
      <c r="J183" s="181">
        <f>ROUND(I183*H183,2)</f>
        <v>0</v>
      </c>
      <c r="K183" s="177" t="s">
        <v>137</v>
      </c>
      <c r="L183" s="41"/>
      <c r="M183" s="182" t="s">
        <v>19</v>
      </c>
      <c r="N183" s="183" t="s">
        <v>47</v>
      </c>
      <c r="O183" s="66"/>
      <c r="P183" s="184">
        <f>O183*H183</f>
        <v>0</v>
      </c>
      <c r="Q183" s="184">
        <v>0.36277</v>
      </c>
      <c r="R183" s="184">
        <f>Q183*H183</f>
        <v>1.7195297999999999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138</v>
      </c>
      <c r="AT183" s="186" t="s">
        <v>133</v>
      </c>
      <c r="AU183" s="186" t="s">
        <v>86</v>
      </c>
      <c r="AY183" s="19" t="s">
        <v>130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84</v>
      </c>
      <c r="BK183" s="187">
        <f>ROUND(I183*H183,2)</f>
        <v>0</v>
      </c>
      <c r="BL183" s="19" t="s">
        <v>138</v>
      </c>
      <c r="BM183" s="186" t="s">
        <v>647</v>
      </c>
    </row>
    <row r="184" spans="1:47" s="2" customFormat="1" ht="12">
      <c r="A184" s="36"/>
      <c r="B184" s="37"/>
      <c r="C184" s="38"/>
      <c r="D184" s="188" t="s">
        <v>140</v>
      </c>
      <c r="E184" s="38"/>
      <c r="F184" s="189" t="s">
        <v>648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140</v>
      </c>
      <c r="AU184" s="19" t="s">
        <v>86</v>
      </c>
    </row>
    <row r="185" spans="2:51" s="13" customFormat="1" ht="12">
      <c r="B185" s="193"/>
      <c r="C185" s="194"/>
      <c r="D185" s="195" t="s">
        <v>142</v>
      </c>
      <c r="E185" s="196" t="s">
        <v>19</v>
      </c>
      <c r="F185" s="197" t="s">
        <v>649</v>
      </c>
      <c r="G185" s="194"/>
      <c r="H185" s="196" t="s">
        <v>19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142</v>
      </c>
      <c r="AU185" s="203" t="s">
        <v>86</v>
      </c>
      <c r="AV185" s="13" t="s">
        <v>84</v>
      </c>
      <c r="AW185" s="13" t="s">
        <v>37</v>
      </c>
      <c r="AX185" s="13" t="s">
        <v>76</v>
      </c>
      <c r="AY185" s="203" t="s">
        <v>130</v>
      </c>
    </row>
    <row r="186" spans="2:51" s="14" customFormat="1" ht="12">
      <c r="B186" s="204"/>
      <c r="C186" s="205"/>
      <c r="D186" s="195" t="s">
        <v>142</v>
      </c>
      <c r="E186" s="206" t="s">
        <v>19</v>
      </c>
      <c r="F186" s="207" t="s">
        <v>650</v>
      </c>
      <c r="G186" s="205"/>
      <c r="H186" s="208">
        <v>4.74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142</v>
      </c>
      <c r="AU186" s="214" t="s">
        <v>86</v>
      </c>
      <c r="AV186" s="14" t="s">
        <v>86</v>
      </c>
      <c r="AW186" s="14" t="s">
        <v>37</v>
      </c>
      <c r="AX186" s="14" t="s">
        <v>76</v>
      </c>
      <c r="AY186" s="214" t="s">
        <v>130</v>
      </c>
    </row>
    <row r="187" spans="2:51" s="15" customFormat="1" ht="12">
      <c r="B187" s="215"/>
      <c r="C187" s="216"/>
      <c r="D187" s="195" t="s">
        <v>142</v>
      </c>
      <c r="E187" s="217" t="s">
        <v>19</v>
      </c>
      <c r="F187" s="218" t="s">
        <v>146</v>
      </c>
      <c r="G187" s="216"/>
      <c r="H187" s="219">
        <v>4.74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142</v>
      </c>
      <c r="AU187" s="225" t="s">
        <v>86</v>
      </c>
      <c r="AV187" s="15" t="s">
        <v>138</v>
      </c>
      <c r="AW187" s="15" t="s">
        <v>37</v>
      </c>
      <c r="AX187" s="15" t="s">
        <v>84</v>
      </c>
      <c r="AY187" s="225" t="s">
        <v>130</v>
      </c>
    </row>
    <row r="188" spans="1:65" s="2" customFormat="1" ht="24.2" customHeight="1">
      <c r="A188" s="36"/>
      <c r="B188" s="37"/>
      <c r="C188" s="175" t="s">
        <v>8</v>
      </c>
      <c r="D188" s="175" t="s">
        <v>133</v>
      </c>
      <c r="E188" s="176" t="s">
        <v>651</v>
      </c>
      <c r="F188" s="177" t="s">
        <v>652</v>
      </c>
      <c r="G188" s="178" t="s">
        <v>359</v>
      </c>
      <c r="H188" s="179">
        <v>0.027</v>
      </c>
      <c r="I188" s="180"/>
      <c r="J188" s="181">
        <f>ROUND(I188*H188,2)</f>
        <v>0</v>
      </c>
      <c r="K188" s="177" t="s">
        <v>137</v>
      </c>
      <c r="L188" s="41"/>
      <c r="M188" s="182" t="s">
        <v>19</v>
      </c>
      <c r="N188" s="183" t="s">
        <v>47</v>
      </c>
      <c r="O188" s="66"/>
      <c r="P188" s="184">
        <f>O188*H188</f>
        <v>0</v>
      </c>
      <c r="Q188" s="184">
        <v>1.04632</v>
      </c>
      <c r="R188" s="184">
        <f>Q188*H188</f>
        <v>0.028250639999999997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138</v>
      </c>
      <c r="AT188" s="186" t="s">
        <v>133</v>
      </c>
      <c r="AU188" s="186" t="s">
        <v>86</v>
      </c>
      <c r="AY188" s="19" t="s">
        <v>130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84</v>
      </c>
      <c r="BK188" s="187">
        <f>ROUND(I188*H188,2)</f>
        <v>0</v>
      </c>
      <c r="BL188" s="19" t="s">
        <v>138</v>
      </c>
      <c r="BM188" s="186" t="s">
        <v>653</v>
      </c>
    </row>
    <row r="189" spans="1:47" s="2" customFormat="1" ht="12">
      <c r="A189" s="36"/>
      <c r="B189" s="37"/>
      <c r="C189" s="38"/>
      <c r="D189" s="188" t="s">
        <v>140</v>
      </c>
      <c r="E189" s="38"/>
      <c r="F189" s="189" t="s">
        <v>654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140</v>
      </c>
      <c r="AU189" s="19" t="s">
        <v>86</v>
      </c>
    </row>
    <row r="190" spans="2:51" s="13" customFormat="1" ht="12">
      <c r="B190" s="193"/>
      <c r="C190" s="194"/>
      <c r="D190" s="195" t="s">
        <v>142</v>
      </c>
      <c r="E190" s="196" t="s">
        <v>19</v>
      </c>
      <c r="F190" s="197" t="s">
        <v>655</v>
      </c>
      <c r="G190" s="194"/>
      <c r="H190" s="196" t="s">
        <v>19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142</v>
      </c>
      <c r="AU190" s="203" t="s">
        <v>86</v>
      </c>
      <c r="AV190" s="13" t="s">
        <v>84</v>
      </c>
      <c r="AW190" s="13" t="s">
        <v>37</v>
      </c>
      <c r="AX190" s="13" t="s">
        <v>76</v>
      </c>
      <c r="AY190" s="203" t="s">
        <v>130</v>
      </c>
    </row>
    <row r="191" spans="2:51" s="14" customFormat="1" ht="12">
      <c r="B191" s="204"/>
      <c r="C191" s="205"/>
      <c r="D191" s="195" t="s">
        <v>142</v>
      </c>
      <c r="E191" s="206" t="s">
        <v>19</v>
      </c>
      <c r="F191" s="207" t="s">
        <v>656</v>
      </c>
      <c r="G191" s="205"/>
      <c r="H191" s="208">
        <v>0.027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142</v>
      </c>
      <c r="AU191" s="214" t="s">
        <v>86</v>
      </c>
      <c r="AV191" s="14" t="s">
        <v>86</v>
      </c>
      <c r="AW191" s="14" t="s">
        <v>37</v>
      </c>
      <c r="AX191" s="14" t="s">
        <v>76</v>
      </c>
      <c r="AY191" s="214" t="s">
        <v>130</v>
      </c>
    </row>
    <row r="192" spans="2:51" s="15" customFormat="1" ht="12">
      <c r="B192" s="215"/>
      <c r="C192" s="216"/>
      <c r="D192" s="195" t="s">
        <v>142</v>
      </c>
      <c r="E192" s="217" t="s">
        <v>19</v>
      </c>
      <c r="F192" s="218" t="s">
        <v>146</v>
      </c>
      <c r="G192" s="216"/>
      <c r="H192" s="219">
        <v>0.027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142</v>
      </c>
      <c r="AU192" s="225" t="s">
        <v>86</v>
      </c>
      <c r="AV192" s="15" t="s">
        <v>138</v>
      </c>
      <c r="AW192" s="15" t="s">
        <v>37</v>
      </c>
      <c r="AX192" s="15" t="s">
        <v>84</v>
      </c>
      <c r="AY192" s="225" t="s">
        <v>130</v>
      </c>
    </row>
    <row r="193" spans="1:65" s="2" customFormat="1" ht="16.5" customHeight="1">
      <c r="A193" s="36"/>
      <c r="B193" s="37"/>
      <c r="C193" s="175" t="s">
        <v>245</v>
      </c>
      <c r="D193" s="175" t="s">
        <v>133</v>
      </c>
      <c r="E193" s="176" t="s">
        <v>657</v>
      </c>
      <c r="F193" s="177" t="s">
        <v>658</v>
      </c>
      <c r="G193" s="178" t="s">
        <v>445</v>
      </c>
      <c r="H193" s="179">
        <v>1</v>
      </c>
      <c r="I193" s="180"/>
      <c r="J193" s="181">
        <f>ROUND(I193*H193,2)</f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138</v>
      </c>
      <c r="AT193" s="186" t="s">
        <v>133</v>
      </c>
      <c r="AU193" s="186" t="s">
        <v>86</v>
      </c>
      <c r="AY193" s="19" t="s">
        <v>130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84</v>
      </c>
      <c r="BK193" s="187">
        <f>ROUND(I193*H193,2)</f>
        <v>0</v>
      </c>
      <c r="BL193" s="19" t="s">
        <v>138</v>
      </c>
      <c r="BM193" s="186" t="s">
        <v>659</v>
      </c>
    </row>
    <row r="194" spans="1:65" s="2" customFormat="1" ht="21.75" customHeight="1">
      <c r="A194" s="36"/>
      <c r="B194" s="37"/>
      <c r="C194" s="175" t="s">
        <v>252</v>
      </c>
      <c r="D194" s="175" t="s">
        <v>133</v>
      </c>
      <c r="E194" s="176" t="s">
        <v>660</v>
      </c>
      <c r="F194" s="177" t="s">
        <v>661</v>
      </c>
      <c r="G194" s="178" t="s">
        <v>136</v>
      </c>
      <c r="H194" s="179">
        <v>1.6</v>
      </c>
      <c r="I194" s="180"/>
      <c r="J194" s="181">
        <f>ROUND(I194*H194,2)</f>
        <v>0</v>
      </c>
      <c r="K194" s="177" t="s">
        <v>137</v>
      </c>
      <c r="L194" s="41"/>
      <c r="M194" s="182" t="s">
        <v>19</v>
      </c>
      <c r="N194" s="183" t="s">
        <v>47</v>
      </c>
      <c r="O194" s="66"/>
      <c r="P194" s="184">
        <f>O194*H194</f>
        <v>0</v>
      </c>
      <c r="Q194" s="184">
        <v>0.26723</v>
      </c>
      <c r="R194" s="184">
        <f>Q194*H194</f>
        <v>0.42756800000000006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138</v>
      </c>
      <c r="AT194" s="186" t="s">
        <v>133</v>
      </c>
      <c r="AU194" s="186" t="s">
        <v>86</v>
      </c>
      <c r="AY194" s="19" t="s">
        <v>130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84</v>
      </c>
      <c r="BK194" s="187">
        <f>ROUND(I194*H194,2)</f>
        <v>0</v>
      </c>
      <c r="BL194" s="19" t="s">
        <v>138</v>
      </c>
      <c r="BM194" s="186" t="s">
        <v>662</v>
      </c>
    </row>
    <row r="195" spans="1:47" s="2" customFormat="1" ht="12">
      <c r="A195" s="36"/>
      <c r="B195" s="37"/>
      <c r="C195" s="38"/>
      <c r="D195" s="188" t="s">
        <v>140</v>
      </c>
      <c r="E195" s="38"/>
      <c r="F195" s="189" t="s">
        <v>663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140</v>
      </c>
      <c r="AU195" s="19" t="s">
        <v>86</v>
      </c>
    </row>
    <row r="196" spans="2:51" s="14" customFormat="1" ht="12">
      <c r="B196" s="204"/>
      <c r="C196" s="205"/>
      <c r="D196" s="195" t="s">
        <v>142</v>
      </c>
      <c r="E196" s="206" t="s">
        <v>19</v>
      </c>
      <c r="F196" s="207" t="s">
        <v>664</v>
      </c>
      <c r="G196" s="205"/>
      <c r="H196" s="208">
        <v>1.6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142</v>
      </c>
      <c r="AU196" s="214" t="s">
        <v>86</v>
      </c>
      <c r="AV196" s="14" t="s">
        <v>86</v>
      </c>
      <c r="AW196" s="14" t="s">
        <v>37</v>
      </c>
      <c r="AX196" s="14" t="s">
        <v>76</v>
      </c>
      <c r="AY196" s="214" t="s">
        <v>130</v>
      </c>
    </row>
    <row r="197" spans="2:51" s="15" customFormat="1" ht="12">
      <c r="B197" s="215"/>
      <c r="C197" s="216"/>
      <c r="D197" s="195" t="s">
        <v>142</v>
      </c>
      <c r="E197" s="217" t="s">
        <v>19</v>
      </c>
      <c r="F197" s="218" t="s">
        <v>146</v>
      </c>
      <c r="G197" s="216"/>
      <c r="H197" s="219">
        <v>1.6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142</v>
      </c>
      <c r="AU197" s="225" t="s">
        <v>86</v>
      </c>
      <c r="AV197" s="15" t="s">
        <v>138</v>
      </c>
      <c r="AW197" s="15" t="s">
        <v>37</v>
      </c>
      <c r="AX197" s="15" t="s">
        <v>84</v>
      </c>
      <c r="AY197" s="225" t="s">
        <v>130</v>
      </c>
    </row>
    <row r="198" spans="1:65" s="2" customFormat="1" ht="16.5" customHeight="1">
      <c r="A198" s="36"/>
      <c r="B198" s="37"/>
      <c r="C198" s="175" t="s">
        <v>259</v>
      </c>
      <c r="D198" s="175" t="s">
        <v>133</v>
      </c>
      <c r="E198" s="176" t="s">
        <v>665</v>
      </c>
      <c r="F198" s="177" t="s">
        <v>666</v>
      </c>
      <c r="G198" s="178" t="s">
        <v>359</v>
      </c>
      <c r="H198" s="179">
        <v>0.27</v>
      </c>
      <c r="I198" s="180"/>
      <c r="J198" s="181">
        <f>ROUND(I198*H198,2)</f>
        <v>0</v>
      </c>
      <c r="K198" s="177" t="s">
        <v>137</v>
      </c>
      <c r="L198" s="41"/>
      <c r="M198" s="182" t="s">
        <v>19</v>
      </c>
      <c r="N198" s="183" t="s">
        <v>47</v>
      </c>
      <c r="O198" s="66"/>
      <c r="P198" s="184">
        <f>O198*H198</f>
        <v>0</v>
      </c>
      <c r="Q198" s="184">
        <v>1.09</v>
      </c>
      <c r="R198" s="184">
        <f>Q198*H198</f>
        <v>0.29430000000000006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138</v>
      </c>
      <c r="AT198" s="186" t="s">
        <v>133</v>
      </c>
      <c r="AU198" s="186" t="s">
        <v>86</v>
      </c>
      <c r="AY198" s="19" t="s">
        <v>130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84</v>
      </c>
      <c r="BK198" s="187">
        <f>ROUND(I198*H198,2)</f>
        <v>0</v>
      </c>
      <c r="BL198" s="19" t="s">
        <v>138</v>
      </c>
      <c r="BM198" s="186" t="s">
        <v>667</v>
      </c>
    </row>
    <row r="199" spans="1:47" s="2" customFormat="1" ht="12">
      <c r="A199" s="36"/>
      <c r="B199" s="37"/>
      <c r="C199" s="38"/>
      <c r="D199" s="188" t="s">
        <v>140</v>
      </c>
      <c r="E199" s="38"/>
      <c r="F199" s="189" t="s">
        <v>668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140</v>
      </c>
      <c r="AU199" s="19" t="s">
        <v>86</v>
      </c>
    </row>
    <row r="200" spans="2:51" s="13" customFormat="1" ht="12">
      <c r="B200" s="193"/>
      <c r="C200" s="194"/>
      <c r="D200" s="195" t="s">
        <v>142</v>
      </c>
      <c r="E200" s="196" t="s">
        <v>19</v>
      </c>
      <c r="F200" s="197" t="s">
        <v>669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142</v>
      </c>
      <c r="AU200" s="203" t="s">
        <v>86</v>
      </c>
      <c r="AV200" s="13" t="s">
        <v>84</v>
      </c>
      <c r="AW200" s="13" t="s">
        <v>37</v>
      </c>
      <c r="AX200" s="13" t="s">
        <v>76</v>
      </c>
      <c r="AY200" s="203" t="s">
        <v>130</v>
      </c>
    </row>
    <row r="201" spans="2:51" s="13" customFormat="1" ht="12">
      <c r="B201" s="193"/>
      <c r="C201" s="194"/>
      <c r="D201" s="195" t="s">
        <v>142</v>
      </c>
      <c r="E201" s="196" t="s">
        <v>19</v>
      </c>
      <c r="F201" s="197" t="s">
        <v>670</v>
      </c>
      <c r="G201" s="194"/>
      <c r="H201" s="196" t="s">
        <v>19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142</v>
      </c>
      <c r="AU201" s="203" t="s">
        <v>86</v>
      </c>
      <c r="AV201" s="13" t="s">
        <v>84</v>
      </c>
      <c r="AW201" s="13" t="s">
        <v>37</v>
      </c>
      <c r="AX201" s="13" t="s">
        <v>76</v>
      </c>
      <c r="AY201" s="203" t="s">
        <v>130</v>
      </c>
    </row>
    <row r="202" spans="2:51" s="14" customFormat="1" ht="12">
      <c r="B202" s="204"/>
      <c r="C202" s="205"/>
      <c r="D202" s="195" t="s">
        <v>142</v>
      </c>
      <c r="E202" s="206" t="s">
        <v>19</v>
      </c>
      <c r="F202" s="207" t="s">
        <v>671</v>
      </c>
      <c r="G202" s="205"/>
      <c r="H202" s="208">
        <v>0.081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142</v>
      </c>
      <c r="AU202" s="214" t="s">
        <v>86</v>
      </c>
      <c r="AV202" s="14" t="s">
        <v>86</v>
      </c>
      <c r="AW202" s="14" t="s">
        <v>37</v>
      </c>
      <c r="AX202" s="14" t="s">
        <v>76</v>
      </c>
      <c r="AY202" s="214" t="s">
        <v>130</v>
      </c>
    </row>
    <row r="203" spans="2:51" s="13" customFormat="1" ht="12">
      <c r="B203" s="193"/>
      <c r="C203" s="194"/>
      <c r="D203" s="195" t="s">
        <v>142</v>
      </c>
      <c r="E203" s="196" t="s">
        <v>19</v>
      </c>
      <c r="F203" s="197" t="s">
        <v>672</v>
      </c>
      <c r="G203" s="194"/>
      <c r="H203" s="196" t="s">
        <v>19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142</v>
      </c>
      <c r="AU203" s="203" t="s">
        <v>86</v>
      </c>
      <c r="AV203" s="13" t="s">
        <v>84</v>
      </c>
      <c r="AW203" s="13" t="s">
        <v>37</v>
      </c>
      <c r="AX203" s="13" t="s">
        <v>76</v>
      </c>
      <c r="AY203" s="203" t="s">
        <v>130</v>
      </c>
    </row>
    <row r="204" spans="2:51" s="14" customFormat="1" ht="12">
      <c r="B204" s="204"/>
      <c r="C204" s="205"/>
      <c r="D204" s="195" t="s">
        <v>142</v>
      </c>
      <c r="E204" s="206" t="s">
        <v>19</v>
      </c>
      <c r="F204" s="207" t="s">
        <v>673</v>
      </c>
      <c r="G204" s="205"/>
      <c r="H204" s="208">
        <v>0.189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142</v>
      </c>
      <c r="AU204" s="214" t="s">
        <v>86</v>
      </c>
      <c r="AV204" s="14" t="s">
        <v>86</v>
      </c>
      <c r="AW204" s="14" t="s">
        <v>37</v>
      </c>
      <c r="AX204" s="14" t="s">
        <v>76</v>
      </c>
      <c r="AY204" s="214" t="s">
        <v>130</v>
      </c>
    </row>
    <row r="205" spans="2:51" s="15" customFormat="1" ht="12">
      <c r="B205" s="215"/>
      <c r="C205" s="216"/>
      <c r="D205" s="195" t="s">
        <v>142</v>
      </c>
      <c r="E205" s="217" t="s">
        <v>19</v>
      </c>
      <c r="F205" s="218" t="s">
        <v>146</v>
      </c>
      <c r="G205" s="216"/>
      <c r="H205" s="219">
        <v>0.27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142</v>
      </c>
      <c r="AU205" s="225" t="s">
        <v>86</v>
      </c>
      <c r="AV205" s="15" t="s">
        <v>138</v>
      </c>
      <c r="AW205" s="15" t="s">
        <v>37</v>
      </c>
      <c r="AX205" s="15" t="s">
        <v>84</v>
      </c>
      <c r="AY205" s="225" t="s">
        <v>130</v>
      </c>
    </row>
    <row r="206" spans="1:65" s="2" customFormat="1" ht="21.75" customHeight="1">
      <c r="A206" s="36"/>
      <c r="B206" s="37"/>
      <c r="C206" s="175" t="s">
        <v>266</v>
      </c>
      <c r="D206" s="175" t="s">
        <v>133</v>
      </c>
      <c r="E206" s="176" t="s">
        <v>674</v>
      </c>
      <c r="F206" s="177" t="s">
        <v>675</v>
      </c>
      <c r="G206" s="178" t="s">
        <v>136</v>
      </c>
      <c r="H206" s="179">
        <v>1.536</v>
      </c>
      <c r="I206" s="180"/>
      <c r="J206" s="181">
        <f>ROUND(I206*H206,2)</f>
        <v>0</v>
      </c>
      <c r="K206" s="177" t="s">
        <v>137</v>
      </c>
      <c r="L206" s="41"/>
      <c r="M206" s="182" t="s">
        <v>19</v>
      </c>
      <c r="N206" s="183" t="s">
        <v>47</v>
      </c>
      <c r="O206" s="66"/>
      <c r="P206" s="184">
        <f>O206*H206</f>
        <v>0</v>
      </c>
      <c r="Q206" s="184">
        <v>0.17818</v>
      </c>
      <c r="R206" s="184">
        <f>Q206*H206</f>
        <v>0.27368448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138</v>
      </c>
      <c r="AT206" s="186" t="s">
        <v>133</v>
      </c>
      <c r="AU206" s="186" t="s">
        <v>86</v>
      </c>
      <c r="AY206" s="19" t="s">
        <v>130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84</v>
      </c>
      <c r="BK206" s="187">
        <f>ROUND(I206*H206,2)</f>
        <v>0</v>
      </c>
      <c r="BL206" s="19" t="s">
        <v>138</v>
      </c>
      <c r="BM206" s="186" t="s">
        <v>676</v>
      </c>
    </row>
    <row r="207" spans="1:47" s="2" customFormat="1" ht="12">
      <c r="A207" s="36"/>
      <c r="B207" s="37"/>
      <c r="C207" s="38"/>
      <c r="D207" s="188" t="s">
        <v>140</v>
      </c>
      <c r="E207" s="38"/>
      <c r="F207" s="189" t="s">
        <v>677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140</v>
      </c>
      <c r="AU207" s="19" t="s">
        <v>86</v>
      </c>
    </row>
    <row r="208" spans="2:51" s="13" customFormat="1" ht="12">
      <c r="B208" s="193"/>
      <c r="C208" s="194"/>
      <c r="D208" s="195" t="s">
        <v>142</v>
      </c>
      <c r="E208" s="196" t="s">
        <v>19</v>
      </c>
      <c r="F208" s="197" t="s">
        <v>669</v>
      </c>
      <c r="G208" s="194"/>
      <c r="H208" s="196" t="s">
        <v>19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142</v>
      </c>
      <c r="AU208" s="203" t="s">
        <v>86</v>
      </c>
      <c r="AV208" s="13" t="s">
        <v>84</v>
      </c>
      <c r="AW208" s="13" t="s">
        <v>37</v>
      </c>
      <c r="AX208" s="13" t="s">
        <v>76</v>
      </c>
      <c r="AY208" s="203" t="s">
        <v>130</v>
      </c>
    </row>
    <row r="209" spans="2:51" s="14" customFormat="1" ht="12">
      <c r="B209" s="204"/>
      <c r="C209" s="205"/>
      <c r="D209" s="195" t="s">
        <v>142</v>
      </c>
      <c r="E209" s="206" t="s">
        <v>19</v>
      </c>
      <c r="F209" s="207" t="s">
        <v>678</v>
      </c>
      <c r="G209" s="205"/>
      <c r="H209" s="208">
        <v>0.48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142</v>
      </c>
      <c r="AU209" s="214" t="s">
        <v>86</v>
      </c>
      <c r="AV209" s="14" t="s">
        <v>86</v>
      </c>
      <c r="AW209" s="14" t="s">
        <v>37</v>
      </c>
      <c r="AX209" s="14" t="s">
        <v>76</v>
      </c>
      <c r="AY209" s="214" t="s">
        <v>130</v>
      </c>
    </row>
    <row r="210" spans="2:51" s="14" customFormat="1" ht="12">
      <c r="B210" s="204"/>
      <c r="C210" s="205"/>
      <c r="D210" s="195" t="s">
        <v>142</v>
      </c>
      <c r="E210" s="206" t="s">
        <v>19</v>
      </c>
      <c r="F210" s="207" t="s">
        <v>679</v>
      </c>
      <c r="G210" s="205"/>
      <c r="H210" s="208">
        <v>1.056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142</v>
      </c>
      <c r="AU210" s="214" t="s">
        <v>86</v>
      </c>
      <c r="AV210" s="14" t="s">
        <v>86</v>
      </c>
      <c r="AW210" s="14" t="s">
        <v>37</v>
      </c>
      <c r="AX210" s="14" t="s">
        <v>76</v>
      </c>
      <c r="AY210" s="214" t="s">
        <v>130</v>
      </c>
    </row>
    <row r="211" spans="2:51" s="15" customFormat="1" ht="12">
      <c r="B211" s="215"/>
      <c r="C211" s="216"/>
      <c r="D211" s="195" t="s">
        <v>142</v>
      </c>
      <c r="E211" s="217" t="s">
        <v>19</v>
      </c>
      <c r="F211" s="218" t="s">
        <v>146</v>
      </c>
      <c r="G211" s="216"/>
      <c r="H211" s="219">
        <v>1.536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142</v>
      </c>
      <c r="AU211" s="225" t="s">
        <v>86</v>
      </c>
      <c r="AV211" s="15" t="s">
        <v>138</v>
      </c>
      <c r="AW211" s="15" t="s">
        <v>37</v>
      </c>
      <c r="AX211" s="15" t="s">
        <v>84</v>
      </c>
      <c r="AY211" s="225" t="s">
        <v>130</v>
      </c>
    </row>
    <row r="212" spans="1:65" s="2" customFormat="1" ht="24.2" customHeight="1">
      <c r="A212" s="36"/>
      <c r="B212" s="37"/>
      <c r="C212" s="175" t="s">
        <v>275</v>
      </c>
      <c r="D212" s="175" t="s">
        <v>133</v>
      </c>
      <c r="E212" s="176" t="s">
        <v>680</v>
      </c>
      <c r="F212" s="177" t="s">
        <v>681</v>
      </c>
      <c r="G212" s="178" t="s">
        <v>136</v>
      </c>
      <c r="H212" s="179">
        <v>1.128</v>
      </c>
      <c r="I212" s="180"/>
      <c r="J212" s="181">
        <f>ROUND(I212*H212,2)</f>
        <v>0</v>
      </c>
      <c r="K212" s="177" t="s">
        <v>137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0.00785</v>
      </c>
      <c r="R212" s="184">
        <f>Q212*H212</f>
        <v>0.008854799999999998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138</v>
      </c>
      <c r="AT212" s="186" t="s">
        <v>133</v>
      </c>
      <c r="AU212" s="186" t="s">
        <v>86</v>
      </c>
      <c r="AY212" s="19" t="s">
        <v>130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84</v>
      </c>
      <c r="BK212" s="187">
        <f>ROUND(I212*H212,2)</f>
        <v>0</v>
      </c>
      <c r="BL212" s="19" t="s">
        <v>138</v>
      </c>
      <c r="BM212" s="186" t="s">
        <v>682</v>
      </c>
    </row>
    <row r="213" spans="1:47" s="2" customFormat="1" ht="12">
      <c r="A213" s="36"/>
      <c r="B213" s="37"/>
      <c r="C213" s="38"/>
      <c r="D213" s="188" t="s">
        <v>140</v>
      </c>
      <c r="E213" s="38"/>
      <c r="F213" s="189" t="s">
        <v>683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140</v>
      </c>
      <c r="AU213" s="19" t="s">
        <v>86</v>
      </c>
    </row>
    <row r="214" spans="2:51" s="13" customFormat="1" ht="12">
      <c r="B214" s="193"/>
      <c r="C214" s="194"/>
      <c r="D214" s="195" t="s">
        <v>142</v>
      </c>
      <c r="E214" s="196" t="s">
        <v>19</v>
      </c>
      <c r="F214" s="197" t="s">
        <v>669</v>
      </c>
      <c r="G214" s="194"/>
      <c r="H214" s="196" t="s">
        <v>19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142</v>
      </c>
      <c r="AU214" s="203" t="s">
        <v>86</v>
      </c>
      <c r="AV214" s="13" t="s">
        <v>84</v>
      </c>
      <c r="AW214" s="13" t="s">
        <v>37</v>
      </c>
      <c r="AX214" s="13" t="s">
        <v>76</v>
      </c>
      <c r="AY214" s="203" t="s">
        <v>130</v>
      </c>
    </row>
    <row r="215" spans="2:51" s="14" customFormat="1" ht="12">
      <c r="B215" s="204"/>
      <c r="C215" s="205"/>
      <c r="D215" s="195" t="s">
        <v>142</v>
      </c>
      <c r="E215" s="206" t="s">
        <v>19</v>
      </c>
      <c r="F215" s="207" t="s">
        <v>684</v>
      </c>
      <c r="G215" s="205"/>
      <c r="H215" s="208">
        <v>0.93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142</v>
      </c>
      <c r="AU215" s="214" t="s">
        <v>86</v>
      </c>
      <c r="AV215" s="14" t="s">
        <v>86</v>
      </c>
      <c r="AW215" s="14" t="s">
        <v>37</v>
      </c>
      <c r="AX215" s="14" t="s">
        <v>76</v>
      </c>
      <c r="AY215" s="214" t="s">
        <v>130</v>
      </c>
    </row>
    <row r="216" spans="2:51" s="14" customFormat="1" ht="12">
      <c r="B216" s="204"/>
      <c r="C216" s="205"/>
      <c r="D216" s="195" t="s">
        <v>142</v>
      </c>
      <c r="E216" s="206" t="s">
        <v>19</v>
      </c>
      <c r="F216" s="207" t="s">
        <v>685</v>
      </c>
      <c r="G216" s="205"/>
      <c r="H216" s="208">
        <v>0.198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142</v>
      </c>
      <c r="AU216" s="214" t="s">
        <v>86</v>
      </c>
      <c r="AV216" s="14" t="s">
        <v>86</v>
      </c>
      <c r="AW216" s="14" t="s">
        <v>37</v>
      </c>
      <c r="AX216" s="14" t="s">
        <v>76</v>
      </c>
      <c r="AY216" s="214" t="s">
        <v>130</v>
      </c>
    </row>
    <row r="217" spans="2:51" s="15" customFormat="1" ht="12">
      <c r="B217" s="215"/>
      <c r="C217" s="216"/>
      <c r="D217" s="195" t="s">
        <v>142</v>
      </c>
      <c r="E217" s="217" t="s">
        <v>19</v>
      </c>
      <c r="F217" s="218" t="s">
        <v>146</v>
      </c>
      <c r="G217" s="216"/>
      <c r="H217" s="219">
        <v>1.1280000000000001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142</v>
      </c>
      <c r="AU217" s="225" t="s">
        <v>86</v>
      </c>
      <c r="AV217" s="15" t="s">
        <v>138</v>
      </c>
      <c r="AW217" s="15" t="s">
        <v>37</v>
      </c>
      <c r="AX217" s="15" t="s">
        <v>84</v>
      </c>
      <c r="AY217" s="225" t="s">
        <v>130</v>
      </c>
    </row>
    <row r="218" spans="2:63" s="12" customFormat="1" ht="22.9" customHeight="1">
      <c r="B218" s="159"/>
      <c r="C218" s="160"/>
      <c r="D218" s="161" t="s">
        <v>75</v>
      </c>
      <c r="E218" s="173" t="s">
        <v>138</v>
      </c>
      <c r="F218" s="173" t="s">
        <v>686</v>
      </c>
      <c r="G218" s="160"/>
      <c r="H218" s="160"/>
      <c r="I218" s="163"/>
      <c r="J218" s="174">
        <f>BK218</f>
        <v>0</v>
      </c>
      <c r="K218" s="160"/>
      <c r="L218" s="165"/>
      <c r="M218" s="166"/>
      <c r="N218" s="167"/>
      <c r="O218" s="167"/>
      <c r="P218" s="168">
        <f>SUM(P219:P223)</f>
        <v>0</v>
      </c>
      <c r="Q218" s="167"/>
      <c r="R218" s="168">
        <f>SUM(R219:R223)</f>
        <v>2.724192</v>
      </c>
      <c r="S218" s="167"/>
      <c r="T218" s="169">
        <f>SUM(T219:T223)</f>
        <v>0</v>
      </c>
      <c r="AR218" s="170" t="s">
        <v>84</v>
      </c>
      <c r="AT218" s="171" t="s">
        <v>75</v>
      </c>
      <c r="AU218" s="171" t="s">
        <v>84</v>
      </c>
      <c r="AY218" s="170" t="s">
        <v>130</v>
      </c>
      <c r="BK218" s="172">
        <f>SUM(BK219:BK223)</f>
        <v>0</v>
      </c>
    </row>
    <row r="219" spans="1:65" s="2" customFormat="1" ht="24.2" customHeight="1">
      <c r="A219" s="36"/>
      <c r="B219" s="37"/>
      <c r="C219" s="175" t="s">
        <v>7</v>
      </c>
      <c r="D219" s="175" t="s">
        <v>133</v>
      </c>
      <c r="E219" s="176" t="s">
        <v>687</v>
      </c>
      <c r="F219" s="177" t="s">
        <v>688</v>
      </c>
      <c r="G219" s="178" t="s">
        <v>229</v>
      </c>
      <c r="H219" s="179">
        <v>6.48</v>
      </c>
      <c r="I219" s="180"/>
      <c r="J219" s="181">
        <f>ROUND(I219*H219,2)</f>
        <v>0</v>
      </c>
      <c r="K219" s="177" t="s">
        <v>137</v>
      </c>
      <c r="L219" s="41"/>
      <c r="M219" s="182" t="s">
        <v>19</v>
      </c>
      <c r="N219" s="183" t="s">
        <v>47</v>
      </c>
      <c r="O219" s="66"/>
      <c r="P219" s="184">
        <f>O219*H219</f>
        <v>0</v>
      </c>
      <c r="Q219" s="184">
        <v>0.4204</v>
      </c>
      <c r="R219" s="184">
        <f>Q219*H219</f>
        <v>2.724192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138</v>
      </c>
      <c r="AT219" s="186" t="s">
        <v>133</v>
      </c>
      <c r="AU219" s="186" t="s">
        <v>86</v>
      </c>
      <c r="AY219" s="19" t="s">
        <v>130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84</v>
      </c>
      <c r="BK219" s="187">
        <f>ROUND(I219*H219,2)</f>
        <v>0</v>
      </c>
      <c r="BL219" s="19" t="s">
        <v>138</v>
      </c>
      <c r="BM219" s="186" t="s">
        <v>689</v>
      </c>
    </row>
    <row r="220" spans="1:47" s="2" customFormat="1" ht="12">
      <c r="A220" s="36"/>
      <c r="B220" s="37"/>
      <c r="C220" s="38"/>
      <c r="D220" s="188" t="s">
        <v>140</v>
      </c>
      <c r="E220" s="38"/>
      <c r="F220" s="189" t="s">
        <v>690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140</v>
      </c>
      <c r="AU220" s="19" t="s">
        <v>86</v>
      </c>
    </row>
    <row r="221" spans="2:51" s="13" customFormat="1" ht="12">
      <c r="B221" s="193"/>
      <c r="C221" s="194"/>
      <c r="D221" s="195" t="s">
        <v>142</v>
      </c>
      <c r="E221" s="196" t="s">
        <v>19</v>
      </c>
      <c r="F221" s="197" t="s">
        <v>691</v>
      </c>
      <c r="G221" s="194"/>
      <c r="H221" s="196" t="s">
        <v>19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142</v>
      </c>
      <c r="AU221" s="203" t="s">
        <v>86</v>
      </c>
      <c r="AV221" s="13" t="s">
        <v>84</v>
      </c>
      <c r="AW221" s="13" t="s">
        <v>37</v>
      </c>
      <c r="AX221" s="13" t="s">
        <v>76</v>
      </c>
      <c r="AY221" s="203" t="s">
        <v>130</v>
      </c>
    </row>
    <row r="222" spans="2:51" s="14" customFormat="1" ht="12">
      <c r="B222" s="204"/>
      <c r="C222" s="205"/>
      <c r="D222" s="195" t="s">
        <v>142</v>
      </c>
      <c r="E222" s="206" t="s">
        <v>19</v>
      </c>
      <c r="F222" s="207" t="s">
        <v>692</v>
      </c>
      <c r="G222" s="205"/>
      <c r="H222" s="208">
        <v>6.48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142</v>
      </c>
      <c r="AU222" s="214" t="s">
        <v>86</v>
      </c>
      <c r="AV222" s="14" t="s">
        <v>86</v>
      </c>
      <c r="AW222" s="14" t="s">
        <v>37</v>
      </c>
      <c r="AX222" s="14" t="s">
        <v>76</v>
      </c>
      <c r="AY222" s="214" t="s">
        <v>130</v>
      </c>
    </row>
    <row r="223" spans="2:51" s="15" customFormat="1" ht="12">
      <c r="B223" s="215"/>
      <c r="C223" s="216"/>
      <c r="D223" s="195" t="s">
        <v>142</v>
      </c>
      <c r="E223" s="217" t="s">
        <v>19</v>
      </c>
      <c r="F223" s="218" t="s">
        <v>146</v>
      </c>
      <c r="G223" s="216"/>
      <c r="H223" s="219">
        <v>6.48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142</v>
      </c>
      <c r="AU223" s="225" t="s">
        <v>86</v>
      </c>
      <c r="AV223" s="15" t="s">
        <v>138</v>
      </c>
      <c r="AW223" s="15" t="s">
        <v>37</v>
      </c>
      <c r="AX223" s="15" t="s">
        <v>84</v>
      </c>
      <c r="AY223" s="225" t="s">
        <v>130</v>
      </c>
    </row>
    <row r="224" spans="2:63" s="12" customFormat="1" ht="22.9" customHeight="1">
      <c r="B224" s="159"/>
      <c r="C224" s="160"/>
      <c r="D224" s="161" t="s">
        <v>75</v>
      </c>
      <c r="E224" s="173" t="s">
        <v>167</v>
      </c>
      <c r="F224" s="173" t="s">
        <v>693</v>
      </c>
      <c r="G224" s="160"/>
      <c r="H224" s="160"/>
      <c r="I224" s="163"/>
      <c r="J224" s="174">
        <f>BK224</f>
        <v>0</v>
      </c>
      <c r="K224" s="160"/>
      <c r="L224" s="165"/>
      <c r="M224" s="166"/>
      <c r="N224" s="167"/>
      <c r="O224" s="167"/>
      <c r="P224" s="168">
        <f>SUM(P225:P229)</f>
        <v>0</v>
      </c>
      <c r="Q224" s="167"/>
      <c r="R224" s="168">
        <f>SUM(R225:R229)</f>
        <v>0.00396</v>
      </c>
      <c r="S224" s="167"/>
      <c r="T224" s="169">
        <f>SUM(T225:T229)</f>
        <v>0</v>
      </c>
      <c r="AR224" s="170" t="s">
        <v>84</v>
      </c>
      <c r="AT224" s="171" t="s">
        <v>75</v>
      </c>
      <c r="AU224" s="171" t="s">
        <v>84</v>
      </c>
      <c r="AY224" s="170" t="s">
        <v>130</v>
      </c>
      <c r="BK224" s="172">
        <f>SUM(BK225:BK229)</f>
        <v>0</v>
      </c>
    </row>
    <row r="225" spans="1:65" s="2" customFormat="1" ht="16.5" customHeight="1">
      <c r="A225" s="36"/>
      <c r="B225" s="37"/>
      <c r="C225" s="175" t="s">
        <v>289</v>
      </c>
      <c r="D225" s="175" t="s">
        <v>133</v>
      </c>
      <c r="E225" s="176" t="s">
        <v>694</v>
      </c>
      <c r="F225" s="177" t="s">
        <v>695</v>
      </c>
      <c r="G225" s="178" t="s">
        <v>229</v>
      </c>
      <c r="H225" s="179">
        <v>1.1</v>
      </c>
      <c r="I225" s="180"/>
      <c r="J225" s="181">
        <f>ROUND(I225*H225,2)</f>
        <v>0</v>
      </c>
      <c r="K225" s="177" t="s">
        <v>137</v>
      </c>
      <c r="L225" s="41"/>
      <c r="M225" s="182" t="s">
        <v>19</v>
      </c>
      <c r="N225" s="183" t="s">
        <v>47</v>
      </c>
      <c r="O225" s="66"/>
      <c r="P225" s="184">
        <f>O225*H225</f>
        <v>0</v>
      </c>
      <c r="Q225" s="184">
        <v>0.0036</v>
      </c>
      <c r="R225" s="184">
        <f>Q225*H225</f>
        <v>0.00396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138</v>
      </c>
      <c r="AT225" s="186" t="s">
        <v>133</v>
      </c>
      <c r="AU225" s="186" t="s">
        <v>86</v>
      </c>
      <c r="AY225" s="19" t="s">
        <v>130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84</v>
      </c>
      <c r="BK225" s="187">
        <f>ROUND(I225*H225,2)</f>
        <v>0</v>
      </c>
      <c r="BL225" s="19" t="s">
        <v>138</v>
      </c>
      <c r="BM225" s="186" t="s">
        <v>696</v>
      </c>
    </row>
    <row r="226" spans="1:47" s="2" customFormat="1" ht="12">
      <c r="A226" s="36"/>
      <c r="B226" s="37"/>
      <c r="C226" s="38"/>
      <c r="D226" s="188" t="s">
        <v>140</v>
      </c>
      <c r="E226" s="38"/>
      <c r="F226" s="189" t="s">
        <v>697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140</v>
      </c>
      <c r="AU226" s="19" t="s">
        <v>86</v>
      </c>
    </row>
    <row r="227" spans="2:51" s="13" customFormat="1" ht="12">
      <c r="B227" s="193"/>
      <c r="C227" s="194"/>
      <c r="D227" s="195" t="s">
        <v>142</v>
      </c>
      <c r="E227" s="196" t="s">
        <v>19</v>
      </c>
      <c r="F227" s="197" t="s">
        <v>698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142</v>
      </c>
      <c r="AU227" s="203" t="s">
        <v>86</v>
      </c>
      <c r="AV227" s="13" t="s">
        <v>84</v>
      </c>
      <c r="AW227" s="13" t="s">
        <v>37</v>
      </c>
      <c r="AX227" s="13" t="s">
        <v>76</v>
      </c>
      <c r="AY227" s="203" t="s">
        <v>130</v>
      </c>
    </row>
    <row r="228" spans="2:51" s="14" customFormat="1" ht="12">
      <c r="B228" s="204"/>
      <c r="C228" s="205"/>
      <c r="D228" s="195" t="s">
        <v>142</v>
      </c>
      <c r="E228" s="206" t="s">
        <v>19</v>
      </c>
      <c r="F228" s="207" t="s">
        <v>699</v>
      </c>
      <c r="G228" s="205"/>
      <c r="H228" s="208">
        <v>1.1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142</v>
      </c>
      <c r="AU228" s="214" t="s">
        <v>86</v>
      </c>
      <c r="AV228" s="14" t="s">
        <v>86</v>
      </c>
      <c r="AW228" s="14" t="s">
        <v>37</v>
      </c>
      <c r="AX228" s="14" t="s">
        <v>76</v>
      </c>
      <c r="AY228" s="214" t="s">
        <v>130</v>
      </c>
    </row>
    <row r="229" spans="2:51" s="15" customFormat="1" ht="12">
      <c r="B229" s="215"/>
      <c r="C229" s="216"/>
      <c r="D229" s="195" t="s">
        <v>142</v>
      </c>
      <c r="E229" s="217" t="s">
        <v>19</v>
      </c>
      <c r="F229" s="218" t="s">
        <v>146</v>
      </c>
      <c r="G229" s="216"/>
      <c r="H229" s="219">
        <v>1.1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142</v>
      </c>
      <c r="AU229" s="225" t="s">
        <v>86</v>
      </c>
      <c r="AV229" s="15" t="s">
        <v>138</v>
      </c>
      <c r="AW229" s="15" t="s">
        <v>37</v>
      </c>
      <c r="AX229" s="15" t="s">
        <v>84</v>
      </c>
      <c r="AY229" s="225" t="s">
        <v>130</v>
      </c>
    </row>
    <row r="230" spans="2:63" s="12" customFormat="1" ht="22.9" customHeight="1">
      <c r="B230" s="159"/>
      <c r="C230" s="160"/>
      <c r="D230" s="161" t="s">
        <v>75</v>
      </c>
      <c r="E230" s="173" t="s">
        <v>131</v>
      </c>
      <c r="F230" s="173" t="s">
        <v>132</v>
      </c>
      <c r="G230" s="160"/>
      <c r="H230" s="160"/>
      <c r="I230" s="163"/>
      <c r="J230" s="174">
        <f>BK230</f>
        <v>0</v>
      </c>
      <c r="K230" s="160"/>
      <c r="L230" s="165"/>
      <c r="M230" s="166"/>
      <c r="N230" s="167"/>
      <c r="O230" s="167"/>
      <c r="P230" s="168">
        <f>SUM(P231:P453)</f>
        <v>0</v>
      </c>
      <c r="Q230" s="167"/>
      <c r="R230" s="168">
        <f>SUM(R231:R453)</f>
        <v>47.580762449999995</v>
      </c>
      <c r="S230" s="167"/>
      <c r="T230" s="169">
        <f>SUM(T231:T453)</f>
        <v>0</v>
      </c>
      <c r="AR230" s="170" t="s">
        <v>84</v>
      </c>
      <c r="AT230" s="171" t="s">
        <v>75</v>
      </c>
      <c r="AU230" s="171" t="s">
        <v>84</v>
      </c>
      <c r="AY230" s="170" t="s">
        <v>130</v>
      </c>
      <c r="BK230" s="172">
        <f>SUM(BK231:BK453)</f>
        <v>0</v>
      </c>
    </row>
    <row r="231" spans="1:65" s="2" customFormat="1" ht="16.5" customHeight="1">
      <c r="A231" s="36"/>
      <c r="B231" s="37"/>
      <c r="C231" s="175" t="s">
        <v>296</v>
      </c>
      <c r="D231" s="175" t="s">
        <v>133</v>
      </c>
      <c r="E231" s="176" t="s">
        <v>700</v>
      </c>
      <c r="F231" s="177" t="s">
        <v>701</v>
      </c>
      <c r="G231" s="178" t="s">
        <v>136</v>
      </c>
      <c r="H231" s="179">
        <v>34.17</v>
      </c>
      <c r="I231" s="180"/>
      <c r="J231" s="181">
        <f>ROUND(I231*H231,2)</f>
        <v>0</v>
      </c>
      <c r="K231" s="177" t="s">
        <v>137</v>
      </c>
      <c r="L231" s="41"/>
      <c r="M231" s="182" t="s">
        <v>19</v>
      </c>
      <c r="N231" s="183" t="s">
        <v>47</v>
      </c>
      <c r="O231" s="66"/>
      <c r="P231" s="184">
        <f>O231*H231</f>
        <v>0</v>
      </c>
      <c r="Q231" s="184">
        <v>0.00026</v>
      </c>
      <c r="R231" s="184">
        <f>Q231*H231</f>
        <v>0.0088842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138</v>
      </c>
      <c r="AT231" s="186" t="s">
        <v>133</v>
      </c>
      <c r="AU231" s="186" t="s">
        <v>86</v>
      </c>
      <c r="AY231" s="19" t="s">
        <v>130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84</v>
      </c>
      <c r="BK231" s="187">
        <f>ROUND(I231*H231,2)</f>
        <v>0</v>
      </c>
      <c r="BL231" s="19" t="s">
        <v>138</v>
      </c>
      <c r="BM231" s="186" t="s">
        <v>702</v>
      </c>
    </row>
    <row r="232" spans="1:47" s="2" customFormat="1" ht="12">
      <c r="A232" s="36"/>
      <c r="B232" s="37"/>
      <c r="C232" s="38"/>
      <c r="D232" s="188" t="s">
        <v>140</v>
      </c>
      <c r="E232" s="38"/>
      <c r="F232" s="189" t="s">
        <v>703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140</v>
      </c>
      <c r="AU232" s="19" t="s">
        <v>86</v>
      </c>
    </row>
    <row r="233" spans="2:51" s="14" customFormat="1" ht="12">
      <c r="B233" s="204"/>
      <c r="C233" s="205"/>
      <c r="D233" s="195" t="s">
        <v>142</v>
      </c>
      <c r="E233" s="206" t="s">
        <v>19</v>
      </c>
      <c r="F233" s="207" t="s">
        <v>704</v>
      </c>
      <c r="G233" s="205"/>
      <c r="H233" s="208">
        <v>34.17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142</v>
      </c>
      <c r="AU233" s="214" t="s">
        <v>86</v>
      </c>
      <c r="AV233" s="14" t="s">
        <v>86</v>
      </c>
      <c r="AW233" s="14" t="s">
        <v>37</v>
      </c>
      <c r="AX233" s="14" t="s">
        <v>76</v>
      </c>
      <c r="AY233" s="214" t="s">
        <v>130</v>
      </c>
    </row>
    <row r="234" spans="2:51" s="15" customFormat="1" ht="12">
      <c r="B234" s="215"/>
      <c r="C234" s="216"/>
      <c r="D234" s="195" t="s">
        <v>142</v>
      </c>
      <c r="E234" s="217" t="s">
        <v>19</v>
      </c>
      <c r="F234" s="218" t="s">
        <v>146</v>
      </c>
      <c r="G234" s="216"/>
      <c r="H234" s="219">
        <v>34.17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142</v>
      </c>
      <c r="AU234" s="225" t="s">
        <v>86</v>
      </c>
      <c r="AV234" s="15" t="s">
        <v>138</v>
      </c>
      <c r="AW234" s="15" t="s">
        <v>37</v>
      </c>
      <c r="AX234" s="15" t="s">
        <v>84</v>
      </c>
      <c r="AY234" s="225" t="s">
        <v>130</v>
      </c>
    </row>
    <row r="235" spans="1:65" s="2" customFormat="1" ht="24.2" customHeight="1">
      <c r="A235" s="36"/>
      <c r="B235" s="37"/>
      <c r="C235" s="175" t="s">
        <v>319</v>
      </c>
      <c r="D235" s="175" t="s">
        <v>133</v>
      </c>
      <c r="E235" s="176" t="s">
        <v>705</v>
      </c>
      <c r="F235" s="177" t="s">
        <v>706</v>
      </c>
      <c r="G235" s="178" t="s">
        <v>136</v>
      </c>
      <c r="H235" s="179">
        <v>34.17</v>
      </c>
      <c r="I235" s="180"/>
      <c r="J235" s="181">
        <f>ROUND(I235*H235,2)</f>
        <v>0</v>
      </c>
      <c r="K235" s="177" t="s">
        <v>137</v>
      </c>
      <c r="L235" s="41"/>
      <c r="M235" s="182" t="s">
        <v>19</v>
      </c>
      <c r="N235" s="183" t="s">
        <v>47</v>
      </c>
      <c r="O235" s="66"/>
      <c r="P235" s="184">
        <f>O235*H235</f>
        <v>0</v>
      </c>
      <c r="Q235" s="184">
        <v>0.017</v>
      </c>
      <c r="R235" s="184">
        <f>Q235*H235</f>
        <v>0.58089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138</v>
      </c>
      <c r="AT235" s="186" t="s">
        <v>133</v>
      </c>
      <c r="AU235" s="186" t="s">
        <v>86</v>
      </c>
      <c r="AY235" s="19" t="s">
        <v>130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84</v>
      </c>
      <c r="BK235" s="187">
        <f>ROUND(I235*H235,2)</f>
        <v>0</v>
      </c>
      <c r="BL235" s="19" t="s">
        <v>138</v>
      </c>
      <c r="BM235" s="186" t="s">
        <v>707</v>
      </c>
    </row>
    <row r="236" spans="1:47" s="2" customFormat="1" ht="12">
      <c r="A236" s="36"/>
      <c r="B236" s="37"/>
      <c r="C236" s="38"/>
      <c r="D236" s="188" t="s">
        <v>140</v>
      </c>
      <c r="E236" s="38"/>
      <c r="F236" s="189" t="s">
        <v>708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140</v>
      </c>
      <c r="AU236" s="19" t="s">
        <v>86</v>
      </c>
    </row>
    <row r="237" spans="2:51" s="13" customFormat="1" ht="12">
      <c r="B237" s="193"/>
      <c r="C237" s="194"/>
      <c r="D237" s="195" t="s">
        <v>142</v>
      </c>
      <c r="E237" s="196" t="s">
        <v>19</v>
      </c>
      <c r="F237" s="197" t="s">
        <v>709</v>
      </c>
      <c r="G237" s="194"/>
      <c r="H237" s="196" t="s">
        <v>19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142</v>
      </c>
      <c r="AU237" s="203" t="s">
        <v>86</v>
      </c>
      <c r="AV237" s="13" t="s">
        <v>84</v>
      </c>
      <c r="AW237" s="13" t="s">
        <v>37</v>
      </c>
      <c r="AX237" s="13" t="s">
        <v>76</v>
      </c>
      <c r="AY237" s="203" t="s">
        <v>130</v>
      </c>
    </row>
    <row r="238" spans="2:51" s="13" customFormat="1" ht="12">
      <c r="B238" s="193"/>
      <c r="C238" s="194"/>
      <c r="D238" s="195" t="s">
        <v>142</v>
      </c>
      <c r="E238" s="196" t="s">
        <v>19</v>
      </c>
      <c r="F238" s="197" t="s">
        <v>264</v>
      </c>
      <c r="G238" s="194"/>
      <c r="H238" s="196" t="s">
        <v>19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142</v>
      </c>
      <c r="AU238" s="203" t="s">
        <v>86</v>
      </c>
      <c r="AV238" s="13" t="s">
        <v>84</v>
      </c>
      <c r="AW238" s="13" t="s">
        <v>37</v>
      </c>
      <c r="AX238" s="13" t="s">
        <v>76</v>
      </c>
      <c r="AY238" s="203" t="s">
        <v>130</v>
      </c>
    </row>
    <row r="239" spans="2:51" s="14" customFormat="1" ht="12">
      <c r="B239" s="204"/>
      <c r="C239" s="205"/>
      <c r="D239" s="195" t="s">
        <v>142</v>
      </c>
      <c r="E239" s="206" t="s">
        <v>19</v>
      </c>
      <c r="F239" s="207" t="s">
        <v>193</v>
      </c>
      <c r="G239" s="205"/>
      <c r="H239" s="208">
        <v>10.88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142</v>
      </c>
      <c r="AU239" s="214" t="s">
        <v>86</v>
      </c>
      <c r="AV239" s="14" t="s">
        <v>86</v>
      </c>
      <c r="AW239" s="14" t="s">
        <v>37</v>
      </c>
      <c r="AX239" s="14" t="s">
        <v>76</v>
      </c>
      <c r="AY239" s="214" t="s">
        <v>130</v>
      </c>
    </row>
    <row r="240" spans="2:51" s="14" customFormat="1" ht="12">
      <c r="B240" s="204"/>
      <c r="C240" s="205"/>
      <c r="D240" s="195" t="s">
        <v>142</v>
      </c>
      <c r="E240" s="206" t="s">
        <v>19</v>
      </c>
      <c r="F240" s="207" t="s">
        <v>194</v>
      </c>
      <c r="G240" s="205"/>
      <c r="H240" s="208">
        <v>9.52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142</v>
      </c>
      <c r="AU240" s="214" t="s">
        <v>86</v>
      </c>
      <c r="AV240" s="14" t="s">
        <v>86</v>
      </c>
      <c r="AW240" s="14" t="s">
        <v>37</v>
      </c>
      <c r="AX240" s="14" t="s">
        <v>76</v>
      </c>
      <c r="AY240" s="214" t="s">
        <v>130</v>
      </c>
    </row>
    <row r="241" spans="2:51" s="14" customFormat="1" ht="12">
      <c r="B241" s="204"/>
      <c r="C241" s="205"/>
      <c r="D241" s="195" t="s">
        <v>142</v>
      </c>
      <c r="E241" s="206" t="s">
        <v>19</v>
      </c>
      <c r="F241" s="207" t="s">
        <v>195</v>
      </c>
      <c r="G241" s="205"/>
      <c r="H241" s="208">
        <v>13.77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142</v>
      </c>
      <c r="AU241" s="214" t="s">
        <v>86</v>
      </c>
      <c r="AV241" s="14" t="s">
        <v>86</v>
      </c>
      <c r="AW241" s="14" t="s">
        <v>37</v>
      </c>
      <c r="AX241" s="14" t="s">
        <v>76</v>
      </c>
      <c r="AY241" s="214" t="s">
        <v>130</v>
      </c>
    </row>
    <row r="242" spans="2:51" s="15" customFormat="1" ht="12">
      <c r="B242" s="215"/>
      <c r="C242" s="216"/>
      <c r="D242" s="195" t="s">
        <v>142</v>
      </c>
      <c r="E242" s="217" t="s">
        <v>19</v>
      </c>
      <c r="F242" s="218" t="s">
        <v>146</v>
      </c>
      <c r="G242" s="216"/>
      <c r="H242" s="219">
        <v>34.17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142</v>
      </c>
      <c r="AU242" s="225" t="s">
        <v>86</v>
      </c>
      <c r="AV242" s="15" t="s">
        <v>138</v>
      </c>
      <c r="AW242" s="15" t="s">
        <v>37</v>
      </c>
      <c r="AX242" s="15" t="s">
        <v>84</v>
      </c>
      <c r="AY242" s="225" t="s">
        <v>130</v>
      </c>
    </row>
    <row r="243" spans="1:65" s="2" customFormat="1" ht="24.2" customHeight="1">
      <c r="A243" s="36"/>
      <c r="B243" s="37"/>
      <c r="C243" s="175" t="s">
        <v>329</v>
      </c>
      <c r="D243" s="175" t="s">
        <v>133</v>
      </c>
      <c r="E243" s="176" t="s">
        <v>710</v>
      </c>
      <c r="F243" s="177" t="s">
        <v>711</v>
      </c>
      <c r="G243" s="178" t="s">
        <v>136</v>
      </c>
      <c r="H243" s="179">
        <v>34.17</v>
      </c>
      <c r="I243" s="180"/>
      <c r="J243" s="181">
        <f>ROUND(I243*H243,2)</f>
        <v>0</v>
      </c>
      <c r="K243" s="177" t="s">
        <v>137</v>
      </c>
      <c r="L243" s="41"/>
      <c r="M243" s="182" t="s">
        <v>19</v>
      </c>
      <c r="N243" s="183" t="s">
        <v>47</v>
      </c>
      <c r="O243" s="66"/>
      <c r="P243" s="184">
        <f>O243*H243</f>
        <v>0</v>
      </c>
      <c r="Q243" s="184">
        <v>0.00438</v>
      </c>
      <c r="R243" s="184">
        <f>Q243*H243</f>
        <v>0.1496646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138</v>
      </c>
      <c r="AT243" s="186" t="s">
        <v>133</v>
      </c>
      <c r="AU243" s="186" t="s">
        <v>86</v>
      </c>
      <c r="AY243" s="19" t="s">
        <v>130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84</v>
      </c>
      <c r="BK243" s="187">
        <f>ROUND(I243*H243,2)</f>
        <v>0</v>
      </c>
      <c r="BL243" s="19" t="s">
        <v>138</v>
      </c>
      <c r="BM243" s="186" t="s">
        <v>712</v>
      </c>
    </row>
    <row r="244" spans="1:47" s="2" customFormat="1" ht="12">
      <c r="A244" s="36"/>
      <c r="B244" s="37"/>
      <c r="C244" s="38"/>
      <c r="D244" s="188" t="s">
        <v>140</v>
      </c>
      <c r="E244" s="38"/>
      <c r="F244" s="189" t="s">
        <v>713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140</v>
      </c>
      <c r="AU244" s="19" t="s">
        <v>86</v>
      </c>
    </row>
    <row r="245" spans="2:51" s="14" customFormat="1" ht="12">
      <c r="B245" s="204"/>
      <c r="C245" s="205"/>
      <c r="D245" s="195" t="s">
        <v>142</v>
      </c>
      <c r="E245" s="206" t="s">
        <v>19</v>
      </c>
      <c r="F245" s="207" t="s">
        <v>714</v>
      </c>
      <c r="G245" s="205"/>
      <c r="H245" s="208">
        <v>34.17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142</v>
      </c>
      <c r="AU245" s="214" t="s">
        <v>86</v>
      </c>
      <c r="AV245" s="14" t="s">
        <v>86</v>
      </c>
      <c r="AW245" s="14" t="s">
        <v>37</v>
      </c>
      <c r="AX245" s="14" t="s">
        <v>76</v>
      </c>
      <c r="AY245" s="214" t="s">
        <v>130</v>
      </c>
    </row>
    <row r="246" spans="2:51" s="15" customFormat="1" ht="12">
      <c r="B246" s="215"/>
      <c r="C246" s="216"/>
      <c r="D246" s="195" t="s">
        <v>142</v>
      </c>
      <c r="E246" s="217" t="s">
        <v>19</v>
      </c>
      <c r="F246" s="218" t="s">
        <v>146</v>
      </c>
      <c r="G246" s="216"/>
      <c r="H246" s="219">
        <v>34.17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142</v>
      </c>
      <c r="AU246" s="225" t="s">
        <v>86</v>
      </c>
      <c r="AV246" s="15" t="s">
        <v>138</v>
      </c>
      <c r="AW246" s="15" t="s">
        <v>37</v>
      </c>
      <c r="AX246" s="15" t="s">
        <v>84</v>
      </c>
      <c r="AY246" s="225" t="s">
        <v>130</v>
      </c>
    </row>
    <row r="247" spans="1:65" s="2" customFormat="1" ht="21.75" customHeight="1">
      <c r="A247" s="36"/>
      <c r="B247" s="37"/>
      <c r="C247" s="175" t="s">
        <v>338</v>
      </c>
      <c r="D247" s="175" t="s">
        <v>133</v>
      </c>
      <c r="E247" s="176" t="s">
        <v>715</v>
      </c>
      <c r="F247" s="177" t="s">
        <v>716</v>
      </c>
      <c r="G247" s="178" t="s">
        <v>136</v>
      </c>
      <c r="H247" s="179">
        <v>34.17</v>
      </c>
      <c r="I247" s="180"/>
      <c r="J247" s="181">
        <f>ROUND(I247*H247,2)</f>
        <v>0</v>
      </c>
      <c r="K247" s="177" t="s">
        <v>137</v>
      </c>
      <c r="L247" s="41"/>
      <c r="M247" s="182" t="s">
        <v>19</v>
      </c>
      <c r="N247" s="183" t="s">
        <v>47</v>
      </c>
      <c r="O247" s="66"/>
      <c r="P247" s="184">
        <f>O247*H247</f>
        <v>0</v>
      </c>
      <c r="Q247" s="184">
        <v>0.004</v>
      </c>
      <c r="R247" s="184">
        <f>Q247*H247</f>
        <v>0.13668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138</v>
      </c>
      <c r="AT247" s="186" t="s">
        <v>133</v>
      </c>
      <c r="AU247" s="186" t="s">
        <v>86</v>
      </c>
      <c r="AY247" s="19" t="s">
        <v>130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84</v>
      </c>
      <c r="BK247" s="187">
        <f>ROUND(I247*H247,2)</f>
        <v>0</v>
      </c>
      <c r="BL247" s="19" t="s">
        <v>138</v>
      </c>
      <c r="BM247" s="186" t="s">
        <v>717</v>
      </c>
    </row>
    <row r="248" spans="1:47" s="2" customFormat="1" ht="12">
      <c r="A248" s="36"/>
      <c r="B248" s="37"/>
      <c r="C248" s="38"/>
      <c r="D248" s="188" t="s">
        <v>140</v>
      </c>
      <c r="E248" s="38"/>
      <c r="F248" s="189" t="s">
        <v>718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140</v>
      </c>
      <c r="AU248" s="19" t="s">
        <v>86</v>
      </c>
    </row>
    <row r="249" spans="2:51" s="14" customFormat="1" ht="12">
      <c r="B249" s="204"/>
      <c r="C249" s="205"/>
      <c r="D249" s="195" t="s">
        <v>142</v>
      </c>
      <c r="E249" s="206" t="s">
        <v>19</v>
      </c>
      <c r="F249" s="207" t="s">
        <v>714</v>
      </c>
      <c r="G249" s="205"/>
      <c r="H249" s="208">
        <v>34.17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142</v>
      </c>
      <c r="AU249" s="214" t="s">
        <v>86</v>
      </c>
      <c r="AV249" s="14" t="s">
        <v>86</v>
      </c>
      <c r="AW249" s="14" t="s">
        <v>37</v>
      </c>
      <c r="AX249" s="14" t="s">
        <v>76</v>
      </c>
      <c r="AY249" s="214" t="s">
        <v>130</v>
      </c>
    </row>
    <row r="250" spans="2:51" s="15" customFormat="1" ht="12">
      <c r="B250" s="215"/>
      <c r="C250" s="216"/>
      <c r="D250" s="195" t="s">
        <v>142</v>
      </c>
      <c r="E250" s="217" t="s">
        <v>19</v>
      </c>
      <c r="F250" s="218" t="s">
        <v>146</v>
      </c>
      <c r="G250" s="216"/>
      <c r="H250" s="219">
        <v>34.17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142</v>
      </c>
      <c r="AU250" s="225" t="s">
        <v>86</v>
      </c>
      <c r="AV250" s="15" t="s">
        <v>138</v>
      </c>
      <c r="AW250" s="15" t="s">
        <v>37</v>
      </c>
      <c r="AX250" s="15" t="s">
        <v>84</v>
      </c>
      <c r="AY250" s="225" t="s">
        <v>130</v>
      </c>
    </row>
    <row r="251" spans="1:65" s="2" customFormat="1" ht="16.5" customHeight="1">
      <c r="A251" s="36"/>
      <c r="B251" s="37"/>
      <c r="C251" s="175" t="s">
        <v>349</v>
      </c>
      <c r="D251" s="175" t="s">
        <v>133</v>
      </c>
      <c r="E251" s="176" t="s">
        <v>719</v>
      </c>
      <c r="F251" s="177" t="s">
        <v>720</v>
      </c>
      <c r="G251" s="178" t="s">
        <v>136</v>
      </c>
      <c r="H251" s="179">
        <v>144.864</v>
      </c>
      <c r="I251" s="180"/>
      <c r="J251" s="181">
        <f>ROUND(I251*H251,2)</f>
        <v>0</v>
      </c>
      <c r="K251" s="177" t="s">
        <v>137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0.00026</v>
      </c>
      <c r="R251" s="184">
        <f>Q251*H251</f>
        <v>0.03766464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138</v>
      </c>
      <c r="AT251" s="186" t="s">
        <v>133</v>
      </c>
      <c r="AU251" s="186" t="s">
        <v>86</v>
      </c>
      <c r="AY251" s="19" t="s">
        <v>130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84</v>
      </c>
      <c r="BK251" s="187">
        <f>ROUND(I251*H251,2)</f>
        <v>0</v>
      </c>
      <c r="BL251" s="19" t="s">
        <v>138</v>
      </c>
      <c r="BM251" s="186" t="s">
        <v>721</v>
      </c>
    </row>
    <row r="252" spans="1:47" s="2" customFormat="1" ht="12">
      <c r="A252" s="36"/>
      <c r="B252" s="37"/>
      <c r="C252" s="38"/>
      <c r="D252" s="188" t="s">
        <v>140</v>
      </c>
      <c r="E252" s="38"/>
      <c r="F252" s="189" t="s">
        <v>722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140</v>
      </c>
      <c r="AU252" s="19" t="s">
        <v>86</v>
      </c>
    </row>
    <row r="253" spans="2:51" s="14" customFormat="1" ht="12">
      <c r="B253" s="204"/>
      <c r="C253" s="205"/>
      <c r="D253" s="195" t="s">
        <v>142</v>
      </c>
      <c r="E253" s="206" t="s">
        <v>19</v>
      </c>
      <c r="F253" s="207" t="s">
        <v>723</v>
      </c>
      <c r="G253" s="205"/>
      <c r="H253" s="208">
        <v>23.604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142</v>
      </c>
      <c r="AU253" s="214" t="s">
        <v>86</v>
      </c>
      <c r="AV253" s="14" t="s">
        <v>86</v>
      </c>
      <c r="AW253" s="14" t="s">
        <v>37</v>
      </c>
      <c r="AX253" s="14" t="s">
        <v>76</v>
      </c>
      <c r="AY253" s="214" t="s">
        <v>130</v>
      </c>
    </row>
    <row r="254" spans="2:51" s="14" customFormat="1" ht="12">
      <c r="B254" s="204"/>
      <c r="C254" s="205"/>
      <c r="D254" s="195" t="s">
        <v>142</v>
      </c>
      <c r="E254" s="206" t="s">
        <v>19</v>
      </c>
      <c r="F254" s="207" t="s">
        <v>724</v>
      </c>
      <c r="G254" s="205"/>
      <c r="H254" s="208">
        <v>121.26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142</v>
      </c>
      <c r="AU254" s="214" t="s">
        <v>86</v>
      </c>
      <c r="AV254" s="14" t="s">
        <v>86</v>
      </c>
      <c r="AW254" s="14" t="s">
        <v>37</v>
      </c>
      <c r="AX254" s="14" t="s">
        <v>76</v>
      </c>
      <c r="AY254" s="214" t="s">
        <v>130</v>
      </c>
    </row>
    <row r="255" spans="2:51" s="15" customFormat="1" ht="12">
      <c r="B255" s="215"/>
      <c r="C255" s="216"/>
      <c r="D255" s="195" t="s">
        <v>142</v>
      </c>
      <c r="E255" s="217" t="s">
        <v>19</v>
      </c>
      <c r="F255" s="218" t="s">
        <v>146</v>
      </c>
      <c r="G255" s="216"/>
      <c r="H255" s="219">
        <v>144.864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142</v>
      </c>
      <c r="AU255" s="225" t="s">
        <v>86</v>
      </c>
      <c r="AV255" s="15" t="s">
        <v>138</v>
      </c>
      <c r="AW255" s="15" t="s">
        <v>37</v>
      </c>
      <c r="AX255" s="15" t="s">
        <v>84</v>
      </c>
      <c r="AY255" s="225" t="s">
        <v>130</v>
      </c>
    </row>
    <row r="256" spans="1:65" s="2" customFormat="1" ht="21.75" customHeight="1">
      <c r="A256" s="36"/>
      <c r="B256" s="37"/>
      <c r="C256" s="175" t="s">
        <v>356</v>
      </c>
      <c r="D256" s="175" t="s">
        <v>133</v>
      </c>
      <c r="E256" s="176" t="s">
        <v>725</v>
      </c>
      <c r="F256" s="177" t="s">
        <v>726</v>
      </c>
      <c r="G256" s="178" t="s">
        <v>136</v>
      </c>
      <c r="H256" s="179">
        <v>23.604</v>
      </c>
      <c r="I256" s="180"/>
      <c r="J256" s="181">
        <f>ROUND(I256*H256,2)</f>
        <v>0</v>
      </c>
      <c r="K256" s="177" t="s">
        <v>137</v>
      </c>
      <c r="L256" s="41"/>
      <c r="M256" s="182" t="s">
        <v>19</v>
      </c>
      <c r="N256" s="183" t="s">
        <v>47</v>
      </c>
      <c r="O256" s="66"/>
      <c r="P256" s="184">
        <f>O256*H256</f>
        <v>0</v>
      </c>
      <c r="Q256" s="184">
        <v>0.02048</v>
      </c>
      <c r="R256" s="184">
        <f>Q256*H256</f>
        <v>0.48340992000000005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138</v>
      </c>
      <c r="AT256" s="186" t="s">
        <v>133</v>
      </c>
      <c r="AU256" s="186" t="s">
        <v>86</v>
      </c>
      <c r="AY256" s="19" t="s">
        <v>130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84</v>
      </c>
      <c r="BK256" s="187">
        <f>ROUND(I256*H256,2)</f>
        <v>0</v>
      </c>
      <c r="BL256" s="19" t="s">
        <v>138</v>
      </c>
      <c r="BM256" s="186" t="s">
        <v>727</v>
      </c>
    </row>
    <row r="257" spans="1:47" s="2" customFormat="1" ht="12">
      <c r="A257" s="36"/>
      <c r="B257" s="37"/>
      <c r="C257" s="38"/>
      <c r="D257" s="188" t="s">
        <v>140</v>
      </c>
      <c r="E257" s="38"/>
      <c r="F257" s="189" t="s">
        <v>728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140</v>
      </c>
      <c r="AU257" s="19" t="s">
        <v>86</v>
      </c>
    </row>
    <row r="258" spans="2:51" s="13" customFormat="1" ht="12">
      <c r="B258" s="193"/>
      <c r="C258" s="194"/>
      <c r="D258" s="195" t="s">
        <v>142</v>
      </c>
      <c r="E258" s="196" t="s">
        <v>19</v>
      </c>
      <c r="F258" s="197" t="s">
        <v>264</v>
      </c>
      <c r="G258" s="194"/>
      <c r="H258" s="196" t="s">
        <v>19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142</v>
      </c>
      <c r="AU258" s="203" t="s">
        <v>86</v>
      </c>
      <c r="AV258" s="13" t="s">
        <v>84</v>
      </c>
      <c r="AW258" s="13" t="s">
        <v>37</v>
      </c>
      <c r="AX258" s="13" t="s">
        <v>76</v>
      </c>
      <c r="AY258" s="203" t="s">
        <v>130</v>
      </c>
    </row>
    <row r="259" spans="2:51" s="13" customFormat="1" ht="12">
      <c r="B259" s="193"/>
      <c r="C259" s="194"/>
      <c r="D259" s="195" t="s">
        <v>142</v>
      </c>
      <c r="E259" s="196" t="s">
        <v>19</v>
      </c>
      <c r="F259" s="197" t="s">
        <v>729</v>
      </c>
      <c r="G259" s="194"/>
      <c r="H259" s="196" t="s">
        <v>19</v>
      </c>
      <c r="I259" s="198"/>
      <c r="J259" s="194"/>
      <c r="K259" s="194"/>
      <c r="L259" s="199"/>
      <c r="M259" s="200"/>
      <c r="N259" s="201"/>
      <c r="O259" s="201"/>
      <c r="P259" s="201"/>
      <c r="Q259" s="201"/>
      <c r="R259" s="201"/>
      <c r="S259" s="201"/>
      <c r="T259" s="202"/>
      <c r="AT259" s="203" t="s">
        <v>142</v>
      </c>
      <c r="AU259" s="203" t="s">
        <v>86</v>
      </c>
      <c r="AV259" s="13" t="s">
        <v>84</v>
      </c>
      <c r="AW259" s="13" t="s">
        <v>37</v>
      </c>
      <c r="AX259" s="13" t="s">
        <v>76</v>
      </c>
      <c r="AY259" s="203" t="s">
        <v>130</v>
      </c>
    </row>
    <row r="260" spans="2:51" s="14" customFormat="1" ht="12">
      <c r="B260" s="204"/>
      <c r="C260" s="205"/>
      <c r="D260" s="195" t="s">
        <v>142</v>
      </c>
      <c r="E260" s="206" t="s">
        <v>19</v>
      </c>
      <c r="F260" s="207" t="s">
        <v>730</v>
      </c>
      <c r="G260" s="205"/>
      <c r="H260" s="208">
        <v>8.764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142</v>
      </c>
      <c r="AU260" s="214" t="s">
        <v>86</v>
      </c>
      <c r="AV260" s="14" t="s">
        <v>86</v>
      </c>
      <c r="AW260" s="14" t="s">
        <v>37</v>
      </c>
      <c r="AX260" s="14" t="s">
        <v>76</v>
      </c>
      <c r="AY260" s="214" t="s">
        <v>130</v>
      </c>
    </row>
    <row r="261" spans="2:51" s="14" customFormat="1" ht="12">
      <c r="B261" s="204"/>
      <c r="C261" s="205"/>
      <c r="D261" s="195" t="s">
        <v>142</v>
      </c>
      <c r="E261" s="206" t="s">
        <v>19</v>
      </c>
      <c r="F261" s="207" t="s">
        <v>731</v>
      </c>
      <c r="G261" s="205"/>
      <c r="H261" s="208">
        <v>6.56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142</v>
      </c>
      <c r="AU261" s="214" t="s">
        <v>86</v>
      </c>
      <c r="AV261" s="14" t="s">
        <v>86</v>
      </c>
      <c r="AW261" s="14" t="s">
        <v>37</v>
      </c>
      <c r="AX261" s="14" t="s">
        <v>76</v>
      </c>
      <c r="AY261" s="214" t="s">
        <v>130</v>
      </c>
    </row>
    <row r="262" spans="2:51" s="16" customFormat="1" ht="12">
      <c r="B262" s="226"/>
      <c r="C262" s="227"/>
      <c r="D262" s="195" t="s">
        <v>142</v>
      </c>
      <c r="E262" s="228" t="s">
        <v>19</v>
      </c>
      <c r="F262" s="229" t="s">
        <v>545</v>
      </c>
      <c r="G262" s="227"/>
      <c r="H262" s="230">
        <v>15.324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142</v>
      </c>
      <c r="AU262" s="236" t="s">
        <v>86</v>
      </c>
      <c r="AV262" s="16" t="s">
        <v>156</v>
      </c>
      <c r="AW262" s="16" t="s">
        <v>37</v>
      </c>
      <c r="AX262" s="16" t="s">
        <v>76</v>
      </c>
      <c r="AY262" s="236" t="s">
        <v>130</v>
      </c>
    </row>
    <row r="263" spans="2:51" s="13" customFormat="1" ht="12">
      <c r="B263" s="193"/>
      <c r="C263" s="194"/>
      <c r="D263" s="195" t="s">
        <v>142</v>
      </c>
      <c r="E263" s="196" t="s">
        <v>19</v>
      </c>
      <c r="F263" s="197" t="s">
        <v>732</v>
      </c>
      <c r="G263" s="194"/>
      <c r="H263" s="196" t="s">
        <v>19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142</v>
      </c>
      <c r="AU263" s="203" t="s">
        <v>86</v>
      </c>
      <c r="AV263" s="13" t="s">
        <v>84</v>
      </c>
      <c r="AW263" s="13" t="s">
        <v>37</v>
      </c>
      <c r="AX263" s="13" t="s">
        <v>76</v>
      </c>
      <c r="AY263" s="203" t="s">
        <v>130</v>
      </c>
    </row>
    <row r="264" spans="2:51" s="14" customFormat="1" ht="12">
      <c r="B264" s="204"/>
      <c r="C264" s="205"/>
      <c r="D264" s="195" t="s">
        <v>142</v>
      </c>
      <c r="E264" s="206" t="s">
        <v>19</v>
      </c>
      <c r="F264" s="207" t="s">
        <v>733</v>
      </c>
      <c r="G264" s="205"/>
      <c r="H264" s="208">
        <v>4.5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142</v>
      </c>
      <c r="AU264" s="214" t="s">
        <v>86</v>
      </c>
      <c r="AV264" s="14" t="s">
        <v>86</v>
      </c>
      <c r="AW264" s="14" t="s">
        <v>37</v>
      </c>
      <c r="AX264" s="14" t="s">
        <v>76</v>
      </c>
      <c r="AY264" s="214" t="s">
        <v>130</v>
      </c>
    </row>
    <row r="265" spans="2:51" s="14" customFormat="1" ht="12">
      <c r="B265" s="204"/>
      <c r="C265" s="205"/>
      <c r="D265" s="195" t="s">
        <v>142</v>
      </c>
      <c r="E265" s="206" t="s">
        <v>19</v>
      </c>
      <c r="F265" s="207" t="s">
        <v>734</v>
      </c>
      <c r="G265" s="205"/>
      <c r="H265" s="208">
        <v>3.78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142</v>
      </c>
      <c r="AU265" s="214" t="s">
        <v>86</v>
      </c>
      <c r="AV265" s="14" t="s">
        <v>86</v>
      </c>
      <c r="AW265" s="14" t="s">
        <v>37</v>
      </c>
      <c r="AX265" s="14" t="s">
        <v>76</v>
      </c>
      <c r="AY265" s="214" t="s">
        <v>130</v>
      </c>
    </row>
    <row r="266" spans="2:51" s="16" customFormat="1" ht="12">
      <c r="B266" s="226"/>
      <c r="C266" s="227"/>
      <c r="D266" s="195" t="s">
        <v>142</v>
      </c>
      <c r="E266" s="228" t="s">
        <v>19</v>
      </c>
      <c r="F266" s="229" t="s">
        <v>545</v>
      </c>
      <c r="G266" s="227"/>
      <c r="H266" s="230">
        <v>8.28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142</v>
      </c>
      <c r="AU266" s="236" t="s">
        <v>86</v>
      </c>
      <c r="AV266" s="16" t="s">
        <v>156</v>
      </c>
      <c r="AW266" s="16" t="s">
        <v>37</v>
      </c>
      <c r="AX266" s="16" t="s">
        <v>76</v>
      </c>
      <c r="AY266" s="236" t="s">
        <v>130</v>
      </c>
    </row>
    <row r="267" spans="2:51" s="15" customFormat="1" ht="12">
      <c r="B267" s="215"/>
      <c r="C267" s="216"/>
      <c r="D267" s="195" t="s">
        <v>142</v>
      </c>
      <c r="E267" s="217" t="s">
        <v>19</v>
      </c>
      <c r="F267" s="218" t="s">
        <v>146</v>
      </c>
      <c r="G267" s="216"/>
      <c r="H267" s="219">
        <v>23.604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142</v>
      </c>
      <c r="AU267" s="225" t="s">
        <v>86</v>
      </c>
      <c r="AV267" s="15" t="s">
        <v>138</v>
      </c>
      <c r="AW267" s="15" t="s">
        <v>37</v>
      </c>
      <c r="AX267" s="15" t="s">
        <v>84</v>
      </c>
      <c r="AY267" s="225" t="s">
        <v>130</v>
      </c>
    </row>
    <row r="268" spans="1:65" s="2" customFormat="1" ht="24.2" customHeight="1">
      <c r="A268" s="36"/>
      <c r="B268" s="37"/>
      <c r="C268" s="175" t="s">
        <v>362</v>
      </c>
      <c r="D268" s="175" t="s">
        <v>133</v>
      </c>
      <c r="E268" s="176" t="s">
        <v>735</v>
      </c>
      <c r="F268" s="177" t="s">
        <v>736</v>
      </c>
      <c r="G268" s="178" t="s">
        <v>136</v>
      </c>
      <c r="H268" s="179">
        <v>96.452</v>
      </c>
      <c r="I268" s="180"/>
      <c r="J268" s="181">
        <f>ROUND(I268*H268,2)</f>
        <v>0</v>
      </c>
      <c r="K268" s="177" t="s">
        <v>137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0.017</v>
      </c>
      <c r="R268" s="184">
        <f>Q268*H268</f>
        <v>1.6396840000000001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138</v>
      </c>
      <c r="AT268" s="186" t="s">
        <v>133</v>
      </c>
      <c r="AU268" s="186" t="s">
        <v>86</v>
      </c>
      <c r="AY268" s="19" t="s">
        <v>130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84</v>
      </c>
      <c r="BK268" s="187">
        <f>ROUND(I268*H268,2)</f>
        <v>0</v>
      </c>
      <c r="BL268" s="19" t="s">
        <v>138</v>
      </c>
      <c r="BM268" s="186" t="s">
        <v>737</v>
      </c>
    </row>
    <row r="269" spans="1:47" s="2" customFormat="1" ht="12">
      <c r="A269" s="36"/>
      <c r="B269" s="37"/>
      <c r="C269" s="38"/>
      <c r="D269" s="188" t="s">
        <v>140</v>
      </c>
      <c r="E269" s="38"/>
      <c r="F269" s="189" t="s">
        <v>738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140</v>
      </c>
      <c r="AU269" s="19" t="s">
        <v>86</v>
      </c>
    </row>
    <row r="270" spans="2:51" s="13" customFormat="1" ht="12">
      <c r="B270" s="193"/>
      <c r="C270" s="194"/>
      <c r="D270" s="195" t="s">
        <v>142</v>
      </c>
      <c r="E270" s="196" t="s">
        <v>19</v>
      </c>
      <c r="F270" s="197" t="s">
        <v>264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142</v>
      </c>
      <c r="AU270" s="203" t="s">
        <v>86</v>
      </c>
      <c r="AV270" s="13" t="s">
        <v>84</v>
      </c>
      <c r="AW270" s="13" t="s">
        <v>37</v>
      </c>
      <c r="AX270" s="13" t="s">
        <v>76</v>
      </c>
      <c r="AY270" s="203" t="s">
        <v>130</v>
      </c>
    </row>
    <row r="271" spans="2:51" s="13" customFormat="1" ht="12">
      <c r="B271" s="193"/>
      <c r="C271" s="194"/>
      <c r="D271" s="195" t="s">
        <v>142</v>
      </c>
      <c r="E271" s="196" t="s">
        <v>19</v>
      </c>
      <c r="F271" s="197" t="s">
        <v>709</v>
      </c>
      <c r="G271" s="194"/>
      <c r="H271" s="196" t="s">
        <v>19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142</v>
      </c>
      <c r="AU271" s="203" t="s">
        <v>86</v>
      </c>
      <c r="AV271" s="13" t="s">
        <v>84</v>
      </c>
      <c r="AW271" s="13" t="s">
        <v>37</v>
      </c>
      <c r="AX271" s="13" t="s">
        <v>76</v>
      </c>
      <c r="AY271" s="203" t="s">
        <v>130</v>
      </c>
    </row>
    <row r="272" spans="2:51" s="13" customFormat="1" ht="12">
      <c r="B272" s="193"/>
      <c r="C272" s="194"/>
      <c r="D272" s="195" t="s">
        <v>142</v>
      </c>
      <c r="E272" s="196" t="s">
        <v>19</v>
      </c>
      <c r="F272" s="197" t="s">
        <v>305</v>
      </c>
      <c r="G272" s="194"/>
      <c r="H272" s="196" t="s">
        <v>19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142</v>
      </c>
      <c r="AU272" s="203" t="s">
        <v>86</v>
      </c>
      <c r="AV272" s="13" t="s">
        <v>84</v>
      </c>
      <c r="AW272" s="13" t="s">
        <v>37</v>
      </c>
      <c r="AX272" s="13" t="s">
        <v>76</v>
      </c>
      <c r="AY272" s="203" t="s">
        <v>130</v>
      </c>
    </row>
    <row r="273" spans="2:51" s="14" customFormat="1" ht="12">
      <c r="B273" s="204"/>
      <c r="C273" s="205"/>
      <c r="D273" s="195" t="s">
        <v>142</v>
      </c>
      <c r="E273" s="206" t="s">
        <v>19</v>
      </c>
      <c r="F273" s="207" t="s">
        <v>302</v>
      </c>
      <c r="G273" s="205"/>
      <c r="H273" s="208">
        <v>18.2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142</v>
      </c>
      <c r="AU273" s="214" t="s">
        <v>86</v>
      </c>
      <c r="AV273" s="14" t="s">
        <v>86</v>
      </c>
      <c r="AW273" s="14" t="s">
        <v>37</v>
      </c>
      <c r="AX273" s="14" t="s">
        <v>76</v>
      </c>
      <c r="AY273" s="214" t="s">
        <v>130</v>
      </c>
    </row>
    <row r="274" spans="2:51" s="14" customFormat="1" ht="12">
      <c r="B274" s="204"/>
      <c r="C274" s="205"/>
      <c r="D274" s="195" t="s">
        <v>142</v>
      </c>
      <c r="E274" s="206" t="s">
        <v>19</v>
      </c>
      <c r="F274" s="207" t="s">
        <v>306</v>
      </c>
      <c r="G274" s="205"/>
      <c r="H274" s="208">
        <v>-1.96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142</v>
      </c>
      <c r="AU274" s="214" t="s">
        <v>86</v>
      </c>
      <c r="AV274" s="14" t="s">
        <v>86</v>
      </c>
      <c r="AW274" s="14" t="s">
        <v>37</v>
      </c>
      <c r="AX274" s="14" t="s">
        <v>76</v>
      </c>
      <c r="AY274" s="214" t="s">
        <v>130</v>
      </c>
    </row>
    <row r="275" spans="2:51" s="14" customFormat="1" ht="12">
      <c r="B275" s="204"/>
      <c r="C275" s="205"/>
      <c r="D275" s="195" t="s">
        <v>142</v>
      </c>
      <c r="E275" s="206" t="s">
        <v>19</v>
      </c>
      <c r="F275" s="207" t="s">
        <v>304</v>
      </c>
      <c r="G275" s="205"/>
      <c r="H275" s="208">
        <v>0.36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142</v>
      </c>
      <c r="AU275" s="214" t="s">
        <v>86</v>
      </c>
      <c r="AV275" s="14" t="s">
        <v>86</v>
      </c>
      <c r="AW275" s="14" t="s">
        <v>37</v>
      </c>
      <c r="AX275" s="14" t="s">
        <v>76</v>
      </c>
      <c r="AY275" s="214" t="s">
        <v>130</v>
      </c>
    </row>
    <row r="276" spans="2:51" s="13" customFormat="1" ht="12">
      <c r="B276" s="193"/>
      <c r="C276" s="194"/>
      <c r="D276" s="195" t="s">
        <v>142</v>
      </c>
      <c r="E276" s="196" t="s">
        <v>19</v>
      </c>
      <c r="F276" s="197" t="s">
        <v>307</v>
      </c>
      <c r="G276" s="194"/>
      <c r="H276" s="196" t="s">
        <v>19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142</v>
      </c>
      <c r="AU276" s="203" t="s">
        <v>86</v>
      </c>
      <c r="AV276" s="13" t="s">
        <v>84</v>
      </c>
      <c r="AW276" s="13" t="s">
        <v>37</v>
      </c>
      <c r="AX276" s="13" t="s">
        <v>76</v>
      </c>
      <c r="AY276" s="203" t="s">
        <v>130</v>
      </c>
    </row>
    <row r="277" spans="2:51" s="14" customFormat="1" ht="12">
      <c r="B277" s="204"/>
      <c r="C277" s="205"/>
      <c r="D277" s="195" t="s">
        <v>142</v>
      </c>
      <c r="E277" s="206" t="s">
        <v>19</v>
      </c>
      <c r="F277" s="207" t="s">
        <v>308</v>
      </c>
      <c r="G277" s="205"/>
      <c r="H277" s="208">
        <v>34.72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142</v>
      </c>
      <c r="AU277" s="214" t="s">
        <v>86</v>
      </c>
      <c r="AV277" s="14" t="s">
        <v>86</v>
      </c>
      <c r="AW277" s="14" t="s">
        <v>37</v>
      </c>
      <c r="AX277" s="14" t="s">
        <v>76</v>
      </c>
      <c r="AY277" s="214" t="s">
        <v>130</v>
      </c>
    </row>
    <row r="278" spans="2:51" s="14" customFormat="1" ht="12">
      <c r="B278" s="204"/>
      <c r="C278" s="205"/>
      <c r="D278" s="195" t="s">
        <v>142</v>
      </c>
      <c r="E278" s="206" t="s">
        <v>19</v>
      </c>
      <c r="F278" s="207" t="s">
        <v>309</v>
      </c>
      <c r="G278" s="205"/>
      <c r="H278" s="208">
        <v>-2.32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142</v>
      </c>
      <c r="AU278" s="214" t="s">
        <v>86</v>
      </c>
      <c r="AV278" s="14" t="s">
        <v>86</v>
      </c>
      <c r="AW278" s="14" t="s">
        <v>37</v>
      </c>
      <c r="AX278" s="14" t="s">
        <v>76</v>
      </c>
      <c r="AY278" s="214" t="s">
        <v>130</v>
      </c>
    </row>
    <row r="279" spans="2:51" s="14" customFormat="1" ht="12">
      <c r="B279" s="204"/>
      <c r="C279" s="205"/>
      <c r="D279" s="195" t="s">
        <v>142</v>
      </c>
      <c r="E279" s="206" t="s">
        <v>19</v>
      </c>
      <c r="F279" s="207" t="s">
        <v>310</v>
      </c>
      <c r="G279" s="205"/>
      <c r="H279" s="208">
        <v>0.72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142</v>
      </c>
      <c r="AU279" s="214" t="s">
        <v>86</v>
      </c>
      <c r="AV279" s="14" t="s">
        <v>86</v>
      </c>
      <c r="AW279" s="14" t="s">
        <v>37</v>
      </c>
      <c r="AX279" s="14" t="s">
        <v>76</v>
      </c>
      <c r="AY279" s="214" t="s">
        <v>130</v>
      </c>
    </row>
    <row r="280" spans="2:51" s="13" customFormat="1" ht="12">
      <c r="B280" s="193"/>
      <c r="C280" s="194"/>
      <c r="D280" s="195" t="s">
        <v>142</v>
      </c>
      <c r="E280" s="196" t="s">
        <v>19</v>
      </c>
      <c r="F280" s="197" t="s">
        <v>311</v>
      </c>
      <c r="G280" s="194"/>
      <c r="H280" s="196" t="s">
        <v>19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142</v>
      </c>
      <c r="AU280" s="203" t="s">
        <v>86</v>
      </c>
      <c r="AV280" s="13" t="s">
        <v>84</v>
      </c>
      <c r="AW280" s="13" t="s">
        <v>37</v>
      </c>
      <c r="AX280" s="13" t="s">
        <v>76</v>
      </c>
      <c r="AY280" s="203" t="s">
        <v>130</v>
      </c>
    </row>
    <row r="281" spans="2:51" s="14" customFormat="1" ht="12">
      <c r="B281" s="204"/>
      <c r="C281" s="205"/>
      <c r="D281" s="195" t="s">
        <v>142</v>
      </c>
      <c r="E281" s="206" t="s">
        <v>19</v>
      </c>
      <c r="F281" s="207" t="s">
        <v>312</v>
      </c>
      <c r="G281" s="205"/>
      <c r="H281" s="208">
        <v>41.72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142</v>
      </c>
      <c r="AU281" s="214" t="s">
        <v>86</v>
      </c>
      <c r="AV281" s="14" t="s">
        <v>86</v>
      </c>
      <c r="AW281" s="14" t="s">
        <v>37</v>
      </c>
      <c r="AX281" s="14" t="s">
        <v>76</v>
      </c>
      <c r="AY281" s="214" t="s">
        <v>130</v>
      </c>
    </row>
    <row r="282" spans="2:51" s="14" customFormat="1" ht="12">
      <c r="B282" s="204"/>
      <c r="C282" s="205"/>
      <c r="D282" s="195" t="s">
        <v>142</v>
      </c>
      <c r="E282" s="206" t="s">
        <v>19</v>
      </c>
      <c r="F282" s="207" t="s">
        <v>309</v>
      </c>
      <c r="G282" s="205"/>
      <c r="H282" s="208">
        <v>-2.32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142</v>
      </c>
      <c r="AU282" s="214" t="s">
        <v>86</v>
      </c>
      <c r="AV282" s="14" t="s">
        <v>86</v>
      </c>
      <c r="AW282" s="14" t="s">
        <v>37</v>
      </c>
      <c r="AX282" s="14" t="s">
        <v>76</v>
      </c>
      <c r="AY282" s="214" t="s">
        <v>130</v>
      </c>
    </row>
    <row r="283" spans="2:51" s="14" customFormat="1" ht="12">
      <c r="B283" s="204"/>
      <c r="C283" s="205"/>
      <c r="D283" s="195" t="s">
        <v>142</v>
      </c>
      <c r="E283" s="206" t="s">
        <v>19</v>
      </c>
      <c r="F283" s="207" t="s">
        <v>310</v>
      </c>
      <c r="G283" s="205"/>
      <c r="H283" s="208">
        <v>0.72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142</v>
      </c>
      <c r="AU283" s="214" t="s">
        <v>86</v>
      </c>
      <c r="AV283" s="14" t="s">
        <v>86</v>
      </c>
      <c r="AW283" s="14" t="s">
        <v>37</v>
      </c>
      <c r="AX283" s="14" t="s">
        <v>76</v>
      </c>
      <c r="AY283" s="214" t="s">
        <v>130</v>
      </c>
    </row>
    <row r="284" spans="2:51" s="16" customFormat="1" ht="12">
      <c r="B284" s="226"/>
      <c r="C284" s="227"/>
      <c r="D284" s="195" t="s">
        <v>142</v>
      </c>
      <c r="E284" s="228" t="s">
        <v>19</v>
      </c>
      <c r="F284" s="229" t="s">
        <v>545</v>
      </c>
      <c r="G284" s="227"/>
      <c r="H284" s="230">
        <v>89.84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142</v>
      </c>
      <c r="AU284" s="236" t="s">
        <v>86</v>
      </c>
      <c r="AV284" s="16" t="s">
        <v>156</v>
      </c>
      <c r="AW284" s="16" t="s">
        <v>37</v>
      </c>
      <c r="AX284" s="16" t="s">
        <v>76</v>
      </c>
      <c r="AY284" s="236" t="s">
        <v>130</v>
      </c>
    </row>
    <row r="285" spans="2:51" s="13" customFormat="1" ht="12">
      <c r="B285" s="193"/>
      <c r="C285" s="194"/>
      <c r="D285" s="195" t="s">
        <v>142</v>
      </c>
      <c r="E285" s="196" t="s">
        <v>19</v>
      </c>
      <c r="F285" s="197" t="s">
        <v>636</v>
      </c>
      <c r="G285" s="194"/>
      <c r="H285" s="196" t="s">
        <v>19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142</v>
      </c>
      <c r="AU285" s="203" t="s">
        <v>86</v>
      </c>
      <c r="AV285" s="13" t="s">
        <v>84</v>
      </c>
      <c r="AW285" s="13" t="s">
        <v>37</v>
      </c>
      <c r="AX285" s="13" t="s">
        <v>76</v>
      </c>
      <c r="AY285" s="203" t="s">
        <v>130</v>
      </c>
    </row>
    <row r="286" spans="2:51" s="13" customFormat="1" ht="12">
      <c r="B286" s="193"/>
      <c r="C286" s="194"/>
      <c r="D286" s="195" t="s">
        <v>142</v>
      </c>
      <c r="E286" s="196" t="s">
        <v>19</v>
      </c>
      <c r="F286" s="197" t="s">
        <v>301</v>
      </c>
      <c r="G286" s="194"/>
      <c r="H286" s="196" t="s">
        <v>19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142</v>
      </c>
      <c r="AU286" s="203" t="s">
        <v>86</v>
      </c>
      <c r="AV286" s="13" t="s">
        <v>84</v>
      </c>
      <c r="AW286" s="13" t="s">
        <v>37</v>
      </c>
      <c r="AX286" s="13" t="s">
        <v>76</v>
      </c>
      <c r="AY286" s="203" t="s">
        <v>130</v>
      </c>
    </row>
    <row r="287" spans="2:51" s="14" customFormat="1" ht="12">
      <c r="B287" s="204"/>
      <c r="C287" s="205"/>
      <c r="D287" s="195" t="s">
        <v>142</v>
      </c>
      <c r="E287" s="206" t="s">
        <v>19</v>
      </c>
      <c r="F287" s="207" t="s">
        <v>739</v>
      </c>
      <c r="G287" s="205"/>
      <c r="H287" s="208">
        <v>6.612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142</v>
      </c>
      <c r="AU287" s="214" t="s">
        <v>86</v>
      </c>
      <c r="AV287" s="14" t="s">
        <v>86</v>
      </c>
      <c r="AW287" s="14" t="s">
        <v>37</v>
      </c>
      <c r="AX287" s="14" t="s">
        <v>76</v>
      </c>
      <c r="AY287" s="214" t="s">
        <v>130</v>
      </c>
    </row>
    <row r="288" spans="2:51" s="16" customFormat="1" ht="12">
      <c r="B288" s="226"/>
      <c r="C288" s="227"/>
      <c r="D288" s="195" t="s">
        <v>142</v>
      </c>
      <c r="E288" s="228" t="s">
        <v>19</v>
      </c>
      <c r="F288" s="229" t="s">
        <v>545</v>
      </c>
      <c r="G288" s="227"/>
      <c r="H288" s="230">
        <v>6.612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142</v>
      </c>
      <c r="AU288" s="236" t="s">
        <v>86</v>
      </c>
      <c r="AV288" s="16" t="s">
        <v>156</v>
      </c>
      <c r="AW288" s="16" t="s">
        <v>37</v>
      </c>
      <c r="AX288" s="16" t="s">
        <v>76</v>
      </c>
      <c r="AY288" s="236" t="s">
        <v>130</v>
      </c>
    </row>
    <row r="289" spans="2:51" s="15" customFormat="1" ht="12">
      <c r="B289" s="215"/>
      <c r="C289" s="216"/>
      <c r="D289" s="195" t="s">
        <v>142</v>
      </c>
      <c r="E289" s="217" t="s">
        <v>19</v>
      </c>
      <c r="F289" s="218" t="s">
        <v>146</v>
      </c>
      <c r="G289" s="216"/>
      <c r="H289" s="219">
        <v>96.452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142</v>
      </c>
      <c r="AU289" s="225" t="s">
        <v>86</v>
      </c>
      <c r="AV289" s="15" t="s">
        <v>138</v>
      </c>
      <c r="AW289" s="15" t="s">
        <v>37</v>
      </c>
      <c r="AX289" s="15" t="s">
        <v>84</v>
      </c>
      <c r="AY289" s="225" t="s">
        <v>130</v>
      </c>
    </row>
    <row r="290" spans="1:65" s="2" customFormat="1" ht="24.2" customHeight="1">
      <c r="A290" s="36"/>
      <c r="B290" s="37"/>
      <c r="C290" s="175" t="s">
        <v>367</v>
      </c>
      <c r="D290" s="175" t="s">
        <v>133</v>
      </c>
      <c r="E290" s="176" t="s">
        <v>740</v>
      </c>
      <c r="F290" s="177" t="s">
        <v>741</v>
      </c>
      <c r="G290" s="178" t="s">
        <v>136</v>
      </c>
      <c r="H290" s="179">
        <v>146.62</v>
      </c>
      <c r="I290" s="180"/>
      <c r="J290" s="181">
        <f>ROUND(I290*H290,2)</f>
        <v>0</v>
      </c>
      <c r="K290" s="177" t="s">
        <v>137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0.00438</v>
      </c>
      <c r="R290" s="184">
        <f>Q290*H290</f>
        <v>0.6421956000000001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138</v>
      </c>
      <c r="AT290" s="186" t="s">
        <v>133</v>
      </c>
      <c r="AU290" s="186" t="s">
        <v>86</v>
      </c>
      <c r="AY290" s="19" t="s">
        <v>130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84</v>
      </c>
      <c r="BK290" s="187">
        <f>ROUND(I290*H290,2)</f>
        <v>0</v>
      </c>
      <c r="BL290" s="19" t="s">
        <v>138</v>
      </c>
      <c r="BM290" s="186" t="s">
        <v>742</v>
      </c>
    </row>
    <row r="291" spans="1:47" s="2" customFormat="1" ht="12">
      <c r="A291" s="36"/>
      <c r="B291" s="37"/>
      <c r="C291" s="38"/>
      <c r="D291" s="188" t="s">
        <v>140</v>
      </c>
      <c r="E291" s="38"/>
      <c r="F291" s="189" t="s">
        <v>743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140</v>
      </c>
      <c r="AU291" s="19" t="s">
        <v>86</v>
      </c>
    </row>
    <row r="292" spans="2:51" s="14" customFormat="1" ht="12">
      <c r="B292" s="204"/>
      <c r="C292" s="205"/>
      <c r="D292" s="195" t="s">
        <v>142</v>
      </c>
      <c r="E292" s="206" t="s">
        <v>19</v>
      </c>
      <c r="F292" s="207" t="s">
        <v>744</v>
      </c>
      <c r="G292" s="205"/>
      <c r="H292" s="208">
        <v>89.84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142</v>
      </c>
      <c r="AU292" s="214" t="s">
        <v>86</v>
      </c>
      <c r="AV292" s="14" t="s">
        <v>86</v>
      </c>
      <c r="AW292" s="14" t="s">
        <v>37</v>
      </c>
      <c r="AX292" s="14" t="s">
        <v>76</v>
      </c>
      <c r="AY292" s="214" t="s">
        <v>130</v>
      </c>
    </row>
    <row r="293" spans="2:51" s="14" customFormat="1" ht="12">
      <c r="B293" s="204"/>
      <c r="C293" s="205"/>
      <c r="D293" s="195" t="s">
        <v>142</v>
      </c>
      <c r="E293" s="206" t="s">
        <v>19</v>
      </c>
      <c r="F293" s="207" t="s">
        <v>745</v>
      </c>
      <c r="G293" s="205"/>
      <c r="H293" s="208">
        <v>12.024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142</v>
      </c>
      <c r="AU293" s="214" t="s">
        <v>86</v>
      </c>
      <c r="AV293" s="14" t="s">
        <v>86</v>
      </c>
      <c r="AW293" s="14" t="s">
        <v>37</v>
      </c>
      <c r="AX293" s="14" t="s">
        <v>76</v>
      </c>
      <c r="AY293" s="214" t="s">
        <v>130</v>
      </c>
    </row>
    <row r="294" spans="2:51" s="14" customFormat="1" ht="12">
      <c r="B294" s="204"/>
      <c r="C294" s="205"/>
      <c r="D294" s="195" t="s">
        <v>142</v>
      </c>
      <c r="E294" s="206" t="s">
        <v>19</v>
      </c>
      <c r="F294" s="207" t="s">
        <v>746</v>
      </c>
      <c r="G294" s="205"/>
      <c r="H294" s="208">
        <v>28.68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142</v>
      </c>
      <c r="AU294" s="214" t="s">
        <v>86</v>
      </c>
      <c r="AV294" s="14" t="s">
        <v>86</v>
      </c>
      <c r="AW294" s="14" t="s">
        <v>37</v>
      </c>
      <c r="AX294" s="14" t="s">
        <v>76</v>
      </c>
      <c r="AY294" s="214" t="s">
        <v>130</v>
      </c>
    </row>
    <row r="295" spans="2:51" s="14" customFormat="1" ht="12">
      <c r="B295" s="204"/>
      <c r="C295" s="205"/>
      <c r="D295" s="195" t="s">
        <v>142</v>
      </c>
      <c r="E295" s="206" t="s">
        <v>19</v>
      </c>
      <c r="F295" s="207" t="s">
        <v>747</v>
      </c>
      <c r="G295" s="205"/>
      <c r="H295" s="208">
        <v>8.536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142</v>
      </c>
      <c r="AU295" s="214" t="s">
        <v>86</v>
      </c>
      <c r="AV295" s="14" t="s">
        <v>86</v>
      </c>
      <c r="AW295" s="14" t="s">
        <v>37</v>
      </c>
      <c r="AX295" s="14" t="s">
        <v>76</v>
      </c>
      <c r="AY295" s="214" t="s">
        <v>130</v>
      </c>
    </row>
    <row r="296" spans="2:51" s="14" customFormat="1" ht="12">
      <c r="B296" s="204"/>
      <c r="C296" s="205"/>
      <c r="D296" s="195" t="s">
        <v>142</v>
      </c>
      <c r="E296" s="206" t="s">
        <v>19</v>
      </c>
      <c r="F296" s="207" t="s">
        <v>748</v>
      </c>
      <c r="G296" s="205"/>
      <c r="H296" s="208">
        <v>7.54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142</v>
      </c>
      <c r="AU296" s="214" t="s">
        <v>86</v>
      </c>
      <c r="AV296" s="14" t="s">
        <v>86</v>
      </c>
      <c r="AW296" s="14" t="s">
        <v>37</v>
      </c>
      <c r="AX296" s="14" t="s">
        <v>76</v>
      </c>
      <c r="AY296" s="214" t="s">
        <v>130</v>
      </c>
    </row>
    <row r="297" spans="2:51" s="15" customFormat="1" ht="12">
      <c r="B297" s="215"/>
      <c r="C297" s="216"/>
      <c r="D297" s="195" t="s">
        <v>142</v>
      </c>
      <c r="E297" s="217" t="s">
        <v>19</v>
      </c>
      <c r="F297" s="218" t="s">
        <v>146</v>
      </c>
      <c r="G297" s="216"/>
      <c r="H297" s="219">
        <v>146.62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142</v>
      </c>
      <c r="AU297" s="225" t="s">
        <v>86</v>
      </c>
      <c r="AV297" s="15" t="s">
        <v>138</v>
      </c>
      <c r="AW297" s="15" t="s">
        <v>37</v>
      </c>
      <c r="AX297" s="15" t="s">
        <v>84</v>
      </c>
      <c r="AY297" s="225" t="s">
        <v>130</v>
      </c>
    </row>
    <row r="298" spans="1:65" s="2" customFormat="1" ht="16.5" customHeight="1">
      <c r="A298" s="36"/>
      <c r="B298" s="37"/>
      <c r="C298" s="175" t="s">
        <v>372</v>
      </c>
      <c r="D298" s="175" t="s">
        <v>133</v>
      </c>
      <c r="E298" s="176" t="s">
        <v>749</v>
      </c>
      <c r="F298" s="177" t="s">
        <v>750</v>
      </c>
      <c r="G298" s="178" t="s">
        <v>136</v>
      </c>
      <c r="H298" s="179">
        <v>121.26</v>
      </c>
      <c r="I298" s="180"/>
      <c r="J298" s="181">
        <f>ROUND(I298*H298,2)</f>
        <v>0</v>
      </c>
      <c r="K298" s="177" t="s">
        <v>137</v>
      </c>
      <c r="L298" s="41"/>
      <c r="M298" s="182" t="s">
        <v>19</v>
      </c>
      <c r="N298" s="183" t="s">
        <v>47</v>
      </c>
      <c r="O298" s="66"/>
      <c r="P298" s="184">
        <f>O298*H298</f>
        <v>0</v>
      </c>
      <c r="Q298" s="184">
        <v>0.004</v>
      </c>
      <c r="R298" s="184">
        <f>Q298*H298</f>
        <v>0.48504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138</v>
      </c>
      <c r="AT298" s="186" t="s">
        <v>133</v>
      </c>
      <c r="AU298" s="186" t="s">
        <v>86</v>
      </c>
      <c r="AY298" s="19" t="s">
        <v>130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84</v>
      </c>
      <c r="BK298" s="187">
        <f>ROUND(I298*H298,2)</f>
        <v>0</v>
      </c>
      <c r="BL298" s="19" t="s">
        <v>138</v>
      </c>
      <c r="BM298" s="186" t="s">
        <v>751</v>
      </c>
    </row>
    <row r="299" spans="1:47" s="2" customFormat="1" ht="12">
      <c r="A299" s="36"/>
      <c r="B299" s="37"/>
      <c r="C299" s="38"/>
      <c r="D299" s="188" t="s">
        <v>140</v>
      </c>
      <c r="E299" s="38"/>
      <c r="F299" s="189" t="s">
        <v>752</v>
      </c>
      <c r="G299" s="38"/>
      <c r="H299" s="38"/>
      <c r="I299" s="190"/>
      <c r="J299" s="38"/>
      <c r="K299" s="38"/>
      <c r="L299" s="41"/>
      <c r="M299" s="191"/>
      <c r="N299" s="19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140</v>
      </c>
      <c r="AU299" s="19" t="s">
        <v>86</v>
      </c>
    </row>
    <row r="300" spans="2:51" s="14" customFormat="1" ht="12">
      <c r="B300" s="204"/>
      <c r="C300" s="205"/>
      <c r="D300" s="195" t="s">
        <v>142</v>
      </c>
      <c r="E300" s="206" t="s">
        <v>19</v>
      </c>
      <c r="F300" s="207" t="s">
        <v>744</v>
      </c>
      <c r="G300" s="205"/>
      <c r="H300" s="208">
        <v>89.84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142</v>
      </c>
      <c r="AU300" s="214" t="s">
        <v>86</v>
      </c>
      <c r="AV300" s="14" t="s">
        <v>86</v>
      </c>
      <c r="AW300" s="14" t="s">
        <v>37</v>
      </c>
      <c r="AX300" s="14" t="s">
        <v>76</v>
      </c>
      <c r="AY300" s="214" t="s">
        <v>130</v>
      </c>
    </row>
    <row r="301" spans="2:51" s="14" customFormat="1" ht="12">
      <c r="B301" s="204"/>
      <c r="C301" s="205"/>
      <c r="D301" s="195" t="s">
        <v>142</v>
      </c>
      <c r="E301" s="206" t="s">
        <v>19</v>
      </c>
      <c r="F301" s="207" t="s">
        <v>753</v>
      </c>
      <c r="G301" s="205"/>
      <c r="H301" s="208">
        <v>31.42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142</v>
      </c>
      <c r="AU301" s="214" t="s">
        <v>86</v>
      </c>
      <c r="AV301" s="14" t="s">
        <v>86</v>
      </c>
      <c r="AW301" s="14" t="s">
        <v>37</v>
      </c>
      <c r="AX301" s="14" t="s">
        <v>76</v>
      </c>
      <c r="AY301" s="214" t="s">
        <v>130</v>
      </c>
    </row>
    <row r="302" spans="2:51" s="15" customFormat="1" ht="12">
      <c r="B302" s="215"/>
      <c r="C302" s="216"/>
      <c r="D302" s="195" t="s">
        <v>142</v>
      </c>
      <c r="E302" s="217" t="s">
        <v>19</v>
      </c>
      <c r="F302" s="218" t="s">
        <v>146</v>
      </c>
      <c r="G302" s="216"/>
      <c r="H302" s="219">
        <v>121.26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142</v>
      </c>
      <c r="AU302" s="225" t="s">
        <v>86</v>
      </c>
      <c r="AV302" s="15" t="s">
        <v>138</v>
      </c>
      <c r="AW302" s="15" t="s">
        <v>37</v>
      </c>
      <c r="AX302" s="15" t="s">
        <v>84</v>
      </c>
      <c r="AY302" s="225" t="s">
        <v>130</v>
      </c>
    </row>
    <row r="303" spans="1:65" s="2" customFormat="1" ht="16.5" customHeight="1">
      <c r="A303" s="36"/>
      <c r="B303" s="37"/>
      <c r="C303" s="175" t="s">
        <v>378</v>
      </c>
      <c r="D303" s="175" t="s">
        <v>133</v>
      </c>
      <c r="E303" s="176" t="s">
        <v>754</v>
      </c>
      <c r="F303" s="177" t="s">
        <v>755</v>
      </c>
      <c r="G303" s="178" t="s">
        <v>136</v>
      </c>
      <c r="H303" s="179">
        <v>40.704</v>
      </c>
      <c r="I303" s="180"/>
      <c r="J303" s="181">
        <f>ROUND(I303*H303,2)</f>
        <v>0</v>
      </c>
      <c r="K303" s="177" t="s">
        <v>19</v>
      </c>
      <c r="L303" s="41"/>
      <c r="M303" s="182" t="s">
        <v>19</v>
      </c>
      <c r="N303" s="183" t="s">
        <v>47</v>
      </c>
      <c r="O303" s="66"/>
      <c r="P303" s="184">
        <f>O303*H303</f>
        <v>0</v>
      </c>
      <c r="Q303" s="184">
        <v>0.008</v>
      </c>
      <c r="R303" s="184">
        <f>Q303*H303</f>
        <v>0.32563200000000003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138</v>
      </c>
      <c r="AT303" s="186" t="s">
        <v>133</v>
      </c>
      <c r="AU303" s="186" t="s">
        <v>86</v>
      </c>
      <c r="AY303" s="19" t="s">
        <v>130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84</v>
      </c>
      <c r="BK303" s="187">
        <f>ROUND(I303*H303,2)</f>
        <v>0</v>
      </c>
      <c r="BL303" s="19" t="s">
        <v>138</v>
      </c>
      <c r="BM303" s="186" t="s">
        <v>756</v>
      </c>
    </row>
    <row r="304" spans="2:51" s="14" customFormat="1" ht="12">
      <c r="B304" s="204"/>
      <c r="C304" s="205"/>
      <c r="D304" s="195" t="s">
        <v>142</v>
      </c>
      <c r="E304" s="206" t="s">
        <v>19</v>
      </c>
      <c r="F304" s="207" t="s">
        <v>745</v>
      </c>
      <c r="G304" s="205"/>
      <c r="H304" s="208">
        <v>12.024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142</v>
      </c>
      <c r="AU304" s="214" t="s">
        <v>86</v>
      </c>
      <c r="AV304" s="14" t="s">
        <v>86</v>
      </c>
      <c r="AW304" s="14" t="s">
        <v>37</v>
      </c>
      <c r="AX304" s="14" t="s">
        <v>76</v>
      </c>
      <c r="AY304" s="214" t="s">
        <v>130</v>
      </c>
    </row>
    <row r="305" spans="2:51" s="14" customFormat="1" ht="12">
      <c r="B305" s="204"/>
      <c r="C305" s="205"/>
      <c r="D305" s="195" t="s">
        <v>142</v>
      </c>
      <c r="E305" s="206" t="s">
        <v>19</v>
      </c>
      <c r="F305" s="207" t="s">
        <v>746</v>
      </c>
      <c r="G305" s="205"/>
      <c r="H305" s="208">
        <v>28.68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142</v>
      </c>
      <c r="AU305" s="214" t="s">
        <v>86</v>
      </c>
      <c r="AV305" s="14" t="s">
        <v>86</v>
      </c>
      <c r="AW305" s="14" t="s">
        <v>37</v>
      </c>
      <c r="AX305" s="14" t="s">
        <v>76</v>
      </c>
      <c r="AY305" s="214" t="s">
        <v>130</v>
      </c>
    </row>
    <row r="306" spans="2:51" s="15" customFormat="1" ht="12">
      <c r="B306" s="215"/>
      <c r="C306" s="216"/>
      <c r="D306" s="195" t="s">
        <v>142</v>
      </c>
      <c r="E306" s="217" t="s">
        <v>19</v>
      </c>
      <c r="F306" s="218" t="s">
        <v>146</v>
      </c>
      <c r="G306" s="216"/>
      <c r="H306" s="219">
        <v>40.704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142</v>
      </c>
      <c r="AU306" s="225" t="s">
        <v>86</v>
      </c>
      <c r="AV306" s="15" t="s">
        <v>138</v>
      </c>
      <c r="AW306" s="15" t="s">
        <v>37</v>
      </c>
      <c r="AX306" s="15" t="s">
        <v>84</v>
      </c>
      <c r="AY306" s="225" t="s">
        <v>130</v>
      </c>
    </row>
    <row r="307" spans="1:65" s="2" customFormat="1" ht="16.5" customHeight="1">
      <c r="A307" s="36"/>
      <c r="B307" s="37"/>
      <c r="C307" s="175" t="s">
        <v>386</v>
      </c>
      <c r="D307" s="175" t="s">
        <v>133</v>
      </c>
      <c r="E307" s="176" t="s">
        <v>757</v>
      </c>
      <c r="F307" s="177" t="s">
        <v>758</v>
      </c>
      <c r="G307" s="178" t="s">
        <v>136</v>
      </c>
      <c r="H307" s="179">
        <v>40.704</v>
      </c>
      <c r="I307" s="180"/>
      <c r="J307" s="181">
        <f>ROUND(I307*H307,2)</f>
        <v>0</v>
      </c>
      <c r="K307" s="177" t="s">
        <v>19</v>
      </c>
      <c r="L307" s="41"/>
      <c r="M307" s="182" t="s">
        <v>19</v>
      </c>
      <c r="N307" s="183" t="s">
        <v>47</v>
      </c>
      <c r="O307" s="66"/>
      <c r="P307" s="184">
        <f>O307*H307</f>
        <v>0</v>
      </c>
      <c r="Q307" s="184">
        <v>0.00024</v>
      </c>
      <c r="R307" s="184">
        <f>Q307*H307</f>
        <v>0.00976896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245</v>
      </c>
      <c r="AT307" s="186" t="s">
        <v>133</v>
      </c>
      <c r="AU307" s="186" t="s">
        <v>86</v>
      </c>
      <c r="AY307" s="19" t="s">
        <v>130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84</v>
      </c>
      <c r="BK307" s="187">
        <f>ROUND(I307*H307,2)</f>
        <v>0</v>
      </c>
      <c r="BL307" s="19" t="s">
        <v>245</v>
      </c>
      <c r="BM307" s="186" t="s">
        <v>759</v>
      </c>
    </row>
    <row r="308" spans="2:51" s="14" customFormat="1" ht="12">
      <c r="B308" s="204"/>
      <c r="C308" s="205"/>
      <c r="D308" s="195" t="s">
        <v>142</v>
      </c>
      <c r="E308" s="206" t="s">
        <v>19</v>
      </c>
      <c r="F308" s="207" t="s">
        <v>760</v>
      </c>
      <c r="G308" s="205"/>
      <c r="H308" s="208">
        <v>12.024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142</v>
      </c>
      <c r="AU308" s="214" t="s">
        <v>86</v>
      </c>
      <c r="AV308" s="14" t="s">
        <v>86</v>
      </c>
      <c r="AW308" s="14" t="s">
        <v>37</v>
      </c>
      <c r="AX308" s="14" t="s">
        <v>76</v>
      </c>
      <c r="AY308" s="214" t="s">
        <v>130</v>
      </c>
    </row>
    <row r="309" spans="2:51" s="14" customFormat="1" ht="12">
      <c r="B309" s="204"/>
      <c r="C309" s="205"/>
      <c r="D309" s="195" t="s">
        <v>142</v>
      </c>
      <c r="E309" s="206" t="s">
        <v>19</v>
      </c>
      <c r="F309" s="207" t="s">
        <v>746</v>
      </c>
      <c r="G309" s="205"/>
      <c r="H309" s="208">
        <v>28.68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142</v>
      </c>
      <c r="AU309" s="214" t="s">
        <v>86</v>
      </c>
      <c r="AV309" s="14" t="s">
        <v>86</v>
      </c>
      <c r="AW309" s="14" t="s">
        <v>37</v>
      </c>
      <c r="AX309" s="14" t="s">
        <v>76</v>
      </c>
      <c r="AY309" s="214" t="s">
        <v>130</v>
      </c>
    </row>
    <row r="310" spans="2:51" s="15" customFormat="1" ht="12">
      <c r="B310" s="215"/>
      <c r="C310" s="216"/>
      <c r="D310" s="195" t="s">
        <v>142</v>
      </c>
      <c r="E310" s="217" t="s">
        <v>19</v>
      </c>
      <c r="F310" s="218" t="s">
        <v>146</v>
      </c>
      <c r="G310" s="216"/>
      <c r="H310" s="219">
        <v>40.704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142</v>
      </c>
      <c r="AU310" s="225" t="s">
        <v>86</v>
      </c>
      <c r="AV310" s="15" t="s">
        <v>138</v>
      </c>
      <c r="AW310" s="15" t="s">
        <v>37</v>
      </c>
      <c r="AX310" s="15" t="s">
        <v>84</v>
      </c>
      <c r="AY310" s="225" t="s">
        <v>130</v>
      </c>
    </row>
    <row r="311" spans="1:65" s="2" customFormat="1" ht="16.5" customHeight="1">
      <c r="A311" s="36"/>
      <c r="B311" s="37"/>
      <c r="C311" s="175" t="s">
        <v>397</v>
      </c>
      <c r="D311" s="175" t="s">
        <v>133</v>
      </c>
      <c r="E311" s="176" t="s">
        <v>761</v>
      </c>
      <c r="F311" s="177" t="s">
        <v>762</v>
      </c>
      <c r="G311" s="178" t="s">
        <v>229</v>
      </c>
      <c r="H311" s="179">
        <v>13.6</v>
      </c>
      <c r="I311" s="180"/>
      <c r="J311" s="181">
        <f>ROUND(I311*H311,2)</f>
        <v>0</v>
      </c>
      <c r="K311" s="177" t="s">
        <v>137</v>
      </c>
      <c r="L311" s="41"/>
      <c r="M311" s="182" t="s">
        <v>19</v>
      </c>
      <c r="N311" s="183" t="s">
        <v>47</v>
      </c>
      <c r="O311" s="66"/>
      <c r="P311" s="184">
        <f>O311*H311</f>
        <v>0</v>
      </c>
      <c r="Q311" s="184">
        <v>0.0015</v>
      </c>
      <c r="R311" s="184">
        <f>Q311*H311</f>
        <v>0.0204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138</v>
      </c>
      <c r="AT311" s="186" t="s">
        <v>133</v>
      </c>
      <c r="AU311" s="186" t="s">
        <v>86</v>
      </c>
      <c r="AY311" s="19" t="s">
        <v>130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84</v>
      </c>
      <c r="BK311" s="187">
        <f>ROUND(I311*H311,2)</f>
        <v>0</v>
      </c>
      <c r="BL311" s="19" t="s">
        <v>138</v>
      </c>
      <c r="BM311" s="186" t="s">
        <v>763</v>
      </c>
    </row>
    <row r="312" spans="1:47" s="2" customFormat="1" ht="12">
      <c r="A312" s="36"/>
      <c r="B312" s="37"/>
      <c r="C312" s="38"/>
      <c r="D312" s="188" t="s">
        <v>140</v>
      </c>
      <c r="E312" s="38"/>
      <c r="F312" s="189" t="s">
        <v>764</v>
      </c>
      <c r="G312" s="38"/>
      <c r="H312" s="38"/>
      <c r="I312" s="190"/>
      <c r="J312" s="38"/>
      <c r="K312" s="38"/>
      <c r="L312" s="41"/>
      <c r="M312" s="191"/>
      <c r="N312" s="19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140</v>
      </c>
      <c r="AU312" s="19" t="s">
        <v>86</v>
      </c>
    </row>
    <row r="313" spans="2:51" s="14" customFormat="1" ht="12">
      <c r="B313" s="204"/>
      <c r="C313" s="205"/>
      <c r="D313" s="195" t="s">
        <v>142</v>
      </c>
      <c r="E313" s="206" t="s">
        <v>19</v>
      </c>
      <c r="F313" s="207" t="s">
        <v>765</v>
      </c>
      <c r="G313" s="205"/>
      <c r="H313" s="208">
        <v>13.6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142</v>
      </c>
      <c r="AU313" s="214" t="s">
        <v>86</v>
      </c>
      <c r="AV313" s="14" t="s">
        <v>86</v>
      </c>
      <c r="AW313" s="14" t="s">
        <v>37</v>
      </c>
      <c r="AX313" s="14" t="s">
        <v>76</v>
      </c>
      <c r="AY313" s="214" t="s">
        <v>130</v>
      </c>
    </row>
    <row r="314" spans="2:51" s="15" customFormat="1" ht="12">
      <c r="B314" s="215"/>
      <c r="C314" s="216"/>
      <c r="D314" s="195" t="s">
        <v>142</v>
      </c>
      <c r="E314" s="217" t="s">
        <v>19</v>
      </c>
      <c r="F314" s="218" t="s">
        <v>146</v>
      </c>
      <c r="G314" s="216"/>
      <c r="H314" s="219">
        <v>13.6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142</v>
      </c>
      <c r="AU314" s="225" t="s">
        <v>86</v>
      </c>
      <c r="AV314" s="15" t="s">
        <v>138</v>
      </c>
      <c r="AW314" s="15" t="s">
        <v>37</v>
      </c>
      <c r="AX314" s="15" t="s">
        <v>84</v>
      </c>
      <c r="AY314" s="225" t="s">
        <v>130</v>
      </c>
    </row>
    <row r="315" spans="1:65" s="2" customFormat="1" ht="16.5" customHeight="1">
      <c r="A315" s="36"/>
      <c r="B315" s="37"/>
      <c r="C315" s="175" t="s">
        <v>404</v>
      </c>
      <c r="D315" s="175" t="s">
        <v>133</v>
      </c>
      <c r="E315" s="176" t="s">
        <v>766</v>
      </c>
      <c r="F315" s="177" t="s">
        <v>767</v>
      </c>
      <c r="G315" s="178" t="s">
        <v>136</v>
      </c>
      <c r="H315" s="179">
        <v>55.22</v>
      </c>
      <c r="I315" s="180"/>
      <c r="J315" s="181">
        <f>ROUND(I315*H315,2)</f>
        <v>0</v>
      </c>
      <c r="K315" s="177" t="s">
        <v>137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0.00026</v>
      </c>
      <c r="R315" s="184">
        <f>Q315*H315</f>
        <v>0.014357199999999999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138</v>
      </c>
      <c r="AT315" s="186" t="s">
        <v>133</v>
      </c>
      <c r="AU315" s="186" t="s">
        <v>86</v>
      </c>
      <c r="AY315" s="19" t="s">
        <v>130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84</v>
      </c>
      <c r="BK315" s="187">
        <f>ROUND(I315*H315,2)</f>
        <v>0</v>
      </c>
      <c r="BL315" s="19" t="s">
        <v>138</v>
      </c>
      <c r="BM315" s="186" t="s">
        <v>768</v>
      </c>
    </row>
    <row r="316" spans="1:47" s="2" customFormat="1" ht="12">
      <c r="A316" s="36"/>
      <c r="B316" s="37"/>
      <c r="C316" s="38"/>
      <c r="D316" s="188" t="s">
        <v>140</v>
      </c>
      <c r="E316" s="38"/>
      <c r="F316" s="189" t="s">
        <v>769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140</v>
      </c>
      <c r="AU316" s="19" t="s">
        <v>86</v>
      </c>
    </row>
    <row r="317" spans="2:51" s="13" customFormat="1" ht="12">
      <c r="B317" s="193"/>
      <c r="C317" s="194"/>
      <c r="D317" s="195" t="s">
        <v>142</v>
      </c>
      <c r="E317" s="196" t="s">
        <v>19</v>
      </c>
      <c r="F317" s="197" t="s">
        <v>770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142</v>
      </c>
      <c r="AU317" s="203" t="s">
        <v>86</v>
      </c>
      <c r="AV317" s="13" t="s">
        <v>84</v>
      </c>
      <c r="AW317" s="13" t="s">
        <v>37</v>
      </c>
      <c r="AX317" s="13" t="s">
        <v>76</v>
      </c>
      <c r="AY317" s="203" t="s">
        <v>130</v>
      </c>
    </row>
    <row r="318" spans="2:51" s="14" customFormat="1" ht="12">
      <c r="B318" s="204"/>
      <c r="C318" s="205"/>
      <c r="D318" s="195" t="s">
        <v>142</v>
      </c>
      <c r="E318" s="206" t="s">
        <v>19</v>
      </c>
      <c r="F318" s="207" t="s">
        <v>771</v>
      </c>
      <c r="G318" s="205"/>
      <c r="H318" s="208">
        <v>11.68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142</v>
      </c>
      <c r="AU318" s="214" t="s">
        <v>86</v>
      </c>
      <c r="AV318" s="14" t="s">
        <v>86</v>
      </c>
      <c r="AW318" s="14" t="s">
        <v>37</v>
      </c>
      <c r="AX318" s="14" t="s">
        <v>76</v>
      </c>
      <c r="AY318" s="214" t="s">
        <v>130</v>
      </c>
    </row>
    <row r="319" spans="2:51" s="14" customFormat="1" ht="12">
      <c r="B319" s="204"/>
      <c r="C319" s="205"/>
      <c r="D319" s="195" t="s">
        <v>142</v>
      </c>
      <c r="E319" s="206" t="s">
        <v>19</v>
      </c>
      <c r="F319" s="207" t="s">
        <v>772</v>
      </c>
      <c r="G319" s="205"/>
      <c r="H319" s="208">
        <v>22.3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142</v>
      </c>
      <c r="AU319" s="214" t="s">
        <v>86</v>
      </c>
      <c r="AV319" s="14" t="s">
        <v>86</v>
      </c>
      <c r="AW319" s="14" t="s">
        <v>37</v>
      </c>
      <c r="AX319" s="14" t="s">
        <v>76</v>
      </c>
      <c r="AY319" s="214" t="s">
        <v>130</v>
      </c>
    </row>
    <row r="320" spans="2:51" s="14" customFormat="1" ht="12">
      <c r="B320" s="204"/>
      <c r="C320" s="205"/>
      <c r="D320" s="195" t="s">
        <v>142</v>
      </c>
      <c r="E320" s="206" t="s">
        <v>19</v>
      </c>
      <c r="F320" s="207" t="s">
        <v>347</v>
      </c>
      <c r="G320" s="205"/>
      <c r="H320" s="208">
        <v>11.06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142</v>
      </c>
      <c r="AU320" s="214" t="s">
        <v>86</v>
      </c>
      <c r="AV320" s="14" t="s">
        <v>86</v>
      </c>
      <c r="AW320" s="14" t="s">
        <v>37</v>
      </c>
      <c r="AX320" s="14" t="s">
        <v>76</v>
      </c>
      <c r="AY320" s="214" t="s">
        <v>130</v>
      </c>
    </row>
    <row r="321" spans="2:51" s="14" customFormat="1" ht="12">
      <c r="B321" s="204"/>
      <c r="C321" s="205"/>
      <c r="D321" s="195" t="s">
        <v>142</v>
      </c>
      <c r="E321" s="206" t="s">
        <v>19</v>
      </c>
      <c r="F321" s="207" t="s">
        <v>773</v>
      </c>
      <c r="G321" s="205"/>
      <c r="H321" s="208">
        <v>2.08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142</v>
      </c>
      <c r="AU321" s="214" t="s">
        <v>86</v>
      </c>
      <c r="AV321" s="14" t="s">
        <v>86</v>
      </c>
      <c r="AW321" s="14" t="s">
        <v>37</v>
      </c>
      <c r="AX321" s="14" t="s">
        <v>76</v>
      </c>
      <c r="AY321" s="214" t="s">
        <v>130</v>
      </c>
    </row>
    <row r="322" spans="2:51" s="16" customFormat="1" ht="12">
      <c r="B322" s="226"/>
      <c r="C322" s="227"/>
      <c r="D322" s="195" t="s">
        <v>142</v>
      </c>
      <c r="E322" s="228" t="s">
        <v>19</v>
      </c>
      <c r="F322" s="229" t="s">
        <v>545</v>
      </c>
      <c r="G322" s="227"/>
      <c r="H322" s="230">
        <v>47.12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142</v>
      </c>
      <c r="AU322" s="236" t="s">
        <v>86</v>
      </c>
      <c r="AV322" s="16" t="s">
        <v>156</v>
      </c>
      <c r="AW322" s="16" t="s">
        <v>37</v>
      </c>
      <c r="AX322" s="16" t="s">
        <v>76</v>
      </c>
      <c r="AY322" s="236" t="s">
        <v>130</v>
      </c>
    </row>
    <row r="323" spans="2:51" s="13" customFormat="1" ht="12">
      <c r="B323" s="193"/>
      <c r="C323" s="194"/>
      <c r="D323" s="195" t="s">
        <v>142</v>
      </c>
      <c r="E323" s="196" t="s">
        <v>19</v>
      </c>
      <c r="F323" s="197" t="s">
        <v>774</v>
      </c>
      <c r="G323" s="194"/>
      <c r="H323" s="196" t="s">
        <v>19</v>
      </c>
      <c r="I323" s="198"/>
      <c r="J323" s="194"/>
      <c r="K323" s="194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142</v>
      </c>
      <c r="AU323" s="203" t="s">
        <v>86</v>
      </c>
      <c r="AV323" s="13" t="s">
        <v>84</v>
      </c>
      <c r="AW323" s="13" t="s">
        <v>37</v>
      </c>
      <c r="AX323" s="13" t="s">
        <v>76</v>
      </c>
      <c r="AY323" s="203" t="s">
        <v>130</v>
      </c>
    </row>
    <row r="324" spans="2:51" s="14" customFormat="1" ht="12">
      <c r="B324" s="204"/>
      <c r="C324" s="205"/>
      <c r="D324" s="195" t="s">
        <v>142</v>
      </c>
      <c r="E324" s="206" t="s">
        <v>19</v>
      </c>
      <c r="F324" s="207" t="s">
        <v>775</v>
      </c>
      <c r="G324" s="205"/>
      <c r="H324" s="208">
        <v>5.2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142</v>
      </c>
      <c r="AU324" s="214" t="s">
        <v>86</v>
      </c>
      <c r="AV324" s="14" t="s">
        <v>86</v>
      </c>
      <c r="AW324" s="14" t="s">
        <v>37</v>
      </c>
      <c r="AX324" s="14" t="s">
        <v>76</v>
      </c>
      <c r="AY324" s="214" t="s">
        <v>130</v>
      </c>
    </row>
    <row r="325" spans="2:51" s="14" customFormat="1" ht="12">
      <c r="B325" s="204"/>
      <c r="C325" s="205"/>
      <c r="D325" s="195" t="s">
        <v>142</v>
      </c>
      <c r="E325" s="206" t="s">
        <v>19</v>
      </c>
      <c r="F325" s="207" t="s">
        <v>776</v>
      </c>
      <c r="G325" s="205"/>
      <c r="H325" s="208">
        <v>2.9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142</v>
      </c>
      <c r="AU325" s="214" t="s">
        <v>86</v>
      </c>
      <c r="AV325" s="14" t="s">
        <v>86</v>
      </c>
      <c r="AW325" s="14" t="s">
        <v>37</v>
      </c>
      <c r="AX325" s="14" t="s">
        <v>76</v>
      </c>
      <c r="AY325" s="214" t="s">
        <v>130</v>
      </c>
    </row>
    <row r="326" spans="2:51" s="16" customFormat="1" ht="12">
      <c r="B326" s="226"/>
      <c r="C326" s="227"/>
      <c r="D326" s="195" t="s">
        <v>142</v>
      </c>
      <c r="E326" s="228" t="s">
        <v>19</v>
      </c>
      <c r="F326" s="229" t="s">
        <v>545</v>
      </c>
      <c r="G326" s="227"/>
      <c r="H326" s="230">
        <v>8.1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142</v>
      </c>
      <c r="AU326" s="236" t="s">
        <v>86</v>
      </c>
      <c r="AV326" s="16" t="s">
        <v>156</v>
      </c>
      <c r="AW326" s="16" t="s">
        <v>37</v>
      </c>
      <c r="AX326" s="16" t="s">
        <v>76</v>
      </c>
      <c r="AY326" s="236" t="s">
        <v>130</v>
      </c>
    </row>
    <row r="327" spans="2:51" s="15" customFormat="1" ht="12">
      <c r="B327" s="215"/>
      <c r="C327" s="216"/>
      <c r="D327" s="195" t="s">
        <v>142</v>
      </c>
      <c r="E327" s="217" t="s">
        <v>19</v>
      </c>
      <c r="F327" s="218" t="s">
        <v>146</v>
      </c>
      <c r="G327" s="216"/>
      <c r="H327" s="219">
        <v>55.22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142</v>
      </c>
      <c r="AU327" s="225" t="s">
        <v>86</v>
      </c>
      <c r="AV327" s="15" t="s">
        <v>138</v>
      </c>
      <c r="AW327" s="15" t="s">
        <v>37</v>
      </c>
      <c r="AX327" s="15" t="s">
        <v>84</v>
      </c>
      <c r="AY327" s="225" t="s">
        <v>130</v>
      </c>
    </row>
    <row r="328" spans="1:65" s="2" customFormat="1" ht="21.75" customHeight="1">
      <c r="A328" s="36"/>
      <c r="B328" s="37"/>
      <c r="C328" s="175" t="s">
        <v>410</v>
      </c>
      <c r="D328" s="175" t="s">
        <v>133</v>
      </c>
      <c r="E328" s="176" t="s">
        <v>777</v>
      </c>
      <c r="F328" s="177" t="s">
        <v>778</v>
      </c>
      <c r="G328" s="178" t="s">
        <v>136</v>
      </c>
      <c r="H328" s="179">
        <v>86.693</v>
      </c>
      <c r="I328" s="180"/>
      <c r="J328" s="181">
        <f>ROUND(I328*H328,2)</f>
        <v>0</v>
      </c>
      <c r="K328" s="177" t="s">
        <v>137</v>
      </c>
      <c r="L328" s="41"/>
      <c r="M328" s="182" t="s">
        <v>19</v>
      </c>
      <c r="N328" s="183" t="s">
        <v>47</v>
      </c>
      <c r="O328" s="66"/>
      <c r="P328" s="184">
        <f>O328*H328</f>
        <v>0</v>
      </c>
      <c r="Q328" s="184">
        <v>0.02048</v>
      </c>
      <c r="R328" s="184">
        <f>Q328*H328</f>
        <v>1.77547264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138</v>
      </c>
      <c r="AT328" s="186" t="s">
        <v>133</v>
      </c>
      <c r="AU328" s="186" t="s">
        <v>86</v>
      </c>
      <c r="AY328" s="19" t="s">
        <v>130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84</v>
      </c>
      <c r="BK328" s="187">
        <f>ROUND(I328*H328,2)</f>
        <v>0</v>
      </c>
      <c r="BL328" s="19" t="s">
        <v>138</v>
      </c>
      <c r="BM328" s="186" t="s">
        <v>779</v>
      </c>
    </row>
    <row r="329" spans="1:47" s="2" customFormat="1" ht="12">
      <c r="A329" s="36"/>
      <c r="B329" s="37"/>
      <c r="C329" s="38"/>
      <c r="D329" s="188" t="s">
        <v>140</v>
      </c>
      <c r="E329" s="38"/>
      <c r="F329" s="189" t="s">
        <v>780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140</v>
      </c>
      <c r="AU329" s="19" t="s">
        <v>86</v>
      </c>
    </row>
    <row r="330" spans="2:51" s="14" customFormat="1" ht="12">
      <c r="B330" s="204"/>
      <c r="C330" s="205"/>
      <c r="D330" s="195" t="s">
        <v>142</v>
      </c>
      <c r="E330" s="206" t="s">
        <v>19</v>
      </c>
      <c r="F330" s="207" t="s">
        <v>781</v>
      </c>
      <c r="G330" s="205"/>
      <c r="H330" s="208">
        <v>47.12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142</v>
      </c>
      <c r="AU330" s="214" t="s">
        <v>86</v>
      </c>
      <c r="AV330" s="14" t="s">
        <v>86</v>
      </c>
      <c r="AW330" s="14" t="s">
        <v>37</v>
      </c>
      <c r="AX330" s="14" t="s">
        <v>76</v>
      </c>
      <c r="AY330" s="214" t="s">
        <v>130</v>
      </c>
    </row>
    <row r="331" spans="2:51" s="14" customFormat="1" ht="12">
      <c r="B331" s="204"/>
      <c r="C331" s="205"/>
      <c r="D331" s="195" t="s">
        <v>142</v>
      </c>
      <c r="E331" s="206" t="s">
        <v>19</v>
      </c>
      <c r="F331" s="207" t="s">
        <v>782</v>
      </c>
      <c r="G331" s="205"/>
      <c r="H331" s="208">
        <v>39.573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142</v>
      </c>
      <c r="AU331" s="214" t="s">
        <v>86</v>
      </c>
      <c r="AV331" s="14" t="s">
        <v>86</v>
      </c>
      <c r="AW331" s="14" t="s">
        <v>37</v>
      </c>
      <c r="AX331" s="14" t="s">
        <v>76</v>
      </c>
      <c r="AY331" s="214" t="s">
        <v>130</v>
      </c>
    </row>
    <row r="332" spans="2:51" s="15" customFormat="1" ht="12">
      <c r="B332" s="215"/>
      <c r="C332" s="216"/>
      <c r="D332" s="195" t="s">
        <v>142</v>
      </c>
      <c r="E332" s="217" t="s">
        <v>19</v>
      </c>
      <c r="F332" s="218" t="s">
        <v>146</v>
      </c>
      <c r="G332" s="216"/>
      <c r="H332" s="219">
        <v>86.693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142</v>
      </c>
      <c r="AU332" s="225" t="s">
        <v>86</v>
      </c>
      <c r="AV332" s="15" t="s">
        <v>138</v>
      </c>
      <c r="AW332" s="15" t="s">
        <v>37</v>
      </c>
      <c r="AX332" s="15" t="s">
        <v>84</v>
      </c>
      <c r="AY332" s="225" t="s">
        <v>130</v>
      </c>
    </row>
    <row r="333" spans="1:65" s="2" customFormat="1" ht="24.2" customHeight="1">
      <c r="A333" s="36"/>
      <c r="B333" s="37"/>
      <c r="C333" s="175" t="s">
        <v>425</v>
      </c>
      <c r="D333" s="175" t="s">
        <v>133</v>
      </c>
      <c r="E333" s="176" t="s">
        <v>783</v>
      </c>
      <c r="F333" s="177" t="s">
        <v>784</v>
      </c>
      <c r="G333" s="178" t="s">
        <v>136</v>
      </c>
      <c r="H333" s="179">
        <v>47.12</v>
      </c>
      <c r="I333" s="180"/>
      <c r="J333" s="181">
        <f>ROUND(I333*H333,2)</f>
        <v>0</v>
      </c>
      <c r="K333" s="177" t="s">
        <v>137</v>
      </c>
      <c r="L333" s="41"/>
      <c r="M333" s="182" t="s">
        <v>19</v>
      </c>
      <c r="N333" s="183" t="s">
        <v>47</v>
      </c>
      <c r="O333" s="66"/>
      <c r="P333" s="184">
        <f>O333*H333</f>
        <v>0</v>
      </c>
      <c r="Q333" s="184">
        <v>0.00438</v>
      </c>
      <c r="R333" s="184">
        <f>Q333*H333</f>
        <v>0.2063856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138</v>
      </c>
      <c r="AT333" s="186" t="s">
        <v>133</v>
      </c>
      <c r="AU333" s="186" t="s">
        <v>86</v>
      </c>
      <c r="AY333" s="19" t="s">
        <v>130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84</v>
      </c>
      <c r="BK333" s="187">
        <f>ROUND(I333*H333,2)</f>
        <v>0</v>
      </c>
      <c r="BL333" s="19" t="s">
        <v>138</v>
      </c>
      <c r="BM333" s="186" t="s">
        <v>785</v>
      </c>
    </row>
    <row r="334" spans="1:47" s="2" customFormat="1" ht="12">
      <c r="A334" s="36"/>
      <c r="B334" s="37"/>
      <c r="C334" s="38"/>
      <c r="D334" s="188" t="s">
        <v>140</v>
      </c>
      <c r="E334" s="38"/>
      <c r="F334" s="189" t="s">
        <v>786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140</v>
      </c>
      <c r="AU334" s="19" t="s">
        <v>86</v>
      </c>
    </row>
    <row r="335" spans="2:51" s="14" customFormat="1" ht="12">
      <c r="B335" s="204"/>
      <c r="C335" s="205"/>
      <c r="D335" s="195" t="s">
        <v>142</v>
      </c>
      <c r="E335" s="206" t="s">
        <v>19</v>
      </c>
      <c r="F335" s="207" t="s">
        <v>781</v>
      </c>
      <c r="G335" s="205"/>
      <c r="H335" s="208">
        <v>47.12</v>
      </c>
      <c r="I335" s="209"/>
      <c r="J335" s="205"/>
      <c r="K335" s="205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142</v>
      </c>
      <c r="AU335" s="214" t="s">
        <v>86</v>
      </c>
      <c r="AV335" s="14" t="s">
        <v>86</v>
      </c>
      <c r="AW335" s="14" t="s">
        <v>37</v>
      </c>
      <c r="AX335" s="14" t="s">
        <v>76</v>
      </c>
      <c r="AY335" s="214" t="s">
        <v>130</v>
      </c>
    </row>
    <row r="336" spans="2:51" s="15" customFormat="1" ht="12">
      <c r="B336" s="215"/>
      <c r="C336" s="216"/>
      <c r="D336" s="195" t="s">
        <v>142</v>
      </c>
      <c r="E336" s="217" t="s">
        <v>19</v>
      </c>
      <c r="F336" s="218" t="s">
        <v>146</v>
      </c>
      <c r="G336" s="216"/>
      <c r="H336" s="219">
        <v>47.12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142</v>
      </c>
      <c r="AU336" s="225" t="s">
        <v>86</v>
      </c>
      <c r="AV336" s="15" t="s">
        <v>138</v>
      </c>
      <c r="AW336" s="15" t="s">
        <v>37</v>
      </c>
      <c r="AX336" s="15" t="s">
        <v>84</v>
      </c>
      <c r="AY336" s="225" t="s">
        <v>130</v>
      </c>
    </row>
    <row r="337" spans="1:65" s="2" customFormat="1" ht="21.75" customHeight="1">
      <c r="A337" s="36"/>
      <c r="B337" s="37"/>
      <c r="C337" s="175" t="s">
        <v>434</v>
      </c>
      <c r="D337" s="175" t="s">
        <v>133</v>
      </c>
      <c r="E337" s="176" t="s">
        <v>787</v>
      </c>
      <c r="F337" s="177" t="s">
        <v>788</v>
      </c>
      <c r="G337" s="178" t="s">
        <v>136</v>
      </c>
      <c r="H337" s="179">
        <v>47.637</v>
      </c>
      <c r="I337" s="180"/>
      <c r="J337" s="181">
        <f>ROUND(I337*H337,2)</f>
        <v>0</v>
      </c>
      <c r="K337" s="177" t="s">
        <v>137</v>
      </c>
      <c r="L337" s="41"/>
      <c r="M337" s="182" t="s">
        <v>19</v>
      </c>
      <c r="N337" s="183" t="s">
        <v>47</v>
      </c>
      <c r="O337" s="66"/>
      <c r="P337" s="184">
        <f>O337*H337</f>
        <v>0</v>
      </c>
      <c r="Q337" s="184">
        <v>0.01596</v>
      </c>
      <c r="R337" s="184">
        <f>Q337*H337</f>
        <v>0.76028652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138</v>
      </c>
      <c r="AT337" s="186" t="s">
        <v>133</v>
      </c>
      <c r="AU337" s="186" t="s">
        <v>86</v>
      </c>
      <c r="AY337" s="19" t="s">
        <v>130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84</v>
      </c>
      <c r="BK337" s="187">
        <f>ROUND(I337*H337,2)</f>
        <v>0</v>
      </c>
      <c r="BL337" s="19" t="s">
        <v>138</v>
      </c>
      <c r="BM337" s="186" t="s">
        <v>789</v>
      </c>
    </row>
    <row r="338" spans="1:47" s="2" customFormat="1" ht="12">
      <c r="A338" s="36"/>
      <c r="B338" s="37"/>
      <c r="C338" s="38"/>
      <c r="D338" s="188" t="s">
        <v>140</v>
      </c>
      <c r="E338" s="38"/>
      <c r="F338" s="189" t="s">
        <v>790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140</v>
      </c>
      <c r="AU338" s="19" t="s">
        <v>86</v>
      </c>
    </row>
    <row r="339" spans="2:51" s="13" customFormat="1" ht="12">
      <c r="B339" s="193"/>
      <c r="C339" s="194"/>
      <c r="D339" s="195" t="s">
        <v>142</v>
      </c>
      <c r="E339" s="196" t="s">
        <v>19</v>
      </c>
      <c r="F339" s="197" t="s">
        <v>143</v>
      </c>
      <c r="G339" s="194"/>
      <c r="H339" s="196" t="s">
        <v>19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142</v>
      </c>
      <c r="AU339" s="203" t="s">
        <v>86</v>
      </c>
      <c r="AV339" s="13" t="s">
        <v>84</v>
      </c>
      <c r="AW339" s="13" t="s">
        <v>37</v>
      </c>
      <c r="AX339" s="13" t="s">
        <v>76</v>
      </c>
      <c r="AY339" s="203" t="s">
        <v>130</v>
      </c>
    </row>
    <row r="340" spans="2:51" s="14" customFormat="1" ht="12">
      <c r="B340" s="204"/>
      <c r="C340" s="205"/>
      <c r="D340" s="195" t="s">
        <v>142</v>
      </c>
      <c r="E340" s="206" t="s">
        <v>19</v>
      </c>
      <c r="F340" s="207" t="s">
        <v>144</v>
      </c>
      <c r="G340" s="205"/>
      <c r="H340" s="208">
        <v>45.973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142</v>
      </c>
      <c r="AU340" s="214" t="s">
        <v>86</v>
      </c>
      <c r="AV340" s="14" t="s">
        <v>86</v>
      </c>
      <c r="AW340" s="14" t="s">
        <v>37</v>
      </c>
      <c r="AX340" s="14" t="s">
        <v>76</v>
      </c>
      <c r="AY340" s="214" t="s">
        <v>130</v>
      </c>
    </row>
    <row r="341" spans="2:51" s="14" customFormat="1" ht="12">
      <c r="B341" s="204"/>
      <c r="C341" s="205"/>
      <c r="D341" s="195" t="s">
        <v>142</v>
      </c>
      <c r="E341" s="206" t="s">
        <v>19</v>
      </c>
      <c r="F341" s="207" t="s">
        <v>145</v>
      </c>
      <c r="G341" s="205"/>
      <c r="H341" s="208">
        <v>-6.4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142</v>
      </c>
      <c r="AU341" s="214" t="s">
        <v>86</v>
      </c>
      <c r="AV341" s="14" t="s">
        <v>86</v>
      </c>
      <c r="AW341" s="14" t="s">
        <v>37</v>
      </c>
      <c r="AX341" s="14" t="s">
        <v>76</v>
      </c>
      <c r="AY341" s="214" t="s">
        <v>130</v>
      </c>
    </row>
    <row r="342" spans="2:51" s="16" customFormat="1" ht="12">
      <c r="B342" s="226"/>
      <c r="C342" s="227"/>
      <c r="D342" s="195" t="s">
        <v>142</v>
      </c>
      <c r="E342" s="228" t="s">
        <v>19</v>
      </c>
      <c r="F342" s="229" t="s">
        <v>545</v>
      </c>
      <c r="G342" s="227"/>
      <c r="H342" s="230">
        <v>39.573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142</v>
      </c>
      <c r="AU342" s="236" t="s">
        <v>86</v>
      </c>
      <c r="AV342" s="16" t="s">
        <v>156</v>
      </c>
      <c r="AW342" s="16" t="s">
        <v>37</v>
      </c>
      <c r="AX342" s="16" t="s">
        <v>76</v>
      </c>
      <c r="AY342" s="236" t="s">
        <v>130</v>
      </c>
    </row>
    <row r="343" spans="2:51" s="13" customFormat="1" ht="12">
      <c r="B343" s="193"/>
      <c r="C343" s="194"/>
      <c r="D343" s="195" t="s">
        <v>142</v>
      </c>
      <c r="E343" s="196" t="s">
        <v>19</v>
      </c>
      <c r="F343" s="197" t="s">
        <v>791</v>
      </c>
      <c r="G343" s="194"/>
      <c r="H343" s="196" t="s">
        <v>19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142</v>
      </c>
      <c r="AU343" s="203" t="s">
        <v>86</v>
      </c>
      <c r="AV343" s="13" t="s">
        <v>84</v>
      </c>
      <c r="AW343" s="13" t="s">
        <v>37</v>
      </c>
      <c r="AX343" s="13" t="s">
        <v>76</v>
      </c>
      <c r="AY343" s="203" t="s">
        <v>130</v>
      </c>
    </row>
    <row r="344" spans="2:51" s="14" customFormat="1" ht="12">
      <c r="B344" s="204"/>
      <c r="C344" s="205"/>
      <c r="D344" s="195" t="s">
        <v>142</v>
      </c>
      <c r="E344" s="206" t="s">
        <v>19</v>
      </c>
      <c r="F344" s="207" t="s">
        <v>792</v>
      </c>
      <c r="G344" s="205"/>
      <c r="H344" s="208">
        <v>8.064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142</v>
      </c>
      <c r="AU344" s="214" t="s">
        <v>86</v>
      </c>
      <c r="AV344" s="14" t="s">
        <v>86</v>
      </c>
      <c r="AW344" s="14" t="s">
        <v>37</v>
      </c>
      <c r="AX344" s="14" t="s">
        <v>76</v>
      </c>
      <c r="AY344" s="214" t="s">
        <v>130</v>
      </c>
    </row>
    <row r="345" spans="2:51" s="15" customFormat="1" ht="12">
      <c r="B345" s="215"/>
      <c r="C345" s="216"/>
      <c r="D345" s="195" t="s">
        <v>142</v>
      </c>
      <c r="E345" s="217" t="s">
        <v>19</v>
      </c>
      <c r="F345" s="218" t="s">
        <v>146</v>
      </c>
      <c r="G345" s="216"/>
      <c r="H345" s="219">
        <v>47.637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142</v>
      </c>
      <c r="AU345" s="225" t="s">
        <v>86</v>
      </c>
      <c r="AV345" s="15" t="s">
        <v>138</v>
      </c>
      <c r="AW345" s="15" t="s">
        <v>37</v>
      </c>
      <c r="AX345" s="15" t="s">
        <v>84</v>
      </c>
      <c r="AY345" s="225" t="s">
        <v>130</v>
      </c>
    </row>
    <row r="346" spans="1:65" s="2" customFormat="1" ht="16.5" customHeight="1">
      <c r="A346" s="36"/>
      <c r="B346" s="37"/>
      <c r="C346" s="175" t="s">
        <v>442</v>
      </c>
      <c r="D346" s="175" t="s">
        <v>133</v>
      </c>
      <c r="E346" s="176" t="s">
        <v>793</v>
      </c>
      <c r="F346" s="177" t="s">
        <v>794</v>
      </c>
      <c r="G346" s="178" t="s">
        <v>136</v>
      </c>
      <c r="H346" s="179">
        <v>55.184</v>
      </c>
      <c r="I346" s="180"/>
      <c r="J346" s="181">
        <f>ROUND(I346*H346,2)</f>
        <v>0</v>
      </c>
      <c r="K346" s="177" t="s">
        <v>137</v>
      </c>
      <c r="L346" s="41"/>
      <c r="M346" s="182" t="s">
        <v>19</v>
      </c>
      <c r="N346" s="183" t="s">
        <v>47</v>
      </c>
      <c r="O346" s="66"/>
      <c r="P346" s="184">
        <f>O346*H346</f>
        <v>0</v>
      </c>
      <c r="Q346" s="184">
        <v>0.00025</v>
      </c>
      <c r="R346" s="184">
        <f>Q346*H346</f>
        <v>0.013796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138</v>
      </c>
      <c r="AT346" s="186" t="s">
        <v>133</v>
      </c>
      <c r="AU346" s="186" t="s">
        <v>86</v>
      </c>
      <c r="AY346" s="19" t="s">
        <v>130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84</v>
      </c>
      <c r="BK346" s="187">
        <f>ROUND(I346*H346,2)</f>
        <v>0</v>
      </c>
      <c r="BL346" s="19" t="s">
        <v>138</v>
      </c>
      <c r="BM346" s="186" t="s">
        <v>795</v>
      </c>
    </row>
    <row r="347" spans="1:47" s="2" customFormat="1" ht="12">
      <c r="A347" s="36"/>
      <c r="B347" s="37"/>
      <c r="C347" s="38"/>
      <c r="D347" s="188" t="s">
        <v>140</v>
      </c>
      <c r="E347" s="38"/>
      <c r="F347" s="189" t="s">
        <v>796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140</v>
      </c>
      <c r="AU347" s="19" t="s">
        <v>86</v>
      </c>
    </row>
    <row r="348" spans="2:51" s="14" customFormat="1" ht="12">
      <c r="B348" s="204"/>
      <c r="C348" s="205"/>
      <c r="D348" s="195" t="s">
        <v>142</v>
      </c>
      <c r="E348" s="206" t="s">
        <v>19</v>
      </c>
      <c r="F348" s="207" t="s">
        <v>781</v>
      </c>
      <c r="G348" s="205"/>
      <c r="H348" s="208">
        <v>47.12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142</v>
      </c>
      <c r="AU348" s="214" t="s">
        <v>86</v>
      </c>
      <c r="AV348" s="14" t="s">
        <v>86</v>
      </c>
      <c r="AW348" s="14" t="s">
        <v>37</v>
      </c>
      <c r="AX348" s="14" t="s">
        <v>76</v>
      </c>
      <c r="AY348" s="214" t="s">
        <v>130</v>
      </c>
    </row>
    <row r="349" spans="2:51" s="14" customFormat="1" ht="12">
      <c r="B349" s="204"/>
      <c r="C349" s="205"/>
      <c r="D349" s="195" t="s">
        <v>142</v>
      </c>
      <c r="E349" s="206" t="s">
        <v>19</v>
      </c>
      <c r="F349" s="207" t="s">
        <v>797</v>
      </c>
      <c r="G349" s="205"/>
      <c r="H349" s="208">
        <v>8.064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142</v>
      </c>
      <c r="AU349" s="214" t="s">
        <v>86</v>
      </c>
      <c r="AV349" s="14" t="s">
        <v>86</v>
      </c>
      <c r="AW349" s="14" t="s">
        <v>37</v>
      </c>
      <c r="AX349" s="14" t="s">
        <v>76</v>
      </c>
      <c r="AY349" s="214" t="s">
        <v>130</v>
      </c>
    </row>
    <row r="350" spans="2:51" s="15" customFormat="1" ht="12">
      <c r="B350" s="215"/>
      <c r="C350" s="216"/>
      <c r="D350" s="195" t="s">
        <v>142</v>
      </c>
      <c r="E350" s="217" t="s">
        <v>19</v>
      </c>
      <c r="F350" s="218" t="s">
        <v>146</v>
      </c>
      <c r="G350" s="216"/>
      <c r="H350" s="219">
        <v>55.184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142</v>
      </c>
      <c r="AU350" s="225" t="s">
        <v>86</v>
      </c>
      <c r="AV350" s="15" t="s">
        <v>138</v>
      </c>
      <c r="AW350" s="15" t="s">
        <v>37</v>
      </c>
      <c r="AX350" s="15" t="s">
        <v>84</v>
      </c>
      <c r="AY350" s="225" t="s">
        <v>130</v>
      </c>
    </row>
    <row r="351" spans="1:65" s="2" customFormat="1" ht="21.75" customHeight="1">
      <c r="A351" s="36"/>
      <c r="B351" s="37"/>
      <c r="C351" s="175" t="s">
        <v>449</v>
      </c>
      <c r="D351" s="175" t="s">
        <v>133</v>
      </c>
      <c r="E351" s="176" t="s">
        <v>798</v>
      </c>
      <c r="F351" s="177" t="s">
        <v>799</v>
      </c>
      <c r="G351" s="178" t="s">
        <v>136</v>
      </c>
      <c r="H351" s="179">
        <v>55.184</v>
      </c>
      <c r="I351" s="180"/>
      <c r="J351" s="181">
        <f>ROUND(I351*H351,2)</f>
        <v>0</v>
      </c>
      <c r="K351" s="177" t="s">
        <v>137</v>
      </c>
      <c r="L351" s="41"/>
      <c r="M351" s="182" t="s">
        <v>19</v>
      </c>
      <c r="N351" s="183" t="s">
        <v>47</v>
      </c>
      <c r="O351" s="66"/>
      <c r="P351" s="184">
        <f>O351*H351</f>
        <v>0</v>
      </c>
      <c r="Q351" s="184">
        <v>0.0037</v>
      </c>
      <c r="R351" s="184">
        <f>Q351*H351</f>
        <v>0.2041808</v>
      </c>
      <c r="S351" s="184">
        <v>0</v>
      </c>
      <c r="T351" s="185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138</v>
      </c>
      <c r="AT351" s="186" t="s">
        <v>133</v>
      </c>
      <c r="AU351" s="186" t="s">
        <v>86</v>
      </c>
      <c r="AY351" s="19" t="s">
        <v>130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84</v>
      </c>
      <c r="BK351" s="187">
        <f>ROUND(I351*H351,2)</f>
        <v>0</v>
      </c>
      <c r="BL351" s="19" t="s">
        <v>138</v>
      </c>
      <c r="BM351" s="186" t="s">
        <v>800</v>
      </c>
    </row>
    <row r="352" spans="1:47" s="2" customFormat="1" ht="12">
      <c r="A352" s="36"/>
      <c r="B352" s="37"/>
      <c r="C352" s="38"/>
      <c r="D352" s="188" t="s">
        <v>140</v>
      </c>
      <c r="E352" s="38"/>
      <c r="F352" s="189" t="s">
        <v>801</v>
      </c>
      <c r="G352" s="38"/>
      <c r="H352" s="38"/>
      <c r="I352" s="190"/>
      <c r="J352" s="38"/>
      <c r="K352" s="38"/>
      <c r="L352" s="41"/>
      <c r="M352" s="191"/>
      <c r="N352" s="19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140</v>
      </c>
      <c r="AU352" s="19" t="s">
        <v>86</v>
      </c>
    </row>
    <row r="353" spans="2:51" s="14" customFormat="1" ht="12">
      <c r="B353" s="204"/>
      <c r="C353" s="205"/>
      <c r="D353" s="195" t="s">
        <v>142</v>
      </c>
      <c r="E353" s="206" t="s">
        <v>19</v>
      </c>
      <c r="F353" s="207" t="s">
        <v>781</v>
      </c>
      <c r="G353" s="205"/>
      <c r="H353" s="208">
        <v>47.12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142</v>
      </c>
      <c r="AU353" s="214" t="s">
        <v>86</v>
      </c>
      <c r="AV353" s="14" t="s">
        <v>86</v>
      </c>
      <c r="AW353" s="14" t="s">
        <v>37</v>
      </c>
      <c r="AX353" s="14" t="s">
        <v>76</v>
      </c>
      <c r="AY353" s="214" t="s">
        <v>130</v>
      </c>
    </row>
    <row r="354" spans="2:51" s="14" customFormat="1" ht="12">
      <c r="B354" s="204"/>
      <c r="C354" s="205"/>
      <c r="D354" s="195" t="s">
        <v>142</v>
      </c>
      <c r="E354" s="206" t="s">
        <v>19</v>
      </c>
      <c r="F354" s="207" t="s">
        <v>797</v>
      </c>
      <c r="G354" s="205"/>
      <c r="H354" s="208">
        <v>8.064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142</v>
      </c>
      <c r="AU354" s="214" t="s">
        <v>86</v>
      </c>
      <c r="AV354" s="14" t="s">
        <v>86</v>
      </c>
      <c r="AW354" s="14" t="s">
        <v>37</v>
      </c>
      <c r="AX354" s="14" t="s">
        <v>76</v>
      </c>
      <c r="AY354" s="214" t="s">
        <v>130</v>
      </c>
    </row>
    <row r="355" spans="2:51" s="15" customFormat="1" ht="12">
      <c r="B355" s="215"/>
      <c r="C355" s="216"/>
      <c r="D355" s="195" t="s">
        <v>142</v>
      </c>
      <c r="E355" s="217" t="s">
        <v>19</v>
      </c>
      <c r="F355" s="218" t="s">
        <v>146</v>
      </c>
      <c r="G355" s="216"/>
      <c r="H355" s="219">
        <v>55.184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142</v>
      </c>
      <c r="AU355" s="225" t="s">
        <v>86</v>
      </c>
      <c r="AV355" s="15" t="s">
        <v>138</v>
      </c>
      <c r="AW355" s="15" t="s">
        <v>37</v>
      </c>
      <c r="AX355" s="15" t="s">
        <v>84</v>
      </c>
      <c r="AY355" s="225" t="s">
        <v>130</v>
      </c>
    </row>
    <row r="356" spans="1:65" s="2" customFormat="1" ht="16.5" customHeight="1">
      <c r="A356" s="36"/>
      <c r="B356" s="37"/>
      <c r="C356" s="175" t="s">
        <v>456</v>
      </c>
      <c r="D356" s="175" t="s">
        <v>133</v>
      </c>
      <c r="E356" s="176" t="s">
        <v>802</v>
      </c>
      <c r="F356" s="177" t="s">
        <v>803</v>
      </c>
      <c r="G356" s="178" t="s">
        <v>136</v>
      </c>
      <c r="H356" s="179">
        <v>8.1</v>
      </c>
      <c r="I356" s="180"/>
      <c r="J356" s="181">
        <f>ROUND(I356*H356,2)</f>
        <v>0</v>
      </c>
      <c r="K356" s="177" t="s">
        <v>137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0.01208</v>
      </c>
      <c r="R356" s="184">
        <f>Q356*H356</f>
        <v>0.097848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138</v>
      </c>
      <c r="AT356" s="186" t="s">
        <v>133</v>
      </c>
      <c r="AU356" s="186" t="s">
        <v>86</v>
      </c>
      <c r="AY356" s="19" t="s">
        <v>130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84</v>
      </c>
      <c r="BK356" s="187">
        <f>ROUND(I356*H356,2)</f>
        <v>0</v>
      </c>
      <c r="BL356" s="19" t="s">
        <v>138</v>
      </c>
      <c r="BM356" s="186" t="s">
        <v>804</v>
      </c>
    </row>
    <row r="357" spans="1:47" s="2" customFormat="1" ht="12">
      <c r="A357" s="36"/>
      <c r="B357" s="37"/>
      <c r="C357" s="38"/>
      <c r="D357" s="188" t="s">
        <v>140</v>
      </c>
      <c r="E357" s="38"/>
      <c r="F357" s="189" t="s">
        <v>805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140</v>
      </c>
      <c r="AU357" s="19" t="s">
        <v>86</v>
      </c>
    </row>
    <row r="358" spans="2:51" s="14" customFormat="1" ht="12">
      <c r="B358" s="204"/>
      <c r="C358" s="205"/>
      <c r="D358" s="195" t="s">
        <v>142</v>
      </c>
      <c r="E358" s="206" t="s">
        <v>19</v>
      </c>
      <c r="F358" s="207" t="s">
        <v>806</v>
      </c>
      <c r="G358" s="205"/>
      <c r="H358" s="208">
        <v>8.1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142</v>
      </c>
      <c r="AU358" s="214" t="s">
        <v>86</v>
      </c>
      <c r="AV358" s="14" t="s">
        <v>86</v>
      </c>
      <c r="AW358" s="14" t="s">
        <v>37</v>
      </c>
      <c r="AX358" s="14" t="s">
        <v>76</v>
      </c>
      <c r="AY358" s="214" t="s">
        <v>130</v>
      </c>
    </row>
    <row r="359" spans="2:51" s="15" customFormat="1" ht="12">
      <c r="B359" s="215"/>
      <c r="C359" s="216"/>
      <c r="D359" s="195" t="s">
        <v>142</v>
      </c>
      <c r="E359" s="217" t="s">
        <v>19</v>
      </c>
      <c r="F359" s="218" t="s">
        <v>146</v>
      </c>
      <c r="G359" s="216"/>
      <c r="H359" s="219">
        <v>8.1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142</v>
      </c>
      <c r="AU359" s="225" t="s">
        <v>86</v>
      </c>
      <c r="AV359" s="15" t="s">
        <v>138</v>
      </c>
      <c r="AW359" s="15" t="s">
        <v>37</v>
      </c>
      <c r="AX359" s="15" t="s">
        <v>84</v>
      </c>
      <c r="AY359" s="225" t="s">
        <v>130</v>
      </c>
    </row>
    <row r="360" spans="1:65" s="2" customFormat="1" ht="33" customHeight="1">
      <c r="A360" s="36"/>
      <c r="B360" s="37"/>
      <c r="C360" s="175" t="s">
        <v>464</v>
      </c>
      <c r="D360" s="175" t="s">
        <v>133</v>
      </c>
      <c r="E360" s="176" t="s">
        <v>807</v>
      </c>
      <c r="F360" s="177" t="s">
        <v>808</v>
      </c>
      <c r="G360" s="178" t="s">
        <v>136</v>
      </c>
      <c r="H360" s="179">
        <v>8.1</v>
      </c>
      <c r="I360" s="180"/>
      <c r="J360" s="181">
        <f>ROUND(I360*H360,2)</f>
        <v>0</v>
      </c>
      <c r="K360" s="177" t="s">
        <v>137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0.00604</v>
      </c>
      <c r="R360" s="184">
        <f>Q360*H360</f>
        <v>0.048924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138</v>
      </c>
      <c r="AT360" s="186" t="s">
        <v>133</v>
      </c>
      <c r="AU360" s="186" t="s">
        <v>86</v>
      </c>
      <c r="AY360" s="19" t="s">
        <v>130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84</v>
      </c>
      <c r="BK360" s="187">
        <f>ROUND(I360*H360,2)</f>
        <v>0</v>
      </c>
      <c r="BL360" s="19" t="s">
        <v>138</v>
      </c>
      <c r="BM360" s="186" t="s">
        <v>809</v>
      </c>
    </row>
    <row r="361" spans="1:47" s="2" customFormat="1" ht="12">
      <c r="A361" s="36"/>
      <c r="B361" s="37"/>
      <c r="C361" s="38"/>
      <c r="D361" s="188" t="s">
        <v>140</v>
      </c>
      <c r="E361" s="38"/>
      <c r="F361" s="189" t="s">
        <v>810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140</v>
      </c>
      <c r="AU361" s="19" t="s">
        <v>86</v>
      </c>
    </row>
    <row r="362" spans="2:51" s="14" customFormat="1" ht="12">
      <c r="B362" s="204"/>
      <c r="C362" s="205"/>
      <c r="D362" s="195" t="s">
        <v>142</v>
      </c>
      <c r="E362" s="206" t="s">
        <v>19</v>
      </c>
      <c r="F362" s="207" t="s">
        <v>806</v>
      </c>
      <c r="G362" s="205"/>
      <c r="H362" s="208">
        <v>8.1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142</v>
      </c>
      <c r="AU362" s="214" t="s">
        <v>86</v>
      </c>
      <c r="AV362" s="14" t="s">
        <v>86</v>
      </c>
      <c r="AW362" s="14" t="s">
        <v>37</v>
      </c>
      <c r="AX362" s="14" t="s">
        <v>76</v>
      </c>
      <c r="AY362" s="214" t="s">
        <v>130</v>
      </c>
    </row>
    <row r="363" spans="2:51" s="15" customFormat="1" ht="12">
      <c r="B363" s="215"/>
      <c r="C363" s="216"/>
      <c r="D363" s="195" t="s">
        <v>142</v>
      </c>
      <c r="E363" s="217" t="s">
        <v>19</v>
      </c>
      <c r="F363" s="218" t="s">
        <v>146</v>
      </c>
      <c r="G363" s="216"/>
      <c r="H363" s="219">
        <v>8.1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142</v>
      </c>
      <c r="AU363" s="225" t="s">
        <v>86</v>
      </c>
      <c r="AV363" s="15" t="s">
        <v>138</v>
      </c>
      <c r="AW363" s="15" t="s">
        <v>37</v>
      </c>
      <c r="AX363" s="15" t="s">
        <v>84</v>
      </c>
      <c r="AY363" s="225" t="s">
        <v>130</v>
      </c>
    </row>
    <row r="364" spans="1:65" s="2" customFormat="1" ht="16.5" customHeight="1">
      <c r="A364" s="36"/>
      <c r="B364" s="37"/>
      <c r="C364" s="175" t="s">
        <v>470</v>
      </c>
      <c r="D364" s="175" t="s">
        <v>133</v>
      </c>
      <c r="E364" s="176" t="s">
        <v>811</v>
      </c>
      <c r="F364" s="177" t="s">
        <v>812</v>
      </c>
      <c r="G364" s="178" t="s">
        <v>136</v>
      </c>
      <c r="H364" s="179">
        <v>8.1</v>
      </c>
      <c r="I364" s="180"/>
      <c r="J364" s="181">
        <f>ROUND(I364*H364,2)</f>
        <v>0</v>
      </c>
      <c r="K364" s="177" t="s">
        <v>137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0.0162</v>
      </c>
      <c r="R364" s="184">
        <f>Q364*H364</f>
        <v>0.13121999999999998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138</v>
      </c>
      <c r="AT364" s="186" t="s">
        <v>133</v>
      </c>
      <c r="AU364" s="186" t="s">
        <v>86</v>
      </c>
      <c r="AY364" s="19" t="s">
        <v>130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84</v>
      </c>
      <c r="BK364" s="187">
        <f>ROUND(I364*H364,2)</f>
        <v>0</v>
      </c>
      <c r="BL364" s="19" t="s">
        <v>138</v>
      </c>
      <c r="BM364" s="186" t="s">
        <v>813</v>
      </c>
    </row>
    <row r="365" spans="1:47" s="2" customFormat="1" ht="12">
      <c r="A365" s="36"/>
      <c r="B365" s="37"/>
      <c r="C365" s="38"/>
      <c r="D365" s="188" t="s">
        <v>140</v>
      </c>
      <c r="E365" s="38"/>
      <c r="F365" s="189" t="s">
        <v>814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140</v>
      </c>
      <c r="AU365" s="19" t="s">
        <v>86</v>
      </c>
    </row>
    <row r="366" spans="2:51" s="14" customFormat="1" ht="12">
      <c r="B366" s="204"/>
      <c r="C366" s="205"/>
      <c r="D366" s="195" t="s">
        <v>142</v>
      </c>
      <c r="E366" s="206" t="s">
        <v>19</v>
      </c>
      <c r="F366" s="207" t="s">
        <v>806</v>
      </c>
      <c r="G366" s="205"/>
      <c r="H366" s="208">
        <v>8.1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142</v>
      </c>
      <c r="AU366" s="214" t="s">
        <v>86</v>
      </c>
      <c r="AV366" s="14" t="s">
        <v>86</v>
      </c>
      <c r="AW366" s="14" t="s">
        <v>37</v>
      </c>
      <c r="AX366" s="14" t="s">
        <v>76</v>
      </c>
      <c r="AY366" s="214" t="s">
        <v>130</v>
      </c>
    </row>
    <row r="367" spans="2:51" s="15" customFormat="1" ht="12">
      <c r="B367" s="215"/>
      <c r="C367" s="216"/>
      <c r="D367" s="195" t="s">
        <v>142</v>
      </c>
      <c r="E367" s="217" t="s">
        <v>19</v>
      </c>
      <c r="F367" s="218" t="s">
        <v>146</v>
      </c>
      <c r="G367" s="216"/>
      <c r="H367" s="219">
        <v>8.1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142</v>
      </c>
      <c r="AU367" s="225" t="s">
        <v>86</v>
      </c>
      <c r="AV367" s="15" t="s">
        <v>138</v>
      </c>
      <c r="AW367" s="15" t="s">
        <v>37</v>
      </c>
      <c r="AX367" s="15" t="s">
        <v>84</v>
      </c>
      <c r="AY367" s="225" t="s">
        <v>130</v>
      </c>
    </row>
    <row r="368" spans="1:65" s="2" customFormat="1" ht="24.2" customHeight="1">
      <c r="A368" s="36"/>
      <c r="B368" s="37"/>
      <c r="C368" s="175" t="s">
        <v>480</v>
      </c>
      <c r="D368" s="175" t="s">
        <v>133</v>
      </c>
      <c r="E368" s="176" t="s">
        <v>815</v>
      </c>
      <c r="F368" s="177" t="s">
        <v>816</v>
      </c>
      <c r="G368" s="178" t="s">
        <v>136</v>
      </c>
      <c r="H368" s="179">
        <v>8.1</v>
      </c>
      <c r="I368" s="180"/>
      <c r="J368" s="181">
        <f>ROUND(I368*H368,2)</f>
        <v>0</v>
      </c>
      <c r="K368" s="177" t="s">
        <v>137</v>
      </c>
      <c r="L368" s="41"/>
      <c r="M368" s="182" t="s">
        <v>19</v>
      </c>
      <c r="N368" s="183" t="s">
        <v>47</v>
      </c>
      <c r="O368" s="66"/>
      <c r="P368" s="184">
        <f>O368*H368</f>
        <v>0</v>
      </c>
      <c r="Q368" s="184">
        <v>0.0054</v>
      </c>
      <c r="R368" s="184">
        <f>Q368*H368</f>
        <v>0.04374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138</v>
      </c>
      <c r="AT368" s="186" t="s">
        <v>133</v>
      </c>
      <c r="AU368" s="186" t="s">
        <v>86</v>
      </c>
      <c r="AY368" s="19" t="s">
        <v>130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84</v>
      </c>
      <c r="BK368" s="187">
        <f>ROUND(I368*H368,2)</f>
        <v>0</v>
      </c>
      <c r="BL368" s="19" t="s">
        <v>138</v>
      </c>
      <c r="BM368" s="186" t="s">
        <v>817</v>
      </c>
    </row>
    <row r="369" spans="1:47" s="2" customFormat="1" ht="12">
      <c r="A369" s="36"/>
      <c r="B369" s="37"/>
      <c r="C369" s="38"/>
      <c r="D369" s="188" t="s">
        <v>140</v>
      </c>
      <c r="E369" s="38"/>
      <c r="F369" s="189" t="s">
        <v>818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140</v>
      </c>
      <c r="AU369" s="19" t="s">
        <v>86</v>
      </c>
    </row>
    <row r="370" spans="2:51" s="14" customFormat="1" ht="12">
      <c r="B370" s="204"/>
      <c r="C370" s="205"/>
      <c r="D370" s="195" t="s">
        <v>142</v>
      </c>
      <c r="E370" s="206" t="s">
        <v>19</v>
      </c>
      <c r="F370" s="207" t="s">
        <v>806</v>
      </c>
      <c r="G370" s="205"/>
      <c r="H370" s="208">
        <v>8.1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142</v>
      </c>
      <c r="AU370" s="214" t="s">
        <v>86</v>
      </c>
      <c r="AV370" s="14" t="s">
        <v>86</v>
      </c>
      <c r="AW370" s="14" t="s">
        <v>37</v>
      </c>
      <c r="AX370" s="14" t="s">
        <v>76</v>
      </c>
      <c r="AY370" s="214" t="s">
        <v>130</v>
      </c>
    </row>
    <row r="371" spans="2:51" s="15" customFormat="1" ht="12">
      <c r="B371" s="215"/>
      <c r="C371" s="216"/>
      <c r="D371" s="195" t="s">
        <v>142</v>
      </c>
      <c r="E371" s="217" t="s">
        <v>19</v>
      </c>
      <c r="F371" s="218" t="s">
        <v>146</v>
      </c>
      <c r="G371" s="216"/>
      <c r="H371" s="219">
        <v>8.1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142</v>
      </c>
      <c r="AU371" s="225" t="s">
        <v>86</v>
      </c>
      <c r="AV371" s="15" t="s">
        <v>138</v>
      </c>
      <c r="AW371" s="15" t="s">
        <v>37</v>
      </c>
      <c r="AX371" s="15" t="s">
        <v>84</v>
      </c>
      <c r="AY371" s="225" t="s">
        <v>130</v>
      </c>
    </row>
    <row r="372" spans="1:65" s="2" customFormat="1" ht="24.2" customHeight="1">
      <c r="A372" s="36"/>
      <c r="B372" s="37"/>
      <c r="C372" s="175" t="s">
        <v>485</v>
      </c>
      <c r="D372" s="175" t="s">
        <v>133</v>
      </c>
      <c r="E372" s="176" t="s">
        <v>819</v>
      </c>
      <c r="F372" s="177" t="s">
        <v>820</v>
      </c>
      <c r="G372" s="178" t="s">
        <v>136</v>
      </c>
      <c r="H372" s="179">
        <v>8.1</v>
      </c>
      <c r="I372" s="180"/>
      <c r="J372" s="181">
        <f>ROUND(I372*H372,2)</f>
        <v>0</v>
      </c>
      <c r="K372" s="177" t="s">
        <v>19</v>
      </c>
      <c r="L372" s="41"/>
      <c r="M372" s="182" t="s">
        <v>19</v>
      </c>
      <c r="N372" s="183" t="s">
        <v>47</v>
      </c>
      <c r="O372" s="66"/>
      <c r="P372" s="184">
        <f>O372*H372</f>
        <v>0</v>
      </c>
      <c r="Q372" s="184">
        <v>0.00388</v>
      </c>
      <c r="R372" s="184">
        <f>Q372*H372</f>
        <v>0.031428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138</v>
      </c>
      <c r="AT372" s="186" t="s">
        <v>133</v>
      </c>
      <c r="AU372" s="186" t="s">
        <v>86</v>
      </c>
      <c r="AY372" s="19" t="s">
        <v>130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84</v>
      </c>
      <c r="BK372" s="187">
        <f>ROUND(I372*H372,2)</f>
        <v>0</v>
      </c>
      <c r="BL372" s="19" t="s">
        <v>138</v>
      </c>
      <c r="BM372" s="186" t="s">
        <v>821</v>
      </c>
    </row>
    <row r="373" spans="2:51" s="14" customFormat="1" ht="12">
      <c r="B373" s="204"/>
      <c r="C373" s="205"/>
      <c r="D373" s="195" t="s">
        <v>142</v>
      </c>
      <c r="E373" s="206" t="s">
        <v>19</v>
      </c>
      <c r="F373" s="207" t="s">
        <v>806</v>
      </c>
      <c r="G373" s="205"/>
      <c r="H373" s="208">
        <v>8.1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142</v>
      </c>
      <c r="AU373" s="214" t="s">
        <v>86</v>
      </c>
      <c r="AV373" s="14" t="s">
        <v>86</v>
      </c>
      <c r="AW373" s="14" t="s">
        <v>37</v>
      </c>
      <c r="AX373" s="14" t="s">
        <v>76</v>
      </c>
      <c r="AY373" s="214" t="s">
        <v>130</v>
      </c>
    </row>
    <row r="374" spans="2:51" s="15" customFormat="1" ht="12">
      <c r="B374" s="215"/>
      <c r="C374" s="216"/>
      <c r="D374" s="195" t="s">
        <v>142</v>
      </c>
      <c r="E374" s="217" t="s">
        <v>19</v>
      </c>
      <c r="F374" s="218" t="s">
        <v>146</v>
      </c>
      <c r="G374" s="216"/>
      <c r="H374" s="219">
        <v>8.1</v>
      </c>
      <c r="I374" s="220"/>
      <c r="J374" s="216"/>
      <c r="K374" s="216"/>
      <c r="L374" s="221"/>
      <c r="M374" s="222"/>
      <c r="N374" s="223"/>
      <c r="O374" s="223"/>
      <c r="P374" s="223"/>
      <c r="Q374" s="223"/>
      <c r="R374" s="223"/>
      <c r="S374" s="223"/>
      <c r="T374" s="224"/>
      <c r="AT374" s="225" t="s">
        <v>142</v>
      </c>
      <c r="AU374" s="225" t="s">
        <v>86</v>
      </c>
      <c r="AV374" s="15" t="s">
        <v>138</v>
      </c>
      <c r="AW374" s="15" t="s">
        <v>37</v>
      </c>
      <c r="AX374" s="15" t="s">
        <v>84</v>
      </c>
      <c r="AY374" s="225" t="s">
        <v>130</v>
      </c>
    </row>
    <row r="375" spans="1:65" s="2" customFormat="1" ht="24.2" customHeight="1">
      <c r="A375" s="36"/>
      <c r="B375" s="37"/>
      <c r="C375" s="175" t="s">
        <v>491</v>
      </c>
      <c r="D375" s="175" t="s">
        <v>133</v>
      </c>
      <c r="E375" s="176" t="s">
        <v>822</v>
      </c>
      <c r="F375" s="177" t="s">
        <v>823</v>
      </c>
      <c r="G375" s="178" t="s">
        <v>136</v>
      </c>
      <c r="H375" s="179">
        <v>8.536</v>
      </c>
      <c r="I375" s="180"/>
      <c r="J375" s="181">
        <f>ROUND(I375*H375,2)</f>
        <v>0</v>
      </c>
      <c r="K375" s="177" t="s">
        <v>19</v>
      </c>
      <c r="L375" s="41"/>
      <c r="M375" s="182" t="s">
        <v>19</v>
      </c>
      <c r="N375" s="183" t="s">
        <v>47</v>
      </c>
      <c r="O375" s="66"/>
      <c r="P375" s="184">
        <f>O375*H375</f>
        <v>0</v>
      </c>
      <c r="Q375" s="184">
        <v>0.008</v>
      </c>
      <c r="R375" s="184">
        <f>Q375*H375</f>
        <v>0.068288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138</v>
      </c>
      <c r="AT375" s="186" t="s">
        <v>133</v>
      </c>
      <c r="AU375" s="186" t="s">
        <v>86</v>
      </c>
      <c r="AY375" s="19" t="s">
        <v>130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84</v>
      </c>
      <c r="BK375" s="187">
        <f>ROUND(I375*H375,2)</f>
        <v>0</v>
      </c>
      <c r="BL375" s="19" t="s">
        <v>138</v>
      </c>
      <c r="BM375" s="186" t="s">
        <v>824</v>
      </c>
    </row>
    <row r="376" spans="2:51" s="13" customFormat="1" ht="12">
      <c r="B376" s="193"/>
      <c r="C376" s="194"/>
      <c r="D376" s="195" t="s">
        <v>142</v>
      </c>
      <c r="E376" s="196" t="s">
        <v>19</v>
      </c>
      <c r="F376" s="197" t="s">
        <v>825</v>
      </c>
      <c r="G376" s="194"/>
      <c r="H376" s="196" t="s">
        <v>19</v>
      </c>
      <c r="I376" s="198"/>
      <c r="J376" s="194"/>
      <c r="K376" s="194"/>
      <c r="L376" s="199"/>
      <c r="M376" s="200"/>
      <c r="N376" s="201"/>
      <c r="O376" s="201"/>
      <c r="P376" s="201"/>
      <c r="Q376" s="201"/>
      <c r="R376" s="201"/>
      <c r="S376" s="201"/>
      <c r="T376" s="202"/>
      <c r="AT376" s="203" t="s">
        <v>142</v>
      </c>
      <c r="AU376" s="203" t="s">
        <v>86</v>
      </c>
      <c r="AV376" s="13" t="s">
        <v>84</v>
      </c>
      <c r="AW376" s="13" t="s">
        <v>37</v>
      </c>
      <c r="AX376" s="13" t="s">
        <v>76</v>
      </c>
      <c r="AY376" s="203" t="s">
        <v>130</v>
      </c>
    </row>
    <row r="377" spans="2:51" s="13" customFormat="1" ht="12">
      <c r="B377" s="193"/>
      <c r="C377" s="194"/>
      <c r="D377" s="195" t="s">
        <v>142</v>
      </c>
      <c r="E377" s="196" t="s">
        <v>19</v>
      </c>
      <c r="F377" s="197" t="s">
        <v>826</v>
      </c>
      <c r="G377" s="194"/>
      <c r="H377" s="196" t="s">
        <v>19</v>
      </c>
      <c r="I377" s="198"/>
      <c r="J377" s="194"/>
      <c r="K377" s="194"/>
      <c r="L377" s="199"/>
      <c r="M377" s="200"/>
      <c r="N377" s="201"/>
      <c r="O377" s="201"/>
      <c r="P377" s="201"/>
      <c r="Q377" s="201"/>
      <c r="R377" s="201"/>
      <c r="S377" s="201"/>
      <c r="T377" s="202"/>
      <c r="AT377" s="203" t="s">
        <v>142</v>
      </c>
      <c r="AU377" s="203" t="s">
        <v>86</v>
      </c>
      <c r="AV377" s="13" t="s">
        <v>84</v>
      </c>
      <c r="AW377" s="13" t="s">
        <v>37</v>
      </c>
      <c r="AX377" s="13" t="s">
        <v>76</v>
      </c>
      <c r="AY377" s="203" t="s">
        <v>130</v>
      </c>
    </row>
    <row r="378" spans="2:51" s="13" customFormat="1" ht="12">
      <c r="B378" s="193"/>
      <c r="C378" s="194"/>
      <c r="D378" s="195" t="s">
        <v>142</v>
      </c>
      <c r="E378" s="196" t="s">
        <v>19</v>
      </c>
      <c r="F378" s="197" t="s">
        <v>827</v>
      </c>
      <c r="G378" s="194"/>
      <c r="H378" s="196" t="s">
        <v>19</v>
      </c>
      <c r="I378" s="198"/>
      <c r="J378" s="194"/>
      <c r="K378" s="194"/>
      <c r="L378" s="199"/>
      <c r="M378" s="200"/>
      <c r="N378" s="201"/>
      <c r="O378" s="201"/>
      <c r="P378" s="201"/>
      <c r="Q378" s="201"/>
      <c r="R378" s="201"/>
      <c r="S378" s="201"/>
      <c r="T378" s="202"/>
      <c r="AT378" s="203" t="s">
        <v>142</v>
      </c>
      <c r="AU378" s="203" t="s">
        <v>86</v>
      </c>
      <c r="AV378" s="13" t="s">
        <v>84</v>
      </c>
      <c r="AW378" s="13" t="s">
        <v>37</v>
      </c>
      <c r="AX378" s="13" t="s">
        <v>76</v>
      </c>
      <c r="AY378" s="203" t="s">
        <v>130</v>
      </c>
    </row>
    <row r="379" spans="2:51" s="13" customFormat="1" ht="12">
      <c r="B379" s="193"/>
      <c r="C379" s="194"/>
      <c r="D379" s="195" t="s">
        <v>142</v>
      </c>
      <c r="E379" s="196" t="s">
        <v>19</v>
      </c>
      <c r="F379" s="197" t="s">
        <v>828</v>
      </c>
      <c r="G379" s="194"/>
      <c r="H379" s="196" t="s">
        <v>19</v>
      </c>
      <c r="I379" s="198"/>
      <c r="J379" s="194"/>
      <c r="K379" s="194"/>
      <c r="L379" s="199"/>
      <c r="M379" s="200"/>
      <c r="N379" s="201"/>
      <c r="O379" s="201"/>
      <c r="P379" s="201"/>
      <c r="Q379" s="201"/>
      <c r="R379" s="201"/>
      <c r="S379" s="201"/>
      <c r="T379" s="202"/>
      <c r="AT379" s="203" t="s">
        <v>142</v>
      </c>
      <c r="AU379" s="203" t="s">
        <v>86</v>
      </c>
      <c r="AV379" s="13" t="s">
        <v>84</v>
      </c>
      <c r="AW379" s="13" t="s">
        <v>37</v>
      </c>
      <c r="AX379" s="13" t="s">
        <v>76</v>
      </c>
      <c r="AY379" s="203" t="s">
        <v>130</v>
      </c>
    </row>
    <row r="380" spans="2:51" s="13" customFormat="1" ht="12">
      <c r="B380" s="193"/>
      <c r="C380" s="194"/>
      <c r="D380" s="195" t="s">
        <v>142</v>
      </c>
      <c r="E380" s="196" t="s">
        <v>19</v>
      </c>
      <c r="F380" s="197" t="s">
        <v>829</v>
      </c>
      <c r="G380" s="194"/>
      <c r="H380" s="196" t="s">
        <v>19</v>
      </c>
      <c r="I380" s="198"/>
      <c r="J380" s="194"/>
      <c r="K380" s="194"/>
      <c r="L380" s="199"/>
      <c r="M380" s="200"/>
      <c r="N380" s="201"/>
      <c r="O380" s="201"/>
      <c r="P380" s="201"/>
      <c r="Q380" s="201"/>
      <c r="R380" s="201"/>
      <c r="S380" s="201"/>
      <c r="T380" s="202"/>
      <c r="AT380" s="203" t="s">
        <v>142</v>
      </c>
      <c r="AU380" s="203" t="s">
        <v>86</v>
      </c>
      <c r="AV380" s="13" t="s">
        <v>84</v>
      </c>
      <c r="AW380" s="13" t="s">
        <v>37</v>
      </c>
      <c r="AX380" s="13" t="s">
        <v>76</v>
      </c>
      <c r="AY380" s="203" t="s">
        <v>130</v>
      </c>
    </row>
    <row r="381" spans="2:51" s="13" customFormat="1" ht="12">
      <c r="B381" s="193"/>
      <c r="C381" s="194"/>
      <c r="D381" s="195" t="s">
        <v>142</v>
      </c>
      <c r="E381" s="196" t="s">
        <v>19</v>
      </c>
      <c r="F381" s="197" t="s">
        <v>830</v>
      </c>
      <c r="G381" s="194"/>
      <c r="H381" s="196" t="s">
        <v>19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142</v>
      </c>
      <c r="AU381" s="203" t="s">
        <v>86</v>
      </c>
      <c r="AV381" s="13" t="s">
        <v>84</v>
      </c>
      <c r="AW381" s="13" t="s">
        <v>37</v>
      </c>
      <c r="AX381" s="13" t="s">
        <v>76</v>
      </c>
      <c r="AY381" s="203" t="s">
        <v>130</v>
      </c>
    </row>
    <row r="382" spans="2:51" s="13" customFormat="1" ht="12">
      <c r="B382" s="193"/>
      <c r="C382" s="194"/>
      <c r="D382" s="195" t="s">
        <v>142</v>
      </c>
      <c r="E382" s="196" t="s">
        <v>19</v>
      </c>
      <c r="F382" s="197" t="s">
        <v>831</v>
      </c>
      <c r="G382" s="194"/>
      <c r="H382" s="196" t="s">
        <v>19</v>
      </c>
      <c r="I382" s="198"/>
      <c r="J382" s="194"/>
      <c r="K382" s="194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142</v>
      </c>
      <c r="AU382" s="203" t="s">
        <v>86</v>
      </c>
      <c r="AV382" s="13" t="s">
        <v>84</v>
      </c>
      <c r="AW382" s="13" t="s">
        <v>37</v>
      </c>
      <c r="AX382" s="13" t="s">
        <v>76</v>
      </c>
      <c r="AY382" s="203" t="s">
        <v>130</v>
      </c>
    </row>
    <row r="383" spans="2:51" s="13" customFormat="1" ht="12">
      <c r="B383" s="193"/>
      <c r="C383" s="194"/>
      <c r="D383" s="195" t="s">
        <v>142</v>
      </c>
      <c r="E383" s="196" t="s">
        <v>19</v>
      </c>
      <c r="F383" s="197" t="s">
        <v>832</v>
      </c>
      <c r="G383" s="194"/>
      <c r="H383" s="196" t="s">
        <v>19</v>
      </c>
      <c r="I383" s="198"/>
      <c r="J383" s="194"/>
      <c r="K383" s="194"/>
      <c r="L383" s="199"/>
      <c r="M383" s="200"/>
      <c r="N383" s="201"/>
      <c r="O383" s="201"/>
      <c r="P383" s="201"/>
      <c r="Q383" s="201"/>
      <c r="R383" s="201"/>
      <c r="S383" s="201"/>
      <c r="T383" s="202"/>
      <c r="AT383" s="203" t="s">
        <v>142</v>
      </c>
      <c r="AU383" s="203" t="s">
        <v>86</v>
      </c>
      <c r="AV383" s="13" t="s">
        <v>84</v>
      </c>
      <c r="AW383" s="13" t="s">
        <v>37</v>
      </c>
      <c r="AX383" s="13" t="s">
        <v>76</v>
      </c>
      <c r="AY383" s="203" t="s">
        <v>130</v>
      </c>
    </row>
    <row r="384" spans="2:51" s="14" customFormat="1" ht="12">
      <c r="B384" s="204"/>
      <c r="C384" s="205"/>
      <c r="D384" s="195" t="s">
        <v>142</v>
      </c>
      <c r="E384" s="206" t="s">
        <v>19</v>
      </c>
      <c r="F384" s="207" t="s">
        <v>747</v>
      </c>
      <c r="G384" s="205"/>
      <c r="H384" s="208">
        <v>8.536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142</v>
      </c>
      <c r="AU384" s="214" t="s">
        <v>86</v>
      </c>
      <c r="AV384" s="14" t="s">
        <v>86</v>
      </c>
      <c r="AW384" s="14" t="s">
        <v>37</v>
      </c>
      <c r="AX384" s="14" t="s">
        <v>76</v>
      </c>
      <c r="AY384" s="214" t="s">
        <v>130</v>
      </c>
    </row>
    <row r="385" spans="2:51" s="15" customFormat="1" ht="12">
      <c r="B385" s="215"/>
      <c r="C385" s="216"/>
      <c r="D385" s="195" t="s">
        <v>142</v>
      </c>
      <c r="E385" s="217" t="s">
        <v>19</v>
      </c>
      <c r="F385" s="218" t="s">
        <v>146</v>
      </c>
      <c r="G385" s="216"/>
      <c r="H385" s="219">
        <v>8.536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142</v>
      </c>
      <c r="AU385" s="225" t="s">
        <v>86</v>
      </c>
      <c r="AV385" s="15" t="s">
        <v>138</v>
      </c>
      <c r="AW385" s="15" t="s">
        <v>37</v>
      </c>
      <c r="AX385" s="15" t="s">
        <v>84</v>
      </c>
      <c r="AY385" s="225" t="s">
        <v>130</v>
      </c>
    </row>
    <row r="386" spans="1:65" s="2" customFormat="1" ht="24.2" customHeight="1">
      <c r="A386" s="36"/>
      <c r="B386" s="37"/>
      <c r="C386" s="175" t="s">
        <v>496</v>
      </c>
      <c r="D386" s="175" t="s">
        <v>133</v>
      </c>
      <c r="E386" s="176" t="s">
        <v>833</v>
      </c>
      <c r="F386" s="177" t="s">
        <v>834</v>
      </c>
      <c r="G386" s="178" t="s">
        <v>229</v>
      </c>
      <c r="H386" s="179">
        <v>18.89</v>
      </c>
      <c r="I386" s="180"/>
      <c r="J386" s="181">
        <f>ROUND(I386*H386,2)</f>
        <v>0</v>
      </c>
      <c r="K386" s="177" t="s">
        <v>137</v>
      </c>
      <c r="L386" s="41"/>
      <c r="M386" s="182" t="s">
        <v>19</v>
      </c>
      <c r="N386" s="183" t="s">
        <v>47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138</v>
      </c>
      <c r="AT386" s="186" t="s">
        <v>133</v>
      </c>
      <c r="AU386" s="186" t="s">
        <v>86</v>
      </c>
      <c r="AY386" s="19" t="s">
        <v>130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84</v>
      </c>
      <c r="BK386" s="187">
        <f>ROUND(I386*H386,2)</f>
        <v>0</v>
      </c>
      <c r="BL386" s="19" t="s">
        <v>138</v>
      </c>
      <c r="BM386" s="186" t="s">
        <v>835</v>
      </c>
    </row>
    <row r="387" spans="1:47" s="2" customFormat="1" ht="12">
      <c r="A387" s="36"/>
      <c r="B387" s="37"/>
      <c r="C387" s="38"/>
      <c r="D387" s="188" t="s">
        <v>140</v>
      </c>
      <c r="E387" s="38"/>
      <c r="F387" s="189" t="s">
        <v>836</v>
      </c>
      <c r="G387" s="38"/>
      <c r="H387" s="38"/>
      <c r="I387" s="190"/>
      <c r="J387" s="38"/>
      <c r="K387" s="38"/>
      <c r="L387" s="41"/>
      <c r="M387" s="191"/>
      <c r="N387" s="192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140</v>
      </c>
      <c r="AU387" s="19" t="s">
        <v>86</v>
      </c>
    </row>
    <row r="388" spans="2:51" s="13" customFormat="1" ht="12">
      <c r="B388" s="193"/>
      <c r="C388" s="194"/>
      <c r="D388" s="195" t="s">
        <v>142</v>
      </c>
      <c r="E388" s="196" t="s">
        <v>19</v>
      </c>
      <c r="F388" s="197" t="s">
        <v>837</v>
      </c>
      <c r="G388" s="194"/>
      <c r="H388" s="196" t="s">
        <v>19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142</v>
      </c>
      <c r="AU388" s="203" t="s">
        <v>86</v>
      </c>
      <c r="AV388" s="13" t="s">
        <v>84</v>
      </c>
      <c r="AW388" s="13" t="s">
        <v>37</v>
      </c>
      <c r="AX388" s="13" t="s">
        <v>76</v>
      </c>
      <c r="AY388" s="203" t="s">
        <v>130</v>
      </c>
    </row>
    <row r="389" spans="2:51" s="14" customFormat="1" ht="12">
      <c r="B389" s="204"/>
      <c r="C389" s="205"/>
      <c r="D389" s="195" t="s">
        <v>142</v>
      </c>
      <c r="E389" s="206" t="s">
        <v>19</v>
      </c>
      <c r="F389" s="207" t="s">
        <v>838</v>
      </c>
      <c r="G389" s="205"/>
      <c r="H389" s="208">
        <v>8.89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142</v>
      </c>
      <c r="AU389" s="214" t="s">
        <v>86</v>
      </c>
      <c r="AV389" s="14" t="s">
        <v>86</v>
      </c>
      <c r="AW389" s="14" t="s">
        <v>37</v>
      </c>
      <c r="AX389" s="14" t="s">
        <v>76</v>
      </c>
      <c r="AY389" s="214" t="s">
        <v>130</v>
      </c>
    </row>
    <row r="390" spans="2:51" s="13" customFormat="1" ht="12">
      <c r="B390" s="193"/>
      <c r="C390" s="194"/>
      <c r="D390" s="195" t="s">
        <v>142</v>
      </c>
      <c r="E390" s="196" t="s">
        <v>19</v>
      </c>
      <c r="F390" s="197" t="s">
        <v>839</v>
      </c>
      <c r="G390" s="194"/>
      <c r="H390" s="196" t="s">
        <v>19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142</v>
      </c>
      <c r="AU390" s="203" t="s">
        <v>86</v>
      </c>
      <c r="AV390" s="13" t="s">
        <v>84</v>
      </c>
      <c r="AW390" s="13" t="s">
        <v>37</v>
      </c>
      <c r="AX390" s="13" t="s">
        <v>76</v>
      </c>
      <c r="AY390" s="203" t="s">
        <v>130</v>
      </c>
    </row>
    <row r="391" spans="2:51" s="14" customFormat="1" ht="12">
      <c r="B391" s="204"/>
      <c r="C391" s="205"/>
      <c r="D391" s="195" t="s">
        <v>142</v>
      </c>
      <c r="E391" s="206" t="s">
        <v>19</v>
      </c>
      <c r="F391" s="207" t="s">
        <v>840</v>
      </c>
      <c r="G391" s="205"/>
      <c r="H391" s="208">
        <v>10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142</v>
      </c>
      <c r="AU391" s="214" t="s">
        <v>86</v>
      </c>
      <c r="AV391" s="14" t="s">
        <v>86</v>
      </c>
      <c r="AW391" s="14" t="s">
        <v>37</v>
      </c>
      <c r="AX391" s="14" t="s">
        <v>76</v>
      </c>
      <c r="AY391" s="214" t="s">
        <v>130</v>
      </c>
    </row>
    <row r="392" spans="2:51" s="15" customFormat="1" ht="12">
      <c r="B392" s="215"/>
      <c r="C392" s="216"/>
      <c r="D392" s="195" t="s">
        <v>142</v>
      </c>
      <c r="E392" s="217" t="s">
        <v>19</v>
      </c>
      <c r="F392" s="218" t="s">
        <v>146</v>
      </c>
      <c r="G392" s="216"/>
      <c r="H392" s="219">
        <v>18.89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142</v>
      </c>
      <c r="AU392" s="225" t="s">
        <v>86</v>
      </c>
      <c r="AV392" s="15" t="s">
        <v>138</v>
      </c>
      <c r="AW392" s="15" t="s">
        <v>37</v>
      </c>
      <c r="AX392" s="15" t="s">
        <v>84</v>
      </c>
      <c r="AY392" s="225" t="s">
        <v>130</v>
      </c>
    </row>
    <row r="393" spans="1:65" s="2" customFormat="1" ht="16.5" customHeight="1">
      <c r="A393" s="36"/>
      <c r="B393" s="37"/>
      <c r="C393" s="240" t="s">
        <v>504</v>
      </c>
      <c r="D393" s="240" t="s">
        <v>841</v>
      </c>
      <c r="E393" s="241" t="s">
        <v>842</v>
      </c>
      <c r="F393" s="242" t="s">
        <v>843</v>
      </c>
      <c r="G393" s="243" t="s">
        <v>229</v>
      </c>
      <c r="H393" s="244">
        <v>19.835</v>
      </c>
      <c r="I393" s="245"/>
      <c r="J393" s="246">
        <f>ROUND(I393*H393,2)</f>
        <v>0</v>
      </c>
      <c r="K393" s="242" t="s">
        <v>137</v>
      </c>
      <c r="L393" s="247"/>
      <c r="M393" s="248" t="s">
        <v>19</v>
      </c>
      <c r="N393" s="249" t="s">
        <v>47</v>
      </c>
      <c r="O393" s="66"/>
      <c r="P393" s="184">
        <f>O393*H393</f>
        <v>0</v>
      </c>
      <c r="Q393" s="184">
        <v>5E-05</v>
      </c>
      <c r="R393" s="184">
        <f>Q393*H393</f>
        <v>0.00099175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185</v>
      </c>
      <c r="AT393" s="186" t="s">
        <v>841</v>
      </c>
      <c r="AU393" s="186" t="s">
        <v>86</v>
      </c>
      <c r="AY393" s="19" t="s">
        <v>130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84</v>
      </c>
      <c r="BK393" s="187">
        <f>ROUND(I393*H393,2)</f>
        <v>0</v>
      </c>
      <c r="BL393" s="19" t="s">
        <v>138</v>
      </c>
      <c r="BM393" s="186" t="s">
        <v>844</v>
      </c>
    </row>
    <row r="394" spans="2:51" s="14" customFormat="1" ht="12">
      <c r="B394" s="204"/>
      <c r="C394" s="205"/>
      <c r="D394" s="195" t="s">
        <v>142</v>
      </c>
      <c r="E394" s="205"/>
      <c r="F394" s="207" t="s">
        <v>845</v>
      </c>
      <c r="G394" s="205"/>
      <c r="H394" s="208">
        <v>19.835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142</v>
      </c>
      <c r="AU394" s="214" t="s">
        <v>86</v>
      </c>
      <c r="AV394" s="14" t="s">
        <v>86</v>
      </c>
      <c r="AW394" s="14" t="s">
        <v>4</v>
      </c>
      <c r="AX394" s="14" t="s">
        <v>84</v>
      </c>
      <c r="AY394" s="214" t="s">
        <v>130</v>
      </c>
    </row>
    <row r="395" spans="1:65" s="2" customFormat="1" ht="16.5" customHeight="1">
      <c r="A395" s="36"/>
      <c r="B395" s="37"/>
      <c r="C395" s="175" t="s">
        <v>515</v>
      </c>
      <c r="D395" s="175" t="s">
        <v>133</v>
      </c>
      <c r="E395" s="176" t="s">
        <v>846</v>
      </c>
      <c r="F395" s="177" t="s">
        <v>847</v>
      </c>
      <c r="G395" s="178" t="s">
        <v>229</v>
      </c>
      <c r="H395" s="179">
        <v>4</v>
      </c>
      <c r="I395" s="180"/>
      <c r="J395" s="181">
        <f>ROUND(I395*H395,2)</f>
        <v>0</v>
      </c>
      <c r="K395" s="177" t="s">
        <v>19</v>
      </c>
      <c r="L395" s="41"/>
      <c r="M395" s="182" t="s">
        <v>19</v>
      </c>
      <c r="N395" s="183" t="s">
        <v>47</v>
      </c>
      <c r="O395" s="66"/>
      <c r="P395" s="184">
        <f>O395*H395</f>
        <v>0</v>
      </c>
      <c r="Q395" s="184">
        <v>0.008</v>
      </c>
      <c r="R395" s="184">
        <f>Q395*H395</f>
        <v>0.032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138</v>
      </c>
      <c r="AT395" s="186" t="s">
        <v>133</v>
      </c>
      <c r="AU395" s="186" t="s">
        <v>86</v>
      </c>
      <c r="AY395" s="19" t="s">
        <v>130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84</v>
      </c>
      <c r="BK395" s="187">
        <f>ROUND(I395*H395,2)</f>
        <v>0</v>
      </c>
      <c r="BL395" s="19" t="s">
        <v>138</v>
      </c>
      <c r="BM395" s="186" t="s">
        <v>848</v>
      </c>
    </row>
    <row r="396" spans="1:65" s="2" customFormat="1" ht="24.2" customHeight="1">
      <c r="A396" s="36"/>
      <c r="B396" s="37"/>
      <c r="C396" s="175" t="s">
        <v>526</v>
      </c>
      <c r="D396" s="175" t="s">
        <v>133</v>
      </c>
      <c r="E396" s="176" t="s">
        <v>849</v>
      </c>
      <c r="F396" s="177" t="s">
        <v>850</v>
      </c>
      <c r="G396" s="178" t="s">
        <v>170</v>
      </c>
      <c r="H396" s="179">
        <v>0.034</v>
      </c>
      <c r="I396" s="180"/>
      <c r="J396" s="181">
        <f>ROUND(I396*H396,2)</f>
        <v>0</v>
      </c>
      <c r="K396" s="177" t="s">
        <v>137</v>
      </c>
      <c r="L396" s="41"/>
      <c r="M396" s="182" t="s">
        <v>19</v>
      </c>
      <c r="N396" s="183" t="s">
        <v>47</v>
      </c>
      <c r="O396" s="66"/>
      <c r="P396" s="184">
        <f>O396*H396</f>
        <v>0</v>
      </c>
      <c r="Q396" s="184">
        <v>2.30102</v>
      </c>
      <c r="R396" s="184">
        <f>Q396*H396</f>
        <v>0.07823468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138</v>
      </c>
      <c r="AT396" s="186" t="s">
        <v>133</v>
      </c>
      <c r="AU396" s="186" t="s">
        <v>86</v>
      </c>
      <c r="AY396" s="19" t="s">
        <v>130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84</v>
      </c>
      <c r="BK396" s="187">
        <f>ROUND(I396*H396,2)</f>
        <v>0</v>
      </c>
      <c r="BL396" s="19" t="s">
        <v>138</v>
      </c>
      <c r="BM396" s="186" t="s">
        <v>851</v>
      </c>
    </row>
    <row r="397" spans="1:47" s="2" customFormat="1" ht="12">
      <c r="A397" s="36"/>
      <c r="B397" s="37"/>
      <c r="C397" s="38"/>
      <c r="D397" s="188" t="s">
        <v>140</v>
      </c>
      <c r="E397" s="38"/>
      <c r="F397" s="189" t="s">
        <v>852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140</v>
      </c>
      <c r="AU397" s="19" t="s">
        <v>86</v>
      </c>
    </row>
    <row r="398" spans="2:51" s="13" customFormat="1" ht="12">
      <c r="B398" s="193"/>
      <c r="C398" s="194"/>
      <c r="D398" s="195" t="s">
        <v>142</v>
      </c>
      <c r="E398" s="196" t="s">
        <v>19</v>
      </c>
      <c r="F398" s="197" t="s">
        <v>853</v>
      </c>
      <c r="G398" s="194"/>
      <c r="H398" s="196" t="s">
        <v>19</v>
      </c>
      <c r="I398" s="198"/>
      <c r="J398" s="194"/>
      <c r="K398" s="194"/>
      <c r="L398" s="199"/>
      <c r="M398" s="200"/>
      <c r="N398" s="201"/>
      <c r="O398" s="201"/>
      <c r="P398" s="201"/>
      <c r="Q398" s="201"/>
      <c r="R398" s="201"/>
      <c r="S398" s="201"/>
      <c r="T398" s="202"/>
      <c r="AT398" s="203" t="s">
        <v>142</v>
      </c>
      <c r="AU398" s="203" t="s">
        <v>86</v>
      </c>
      <c r="AV398" s="13" t="s">
        <v>84</v>
      </c>
      <c r="AW398" s="13" t="s">
        <v>37</v>
      </c>
      <c r="AX398" s="13" t="s">
        <v>76</v>
      </c>
      <c r="AY398" s="203" t="s">
        <v>130</v>
      </c>
    </row>
    <row r="399" spans="2:51" s="14" customFormat="1" ht="12">
      <c r="B399" s="204"/>
      <c r="C399" s="205"/>
      <c r="D399" s="195" t="s">
        <v>142</v>
      </c>
      <c r="E399" s="206" t="s">
        <v>19</v>
      </c>
      <c r="F399" s="207" t="s">
        <v>854</v>
      </c>
      <c r="G399" s="205"/>
      <c r="H399" s="208">
        <v>0.034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142</v>
      </c>
      <c r="AU399" s="214" t="s">
        <v>86</v>
      </c>
      <c r="AV399" s="14" t="s">
        <v>86</v>
      </c>
      <c r="AW399" s="14" t="s">
        <v>37</v>
      </c>
      <c r="AX399" s="14" t="s">
        <v>76</v>
      </c>
      <c r="AY399" s="214" t="s">
        <v>130</v>
      </c>
    </row>
    <row r="400" spans="2:51" s="15" customFormat="1" ht="12">
      <c r="B400" s="215"/>
      <c r="C400" s="216"/>
      <c r="D400" s="195" t="s">
        <v>142</v>
      </c>
      <c r="E400" s="217" t="s">
        <v>19</v>
      </c>
      <c r="F400" s="218" t="s">
        <v>146</v>
      </c>
      <c r="G400" s="216"/>
      <c r="H400" s="219">
        <v>0.034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142</v>
      </c>
      <c r="AU400" s="225" t="s">
        <v>86</v>
      </c>
      <c r="AV400" s="15" t="s">
        <v>138</v>
      </c>
      <c r="AW400" s="15" t="s">
        <v>37</v>
      </c>
      <c r="AX400" s="15" t="s">
        <v>84</v>
      </c>
      <c r="AY400" s="225" t="s">
        <v>130</v>
      </c>
    </row>
    <row r="401" spans="1:65" s="2" customFormat="1" ht="16.5" customHeight="1">
      <c r="A401" s="36"/>
      <c r="B401" s="37"/>
      <c r="C401" s="175" t="s">
        <v>532</v>
      </c>
      <c r="D401" s="175" t="s">
        <v>133</v>
      </c>
      <c r="E401" s="176" t="s">
        <v>855</v>
      </c>
      <c r="F401" s="177" t="s">
        <v>856</v>
      </c>
      <c r="G401" s="178" t="s">
        <v>170</v>
      </c>
      <c r="H401" s="179">
        <v>15.668</v>
      </c>
      <c r="I401" s="180"/>
      <c r="J401" s="181">
        <f>ROUND(I401*H401,2)</f>
        <v>0</v>
      </c>
      <c r="K401" s="177" t="s">
        <v>19</v>
      </c>
      <c r="L401" s="41"/>
      <c r="M401" s="182" t="s">
        <v>19</v>
      </c>
      <c r="N401" s="183" t="s">
        <v>47</v>
      </c>
      <c r="O401" s="66"/>
      <c r="P401" s="184">
        <f>O401*H401</f>
        <v>0</v>
      </c>
      <c r="Q401" s="184">
        <v>2.45329</v>
      </c>
      <c r="R401" s="184">
        <f>Q401*H401</f>
        <v>38.438147719999996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138</v>
      </c>
      <c r="AT401" s="186" t="s">
        <v>133</v>
      </c>
      <c r="AU401" s="186" t="s">
        <v>86</v>
      </c>
      <c r="AY401" s="19" t="s">
        <v>130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84</v>
      </c>
      <c r="BK401" s="187">
        <f>ROUND(I401*H401,2)</f>
        <v>0</v>
      </c>
      <c r="BL401" s="19" t="s">
        <v>138</v>
      </c>
      <c r="BM401" s="186" t="s">
        <v>857</v>
      </c>
    </row>
    <row r="402" spans="2:51" s="13" customFormat="1" ht="12">
      <c r="B402" s="193"/>
      <c r="C402" s="194"/>
      <c r="D402" s="195" t="s">
        <v>142</v>
      </c>
      <c r="E402" s="196" t="s">
        <v>19</v>
      </c>
      <c r="F402" s="197" t="s">
        <v>264</v>
      </c>
      <c r="G402" s="194"/>
      <c r="H402" s="196" t="s">
        <v>19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142</v>
      </c>
      <c r="AU402" s="203" t="s">
        <v>86</v>
      </c>
      <c r="AV402" s="13" t="s">
        <v>84</v>
      </c>
      <c r="AW402" s="13" t="s">
        <v>37</v>
      </c>
      <c r="AX402" s="13" t="s">
        <v>76</v>
      </c>
      <c r="AY402" s="203" t="s">
        <v>130</v>
      </c>
    </row>
    <row r="403" spans="2:51" s="13" customFormat="1" ht="12">
      <c r="B403" s="193"/>
      <c r="C403" s="194"/>
      <c r="D403" s="195" t="s">
        <v>142</v>
      </c>
      <c r="E403" s="196" t="s">
        <v>19</v>
      </c>
      <c r="F403" s="197" t="s">
        <v>605</v>
      </c>
      <c r="G403" s="194"/>
      <c r="H403" s="196" t="s">
        <v>19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142</v>
      </c>
      <c r="AU403" s="203" t="s">
        <v>86</v>
      </c>
      <c r="AV403" s="13" t="s">
        <v>84</v>
      </c>
      <c r="AW403" s="13" t="s">
        <v>37</v>
      </c>
      <c r="AX403" s="13" t="s">
        <v>76</v>
      </c>
      <c r="AY403" s="203" t="s">
        <v>130</v>
      </c>
    </row>
    <row r="404" spans="2:51" s="14" customFormat="1" ht="12">
      <c r="B404" s="204"/>
      <c r="C404" s="205"/>
      <c r="D404" s="195" t="s">
        <v>142</v>
      </c>
      <c r="E404" s="206" t="s">
        <v>19</v>
      </c>
      <c r="F404" s="207" t="s">
        <v>858</v>
      </c>
      <c r="G404" s="205"/>
      <c r="H404" s="208">
        <v>15.064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142</v>
      </c>
      <c r="AU404" s="214" t="s">
        <v>86</v>
      </c>
      <c r="AV404" s="14" t="s">
        <v>86</v>
      </c>
      <c r="AW404" s="14" t="s">
        <v>37</v>
      </c>
      <c r="AX404" s="14" t="s">
        <v>76</v>
      </c>
      <c r="AY404" s="214" t="s">
        <v>130</v>
      </c>
    </row>
    <row r="405" spans="2:51" s="14" customFormat="1" ht="12">
      <c r="B405" s="204"/>
      <c r="C405" s="205"/>
      <c r="D405" s="195" t="s">
        <v>142</v>
      </c>
      <c r="E405" s="206" t="s">
        <v>19</v>
      </c>
      <c r="F405" s="207" t="s">
        <v>859</v>
      </c>
      <c r="G405" s="205"/>
      <c r="H405" s="208">
        <v>0.604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142</v>
      </c>
      <c r="AU405" s="214" t="s">
        <v>86</v>
      </c>
      <c r="AV405" s="14" t="s">
        <v>86</v>
      </c>
      <c r="AW405" s="14" t="s">
        <v>37</v>
      </c>
      <c r="AX405" s="14" t="s">
        <v>76</v>
      </c>
      <c r="AY405" s="214" t="s">
        <v>130</v>
      </c>
    </row>
    <row r="406" spans="2:51" s="15" customFormat="1" ht="12">
      <c r="B406" s="215"/>
      <c r="C406" s="216"/>
      <c r="D406" s="195" t="s">
        <v>142</v>
      </c>
      <c r="E406" s="217" t="s">
        <v>19</v>
      </c>
      <c r="F406" s="218" t="s">
        <v>146</v>
      </c>
      <c r="G406" s="216"/>
      <c r="H406" s="219">
        <v>15.668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142</v>
      </c>
      <c r="AU406" s="225" t="s">
        <v>86</v>
      </c>
      <c r="AV406" s="15" t="s">
        <v>138</v>
      </c>
      <c r="AW406" s="15" t="s">
        <v>37</v>
      </c>
      <c r="AX406" s="15" t="s">
        <v>84</v>
      </c>
      <c r="AY406" s="225" t="s">
        <v>130</v>
      </c>
    </row>
    <row r="407" spans="1:65" s="2" customFormat="1" ht="24.2" customHeight="1">
      <c r="A407" s="36"/>
      <c r="B407" s="37"/>
      <c r="C407" s="175" t="s">
        <v>539</v>
      </c>
      <c r="D407" s="175" t="s">
        <v>133</v>
      </c>
      <c r="E407" s="176" t="s">
        <v>860</v>
      </c>
      <c r="F407" s="177" t="s">
        <v>861</v>
      </c>
      <c r="G407" s="178" t="s">
        <v>170</v>
      </c>
      <c r="H407" s="179">
        <v>15.668</v>
      </c>
      <c r="I407" s="180"/>
      <c r="J407" s="181">
        <f>ROUND(I407*H407,2)</f>
        <v>0</v>
      </c>
      <c r="K407" s="177" t="s">
        <v>137</v>
      </c>
      <c r="L407" s="41"/>
      <c r="M407" s="182" t="s">
        <v>19</v>
      </c>
      <c r="N407" s="183" t="s">
        <v>47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138</v>
      </c>
      <c r="AT407" s="186" t="s">
        <v>133</v>
      </c>
      <c r="AU407" s="186" t="s">
        <v>86</v>
      </c>
      <c r="AY407" s="19" t="s">
        <v>130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84</v>
      </c>
      <c r="BK407" s="187">
        <f>ROUND(I407*H407,2)</f>
        <v>0</v>
      </c>
      <c r="BL407" s="19" t="s">
        <v>138</v>
      </c>
      <c r="BM407" s="186" t="s">
        <v>862</v>
      </c>
    </row>
    <row r="408" spans="1:47" s="2" customFormat="1" ht="12">
      <c r="A408" s="36"/>
      <c r="B408" s="37"/>
      <c r="C408" s="38"/>
      <c r="D408" s="188" t="s">
        <v>140</v>
      </c>
      <c r="E408" s="38"/>
      <c r="F408" s="189" t="s">
        <v>863</v>
      </c>
      <c r="G408" s="38"/>
      <c r="H408" s="38"/>
      <c r="I408" s="190"/>
      <c r="J408" s="38"/>
      <c r="K408" s="38"/>
      <c r="L408" s="41"/>
      <c r="M408" s="191"/>
      <c r="N408" s="192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140</v>
      </c>
      <c r="AU408" s="19" t="s">
        <v>86</v>
      </c>
    </row>
    <row r="409" spans="1:65" s="2" customFormat="1" ht="16.5" customHeight="1">
      <c r="A409" s="36"/>
      <c r="B409" s="37"/>
      <c r="C409" s="175" t="s">
        <v>864</v>
      </c>
      <c r="D409" s="175" t="s">
        <v>133</v>
      </c>
      <c r="E409" s="176" t="s">
        <v>865</v>
      </c>
      <c r="F409" s="177" t="s">
        <v>866</v>
      </c>
      <c r="G409" s="178" t="s">
        <v>136</v>
      </c>
      <c r="H409" s="179">
        <v>2.816</v>
      </c>
      <c r="I409" s="180"/>
      <c r="J409" s="181">
        <f>ROUND(I409*H409,2)</f>
        <v>0</v>
      </c>
      <c r="K409" s="177" t="s">
        <v>137</v>
      </c>
      <c r="L409" s="41"/>
      <c r="M409" s="182" t="s">
        <v>19</v>
      </c>
      <c r="N409" s="183" t="s">
        <v>47</v>
      </c>
      <c r="O409" s="66"/>
      <c r="P409" s="184">
        <f>O409*H409</f>
        <v>0</v>
      </c>
      <c r="Q409" s="184">
        <v>0.01352</v>
      </c>
      <c r="R409" s="184">
        <f>Q409*H409</f>
        <v>0.03807232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138</v>
      </c>
      <c r="AT409" s="186" t="s">
        <v>133</v>
      </c>
      <c r="AU409" s="186" t="s">
        <v>86</v>
      </c>
      <c r="AY409" s="19" t="s">
        <v>130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84</v>
      </c>
      <c r="BK409" s="187">
        <f>ROUND(I409*H409,2)</f>
        <v>0</v>
      </c>
      <c r="BL409" s="19" t="s">
        <v>138</v>
      </c>
      <c r="BM409" s="186" t="s">
        <v>867</v>
      </c>
    </row>
    <row r="410" spans="1:47" s="2" customFormat="1" ht="12">
      <c r="A410" s="36"/>
      <c r="B410" s="37"/>
      <c r="C410" s="38"/>
      <c r="D410" s="188" t="s">
        <v>140</v>
      </c>
      <c r="E410" s="38"/>
      <c r="F410" s="189" t="s">
        <v>868</v>
      </c>
      <c r="G410" s="38"/>
      <c r="H410" s="38"/>
      <c r="I410" s="190"/>
      <c r="J410" s="38"/>
      <c r="K410" s="38"/>
      <c r="L410" s="41"/>
      <c r="M410" s="191"/>
      <c r="N410" s="192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140</v>
      </c>
      <c r="AU410" s="19" t="s">
        <v>86</v>
      </c>
    </row>
    <row r="411" spans="2:51" s="14" customFormat="1" ht="12">
      <c r="B411" s="204"/>
      <c r="C411" s="205"/>
      <c r="D411" s="195" t="s">
        <v>142</v>
      </c>
      <c r="E411" s="206" t="s">
        <v>19</v>
      </c>
      <c r="F411" s="207" t="s">
        <v>869</v>
      </c>
      <c r="G411" s="205"/>
      <c r="H411" s="208">
        <v>2.816</v>
      </c>
      <c r="I411" s="209"/>
      <c r="J411" s="205"/>
      <c r="K411" s="205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142</v>
      </c>
      <c r="AU411" s="214" t="s">
        <v>86</v>
      </c>
      <c r="AV411" s="14" t="s">
        <v>86</v>
      </c>
      <c r="AW411" s="14" t="s">
        <v>37</v>
      </c>
      <c r="AX411" s="14" t="s">
        <v>76</v>
      </c>
      <c r="AY411" s="214" t="s">
        <v>130</v>
      </c>
    </row>
    <row r="412" spans="2:51" s="15" customFormat="1" ht="12">
      <c r="B412" s="215"/>
      <c r="C412" s="216"/>
      <c r="D412" s="195" t="s">
        <v>142</v>
      </c>
      <c r="E412" s="217" t="s">
        <v>19</v>
      </c>
      <c r="F412" s="218" t="s">
        <v>146</v>
      </c>
      <c r="G412" s="216"/>
      <c r="H412" s="219">
        <v>2.816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142</v>
      </c>
      <c r="AU412" s="225" t="s">
        <v>86</v>
      </c>
      <c r="AV412" s="15" t="s">
        <v>138</v>
      </c>
      <c r="AW412" s="15" t="s">
        <v>37</v>
      </c>
      <c r="AX412" s="15" t="s">
        <v>84</v>
      </c>
      <c r="AY412" s="225" t="s">
        <v>130</v>
      </c>
    </row>
    <row r="413" spans="1:65" s="2" customFormat="1" ht="16.5" customHeight="1">
      <c r="A413" s="36"/>
      <c r="B413" s="37"/>
      <c r="C413" s="175" t="s">
        <v>870</v>
      </c>
      <c r="D413" s="175" t="s">
        <v>133</v>
      </c>
      <c r="E413" s="176" t="s">
        <v>871</v>
      </c>
      <c r="F413" s="177" t="s">
        <v>872</v>
      </c>
      <c r="G413" s="178" t="s">
        <v>136</v>
      </c>
      <c r="H413" s="179">
        <v>2.816</v>
      </c>
      <c r="I413" s="180"/>
      <c r="J413" s="181">
        <f>ROUND(I413*H413,2)</f>
        <v>0</v>
      </c>
      <c r="K413" s="177" t="s">
        <v>137</v>
      </c>
      <c r="L413" s="41"/>
      <c r="M413" s="182" t="s">
        <v>19</v>
      </c>
      <c r="N413" s="183" t="s">
        <v>47</v>
      </c>
      <c r="O413" s="66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138</v>
      </c>
      <c r="AT413" s="186" t="s">
        <v>133</v>
      </c>
      <c r="AU413" s="186" t="s">
        <v>86</v>
      </c>
      <c r="AY413" s="19" t="s">
        <v>130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84</v>
      </c>
      <c r="BK413" s="187">
        <f>ROUND(I413*H413,2)</f>
        <v>0</v>
      </c>
      <c r="BL413" s="19" t="s">
        <v>138</v>
      </c>
      <c r="BM413" s="186" t="s">
        <v>873</v>
      </c>
    </row>
    <row r="414" spans="1:47" s="2" customFormat="1" ht="12">
      <c r="A414" s="36"/>
      <c r="B414" s="37"/>
      <c r="C414" s="38"/>
      <c r="D414" s="188" t="s">
        <v>140</v>
      </c>
      <c r="E414" s="38"/>
      <c r="F414" s="189" t="s">
        <v>874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140</v>
      </c>
      <c r="AU414" s="19" t="s">
        <v>86</v>
      </c>
    </row>
    <row r="415" spans="1:65" s="2" customFormat="1" ht="16.5" customHeight="1">
      <c r="A415" s="36"/>
      <c r="B415" s="37"/>
      <c r="C415" s="175" t="s">
        <v>875</v>
      </c>
      <c r="D415" s="175" t="s">
        <v>133</v>
      </c>
      <c r="E415" s="176" t="s">
        <v>876</v>
      </c>
      <c r="F415" s="177" t="s">
        <v>877</v>
      </c>
      <c r="G415" s="178" t="s">
        <v>359</v>
      </c>
      <c r="H415" s="179">
        <v>0.89</v>
      </c>
      <c r="I415" s="180"/>
      <c r="J415" s="181">
        <f>ROUND(I415*H415,2)</f>
        <v>0</v>
      </c>
      <c r="K415" s="177" t="s">
        <v>137</v>
      </c>
      <c r="L415" s="41"/>
      <c r="M415" s="182" t="s">
        <v>19</v>
      </c>
      <c r="N415" s="183" t="s">
        <v>47</v>
      </c>
      <c r="O415" s="66"/>
      <c r="P415" s="184">
        <f>O415*H415</f>
        <v>0</v>
      </c>
      <c r="Q415" s="184">
        <v>1.06277</v>
      </c>
      <c r="R415" s="184">
        <f>Q415*H415</f>
        <v>0.9458653</v>
      </c>
      <c r="S415" s="184">
        <v>0</v>
      </c>
      <c r="T415" s="185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86" t="s">
        <v>138</v>
      </c>
      <c r="AT415" s="186" t="s">
        <v>133</v>
      </c>
      <c r="AU415" s="186" t="s">
        <v>86</v>
      </c>
      <c r="AY415" s="19" t="s">
        <v>130</v>
      </c>
      <c r="BE415" s="187">
        <f>IF(N415="základní",J415,0)</f>
        <v>0</v>
      </c>
      <c r="BF415" s="187">
        <f>IF(N415="snížená",J415,0)</f>
        <v>0</v>
      </c>
      <c r="BG415" s="187">
        <f>IF(N415="zákl. přenesená",J415,0)</f>
        <v>0</v>
      </c>
      <c r="BH415" s="187">
        <f>IF(N415="sníž. přenesená",J415,0)</f>
        <v>0</v>
      </c>
      <c r="BI415" s="187">
        <f>IF(N415="nulová",J415,0)</f>
        <v>0</v>
      </c>
      <c r="BJ415" s="19" t="s">
        <v>84</v>
      </c>
      <c r="BK415" s="187">
        <f>ROUND(I415*H415,2)</f>
        <v>0</v>
      </c>
      <c r="BL415" s="19" t="s">
        <v>138</v>
      </c>
      <c r="BM415" s="186" t="s">
        <v>878</v>
      </c>
    </row>
    <row r="416" spans="1:47" s="2" customFormat="1" ht="12">
      <c r="A416" s="36"/>
      <c r="B416" s="37"/>
      <c r="C416" s="38"/>
      <c r="D416" s="188" t="s">
        <v>140</v>
      </c>
      <c r="E416" s="38"/>
      <c r="F416" s="189" t="s">
        <v>879</v>
      </c>
      <c r="G416" s="38"/>
      <c r="H416" s="38"/>
      <c r="I416" s="190"/>
      <c r="J416" s="38"/>
      <c r="K416" s="38"/>
      <c r="L416" s="41"/>
      <c r="M416" s="191"/>
      <c r="N416" s="192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140</v>
      </c>
      <c r="AU416" s="19" t="s">
        <v>86</v>
      </c>
    </row>
    <row r="417" spans="2:51" s="13" customFormat="1" ht="12">
      <c r="B417" s="193"/>
      <c r="C417" s="194"/>
      <c r="D417" s="195" t="s">
        <v>142</v>
      </c>
      <c r="E417" s="196" t="s">
        <v>19</v>
      </c>
      <c r="F417" s="197" t="s">
        <v>880</v>
      </c>
      <c r="G417" s="194"/>
      <c r="H417" s="196" t="s">
        <v>19</v>
      </c>
      <c r="I417" s="198"/>
      <c r="J417" s="194"/>
      <c r="K417" s="194"/>
      <c r="L417" s="199"/>
      <c r="M417" s="200"/>
      <c r="N417" s="201"/>
      <c r="O417" s="201"/>
      <c r="P417" s="201"/>
      <c r="Q417" s="201"/>
      <c r="R417" s="201"/>
      <c r="S417" s="201"/>
      <c r="T417" s="202"/>
      <c r="AT417" s="203" t="s">
        <v>142</v>
      </c>
      <c r="AU417" s="203" t="s">
        <v>86</v>
      </c>
      <c r="AV417" s="13" t="s">
        <v>84</v>
      </c>
      <c r="AW417" s="13" t="s">
        <v>37</v>
      </c>
      <c r="AX417" s="13" t="s">
        <v>76</v>
      </c>
      <c r="AY417" s="203" t="s">
        <v>130</v>
      </c>
    </row>
    <row r="418" spans="2:51" s="13" customFormat="1" ht="12">
      <c r="B418" s="193"/>
      <c r="C418" s="194"/>
      <c r="D418" s="195" t="s">
        <v>142</v>
      </c>
      <c r="E418" s="196" t="s">
        <v>19</v>
      </c>
      <c r="F418" s="197" t="s">
        <v>264</v>
      </c>
      <c r="G418" s="194"/>
      <c r="H418" s="196" t="s">
        <v>19</v>
      </c>
      <c r="I418" s="198"/>
      <c r="J418" s="194"/>
      <c r="K418" s="194"/>
      <c r="L418" s="199"/>
      <c r="M418" s="200"/>
      <c r="N418" s="201"/>
      <c r="O418" s="201"/>
      <c r="P418" s="201"/>
      <c r="Q418" s="201"/>
      <c r="R418" s="201"/>
      <c r="S418" s="201"/>
      <c r="T418" s="202"/>
      <c r="AT418" s="203" t="s">
        <v>142</v>
      </c>
      <c r="AU418" s="203" t="s">
        <v>86</v>
      </c>
      <c r="AV418" s="13" t="s">
        <v>84</v>
      </c>
      <c r="AW418" s="13" t="s">
        <v>37</v>
      </c>
      <c r="AX418" s="13" t="s">
        <v>76</v>
      </c>
      <c r="AY418" s="203" t="s">
        <v>130</v>
      </c>
    </row>
    <row r="419" spans="2:51" s="13" customFormat="1" ht="12">
      <c r="B419" s="193"/>
      <c r="C419" s="194"/>
      <c r="D419" s="195" t="s">
        <v>142</v>
      </c>
      <c r="E419" s="196" t="s">
        <v>19</v>
      </c>
      <c r="F419" s="197" t="s">
        <v>605</v>
      </c>
      <c r="G419" s="194"/>
      <c r="H419" s="196" t="s">
        <v>19</v>
      </c>
      <c r="I419" s="198"/>
      <c r="J419" s="194"/>
      <c r="K419" s="194"/>
      <c r="L419" s="199"/>
      <c r="M419" s="200"/>
      <c r="N419" s="201"/>
      <c r="O419" s="201"/>
      <c r="P419" s="201"/>
      <c r="Q419" s="201"/>
      <c r="R419" s="201"/>
      <c r="S419" s="201"/>
      <c r="T419" s="202"/>
      <c r="AT419" s="203" t="s">
        <v>142</v>
      </c>
      <c r="AU419" s="203" t="s">
        <v>86</v>
      </c>
      <c r="AV419" s="13" t="s">
        <v>84</v>
      </c>
      <c r="AW419" s="13" t="s">
        <v>37</v>
      </c>
      <c r="AX419" s="13" t="s">
        <v>76</v>
      </c>
      <c r="AY419" s="203" t="s">
        <v>130</v>
      </c>
    </row>
    <row r="420" spans="2:51" s="14" customFormat="1" ht="12">
      <c r="B420" s="204"/>
      <c r="C420" s="205"/>
      <c r="D420" s="195" t="s">
        <v>142</v>
      </c>
      <c r="E420" s="206" t="s">
        <v>19</v>
      </c>
      <c r="F420" s="207" t="s">
        <v>881</v>
      </c>
      <c r="G420" s="205"/>
      <c r="H420" s="208">
        <v>0.744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142</v>
      </c>
      <c r="AU420" s="214" t="s">
        <v>86</v>
      </c>
      <c r="AV420" s="14" t="s">
        <v>86</v>
      </c>
      <c r="AW420" s="14" t="s">
        <v>37</v>
      </c>
      <c r="AX420" s="14" t="s">
        <v>76</v>
      </c>
      <c r="AY420" s="214" t="s">
        <v>130</v>
      </c>
    </row>
    <row r="421" spans="2:51" s="14" customFormat="1" ht="12">
      <c r="B421" s="204"/>
      <c r="C421" s="205"/>
      <c r="D421" s="195" t="s">
        <v>142</v>
      </c>
      <c r="E421" s="206" t="s">
        <v>19</v>
      </c>
      <c r="F421" s="207" t="s">
        <v>882</v>
      </c>
      <c r="G421" s="205"/>
      <c r="H421" s="208">
        <v>0.03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142</v>
      </c>
      <c r="AU421" s="214" t="s">
        <v>86</v>
      </c>
      <c r="AV421" s="14" t="s">
        <v>86</v>
      </c>
      <c r="AW421" s="14" t="s">
        <v>37</v>
      </c>
      <c r="AX421" s="14" t="s">
        <v>76</v>
      </c>
      <c r="AY421" s="214" t="s">
        <v>130</v>
      </c>
    </row>
    <row r="422" spans="2:51" s="16" customFormat="1" ht="12">
      <c r="B422" s="226"/>
      <c r="C422" s="227"/>
      <c r="D422" s="195" t="s">
        <v>142</v>
      </c>
      <c r="E422" s="228" t="s">
        <v>19</v>
      </c>
      <c r="F422" s="229" t="s">
        <v>545</v>
      </c>
      <c r="G422" s="227"/>
      <c r="H422" s="230">
        <v>0.774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142</v>
      </c>
      <c r="AU422" s="236" t="s">
        <v>86</v>
      </c>
      <c r="AV422" s="16" t="s">
        <v>156</v>
      </c>
      <c r="AW422" s="16" t="s">
        <v>37</v>
      </c>
      <c r="AX422" s="16" t="s">
        <v>76</v>
      </c>
      <c r="AY422" s="236" t="s">
        <v>130</v>
      </c>
    </row>
    <row r="423" spans="2:51" s="13" customFormat="1" ht="12">
      <c r="B423" s="193"/>
      <c r="C423" s="194"/>
      <c r="D423" s="195" t="s">
        <v>142</v>
      </c>
      <c r="E423" s="196" t="s">
        <v>19</v>
      </c>
      <c r="F423" s="197" t="s">
        <v>883</v>
      </c>
      <c r="G423" s="194"/>
      <c r="H423" s="196" t="s">
        <v>19</v>
      </c>
      <c r="I423" s="198"/>
      <c r="J423" s="194"/>
      <c r="K423" s="194"/>
      <c r="L423" s="199"/>
      <c r="M423" s="200"/>
      <c r="N423" s="201"/>
      <c r="O423" s="201"/>
      <c r="P423" s="201"/>
      <c r="Q423" s="201"/>
      <c r="R423" s="201"/>
      <c r="S423" s="201"/>
      <c r="T423" s="202"/>
      <c r="AT423" s="203" t="s">
        <v>142</v>
      </c>
      <c r="AU423" s="203" t="s">
        <v>86</v>
      </c>
      <c r="AV423" s="13" t="s">
        <v>84</v>
      </c>
      <c r="AW423" s="13" t="s">
        <v>37</v>
      </c>
      <c r="AX423" s="13" t="s">
        <v>76</v>
      </c>
      <c r="AY423" s="203" t="s">
        <v>130</v>
      </c>
    </row>
    <row r="424" spans="2:51" s="14" customFormat="1" ht="12">
      <c r="B424" s="204"/>
      <c r="C424" s="205"/>
      <c r="D424" s="195" t="s">
        <v>142</v>
      </c>
      <c r="E424" s="206" t="s">
        <v>19</v>
      </c>
      <c r="F424" s="207" t="s">
        <v>884</v>
      </c>
      <c r="G424" s="205"/>
      <c r="H424" s="208">
        <v>0.116</v>
      </c>
      <c r="I424" s="209"/>
      <c r="J424" s="205"/>
      <c r="K424" s="205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142</v>
      </c>
      <c r="AU424" s="214" t="s">
        <v>86</v>
      </c>
      <c r="AV424" s="14" t="s">
        <v>86</v>
      </c>
      <c r="AW424" s="14" t="s">
        <v>37</v>
      </c>
      <c r="AX424" s="14" t="s">
        <v>76</v>
      </c>
      <c r="AY424" s="214" t="s">
        <v>130</v>
      </c>
    </row>
    <row r="425" spans="2:51" s="15" customFormat="1" ht="12">
      <c r="B425" s="215"/>
      <c r="C425" s="216"/>
      <c r="D425" s="195" t="s">
        <v>142</v>
      </c>
      <c r="E425" s="217" t="s">
        <v>19</v>
      </c>
      <c r="F425" s="218" t="s">
        <v>146</v>
      </c>
      <c r="G425" s="216"/>
      <c r="H425" s="219">
        <v>0.89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142</v>
      </c>
      <c r="AU425" s="225" t="s">
        <v>86</v>
      </c>
      <c r="AV425" s="15" t="s">
        <v>138</v>
      </c>
      <c r="AW425" s="15" t="s">
        <v>37</v>
      </c>
      <c r="AX425" s="15" t="s">
        <v>84</v>
      </c>
      <c r="AY425" s="225" t="s">
        <v>130</v>
      </c>
    </row>
    <row r="426" spans="1:65" s="2" customFormat="1" ht="16.5" customHeight="1">
      <c r="A426" s="36"/>
      <c r="B426" s="37"/>
      <c r="C426" s="175" t="s">
        <v>885</v>
      </c>
      <c r="D426" s="175" t="s">
        <v>133</v>
      </c>
      <c r="E426" s="176" t="s">
        <v>886</v>
      </c>
      <c r="F426" s="177" t="s">
        <v>887</v>
      </c>
      <c r="G426" s="178" t="s">
        <v>136</v>
      </c>
      <c r="H426" s="179">
        <v>0.774</v>
      </c>
      <c r="I426" s="180"/>
      <c r="J426" s="181">
        <f>ROUND(I426*H426,2)</f>
        <v>0</v>
      </c>
      <c r="K426" s="177" t="s">
        <v>19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138</v>
      </c>
      <c r="AT426" s="186" t="s">
        <v>133</v>
      </c>
      <c r="AU426" s="186" t="s">
        <v>86</v>
      </c>
      <c r="AY426" s="19" t="s">
        <v>130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84</v>
      </c>
      <c r="BK426" s="187">
        <f>ROUND(I426*H426,2)</f>
        <v>0</v>
      </c>
      <c r="BL426" s="19" t="s">
        <v>138</v>
      </c>
      <c r="BM426" s="186" t="s">
        <v>888</v>
      </c>
    </row>
    <row r="427" spans="2:51" s="14" customFormat="1" ht="12">
      <c r="B427" s="204"/>
      <c r="C427" s="205"/>
      <c r="D427" s="195" t="s">
        <v>142</v>
      </c>
      <c r="E427" s="206" t="s">
        <v>19</v>
      </c>
      <c r="F427" s="207" t="s">
        <v>889</v>
      </c>
      <c r="G427" s="205"/>
      <c r="H427" s="208">
        <v>0.516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142</v>
      </c>
      <c r="AU427" s="214" t="s">
        <v>86</v>
      </c>
      <c r="AV427" s="14" t="s">
        <v>86</v>
      </c>
      <c r="AW427" s="14" t="s">
        <v>37</v>
      </c>
      <c r="AX427" s="14" t="s">
        <v>76</v>
      </c>
      <c r="AY427" s="214" t="s">
        <v>130</v>
      </c>
    </row>
    <row r="428" spans="2:51" s="14" customFormat="1" ht="12">
      <c r="B428" s="204"/>
      <c r="C428" s="205"/>
      <c r="D428" s="195" t="s">
        <v>142</v>
      </c>
      <c r="E428" s="206" t="s">
        <v>19</v>
      </c>
      <c r="F428" s="207" t="s">
        <v>890</v>
      </c>
      <c r="G428" s="205"/>
      <c r="H428" s="208">
        <v>0.258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142</v>
      </c>
      <c r="AU428" s="214" t="s">
        <v>86</v>
      </c>
      <c r="AV428" s="14" t="s">
        <v>86</v>
      </c>
      <c r="AW428" s="14" t="s">
        <v>37</v>
      </c>
      <c r="AX428" s="14" t="s">
        <v>76</v>
      </c>
      <c r="AY428" s="214" t="s">
        <v>130</v>
      </c>
    </row>
    <row r="429" spans="2:51" s="15" customFormat="1" ht="12">
      <c r="B429" s="215"/>
      <c r="C429" s="216"/>
      <c r="D429" s="195" t="s">
        <v>142</v>
      </c>
      <c r="E429" s="217" t="s">
        <v>19</v>
      </c>
      <c r="F429" s="218" t="s">
        <v>146</v>
      </c>
      <c r="G429" s="216"/>
      <c r="H429" s="219">
        <v>0.774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142</v>
      </c>
      <c r="AU429" s="225" t="s">
        <v>86</v>
      </c>
      <c r="AV429" s="15" t="s">
        <v>138</v>
      </c>
      <c r="AW429" s="15" t="s">
        <v>37</v>
      </c>
      <c r="AX429" s="15" t="s">
        <v>84</v>
      </c>
      <c r="AY429" s="225" t="s">
        <v>130</v>
      </c>
    </row>
    <row r="430" spans="1:65" s="2" customFormat="1" ht="21.75" customHeight="1">
      <c r="A430" s="36"/>
      <c r="B430" s="37"/>
      <c r="C430" s="175" t="s">
        <v>891</v>
      </c>
      <c r="D430" s="175" t="s">
        <v>133</v>
      </c>
      <c r="E430" s="176" t="s">
        <v>892</v>
      </c>
      <c r="F430" s="177" t="s">
        <v>893</v>
      </c>
      <c r="G430" s="178" t="s">
        <v>136</v>
      </c>
      <c r="H430" s="179">
        <v>1.4</v>
      </c>
      <c r="I430" s="180"/>
      <c r="J430" s="181">
        <f>ROUND(I430*H430,2)</f>
        <v>0</v>
      </c>
      <c r="K430" s="177" t="s">
        <v>19</v>
      </c>
      <c r="L430" s="41"/>
      <c r="M430" s="182" t="s">
        <v>19</v>
      </c>
      <c r="N430" s="183" t="s">
        <v>47</v>
      </c>
      <c r="O430" s="66"/>
      <c r="P430" s="184">
        <f>O430*H430</f>
        <v>0</v>
      </c>
      <c r="Q430" s="184">
        <v>0</v>
      </c>
      <c r="R430" s="184">
        <f>Q430*H430</f>
        <v>0</v>
      </c>
      <c r="S430" s="184">
        <v>0</v>
      </c>
      <c r="T430" s="185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86" t="s">
        <v>138</v>
      </c>
      <c r="AT430" s="186" t="s">
        <v>133</v>
      </c>
      <c r="AU430" s="186" t="s">
        <v>86</v>
      </c>
      <c r="AY430" s="19" t="s">
        <v>130</v>
      </c>
      <c r="BE430" s="187">
        <f>IF(N430="základní",J430,0)</f>
        <v>0</v>
      </c>
      <c r="BF430" s="187">
        <f>IF(N430="snížená",J430,0)</f>
        <v>0</v>
      </c>
      <c r="BG430" s="187">
        <f>IF(N430="zákl. přenesená",J430,0)</f>
        <v>0</v>
      </c>
      <c r="BH430" s="187">
        <f>IF(N430="sníž. přenesená",J430,0)</f>
        <v>0</v>
      </c>
      <c r="BI430" s="187">
        <f>IF(N430="nulová",J430,0)</f>
        <v>0</v>
      </c>
      <c r="BJ430" s="19" t="s">
        <v>84</v>
      </c>
      <c r="BK430" s="187">
        <f>ROUND(I430*H430,2)</f>
        <v>0</v>
      </c>
      <c r="BL430" s="19" t="s">
        <v>138</v>
      </c>
      <c r="BM430" s="186" t="s">
        <v>894</v>
      </c>
    </row>
    <row r="431" spans="2:51" s="13" customFormat="1" ht="12">
      <c r="B431" s="193"/>
      <c r="C431" s="194"/>
      <c r="D431" s="195" t="s">
        <v>142</v>
      </c>
      <c r="E431" s="196" t="s">
        <v>19</v>
      </c>
      <c r="F431" s="197" t="s">
        <v>895</v>
      </c>
      <c r="G431" s="194"/>
      <c r="H431" s="196" t="s">
        <v>19</v>
      </c>
      <c r="I431" s="198"/>
      <c r="J431" s="194"/>
      <c r="K431" s="194"/>
      <c r="L431" s="199"/>
      <c r="M431" s="200"/>
      <c r="N431" s="201"/>
      <c r="O431" s="201"/>
      <c r="P431" s="201"/>
      <c r="Q431" s="201"/>
      <c r="R431" s="201"/>
      <c r="S431" s="201"/>
      <c r="T431" s="202"/>
      <c r="AT431" s="203" t="s">
        <v>142</v>
      </c>
      <c r="AU431" s="203" t="s">
        <v>86</v>
      </c>
      <c r="AV431" s="13" t="s">
        <v>84</v>
      </c>
      <c r="AW431" s="13" t="s">
        <v>37</v>
      </c>
      <c r="AX431" s="13" t="s">
        <v>76</v>
      </c>
      <c r="AY431" s="203" t="s">
        <v>130</v>
      </c>
    </row>
    <row r="432" spans="2:51" s="14" customFormat="1" ht="12">
      <c r="B432" s="204"/>
      <c r="C432" s="205"/>
      <c r="D432" s="195" t="s">
        <v>142</v>
      </c>
      <c r="E432" s="206" t="s">
        <v>19</v>
      </c>
      <c r="F432" s="207" t="s">
        <v>896</v>
      </c>
      <c r="G432" s="205"/>
      <c r="H432" s="208">
        <v>1.4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142</v>
      </c>
      <c r="AU432" s="214" t="s">
        <v>86</v>
      </c>
      <c r="AV432" s="14" t="s">
        <v>86</v>
      </c>
      <c r="AW432" s="14" t="s">
        <v>37</v>
      </c>
      <c r="AX432" s="14" t="s">
        <v>76</v>
      </c>
      <c r="AY432" s="214" t="s">
        <v>130</v>
      </c>
    </row>
    <row r="433" spans="2:51" s="15" customFormat="1" ht="12">
      <c r="B433" s="215"/>
      <c r="C433" s="216"/>
      <c r="D433" s="195" t="s">
        <v>142</v>
      </c>
      <c r="E433" s="217" t="s">
        <v>19</v>
      </c>
      <c r="F433" s="218" t="s">
        <v>146</v>
      </c>
      <c r="G433" s="216"/>
      <c r="H433" s="219">
        <v>1.4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142</v>
      </c>
      <c r="AU433" s="225" t="s">
        <v>86</v>
      </c>
      <c r="AV433" s="15" t="s">
        <v>138</v>
      </c>
      <c r="AW433" s="15" t="s">
        <v>37</v>
      </c>
      <c r="AX433" s="15" t="s">
        <v>84</v>
      </c>
      <c r="AY433" s="225" t="s">
        <v>130</v>
      </c>
    </row>
    <row r="434" spans="1:65" s="2" customFormat="1" ht="24.2" customHeight="1">
      <c r="A434" s="36"/>
      <c r="B434" s="37"/>
      <c r="C434" s="175" t="s">
        <v>897</v>
      </c>
      <c r="D434" s="175" t="s">
        <v>133</v>
      </c>
      <c r="E434" s="176" t="s">
        <v>898</v>
      </c>
      <c r="F434" s="177" t="s">
        <v>899</v>
      </c>
      <c r="G434" s="178" t="s">
        <v>437</v>
      </c>
      <c r="H434" s="179">
        <v>1</v>
      </c>
      <c r="I434" s="180"/>
      <c r="J434" s="181">
        <f>ROUND(I434*H434,2)</f>
        <v>0</v>
      </c>
      <c r="K434" s="177" t="s">
        <v>137</v>
      </c>
      <c r="L434" s="41"/>
      <c r="M434" s="182" t="s">
        <v>19</v>
      </c>
      <c r="N434" s="183" t="s">
        <v>47</v>
      </c>
      <c r="O434" s="66"/>
      <c r="P434" s="184">
        <f>O434*H434</f>
        <v>0</v>
      </c>
      <c r="Q434" s="184">
        <v>0.00048</v>
      </c>
      <c r="R434" s="184">
        <f>Q434*H434</f>
        <v>0.00048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138</v>
      </c>
      <c r="AT434" s="186" t="s">
        <v>133</v>
      </c>
      <c r="AU434" s="186" t="s">
        <v>86</v>
      </c>
      <c r="AY434" s="19" t="s">
        <v>130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84</v>
      </c>
      <c r="BK434" s="187">
        <f>ROUND(I434*H434,2)</f>
        <v>0</v>
      </c>
      <c r="BL434" s="19" t="s">
        <v>138</v>
      </c>
      <c r="BM434" s="186" t="s">
        <v>900</v>
      </c>
    </row>
    <row r="435" spans="1:47" s="2" customFormat="1" ht="12">
      <c r="A435" s="36"/>
      <c r="B435" s="37"/>
      <c r="C435" s="38"/>
      <c r="D435" s="188" t="s">
        <v>140</v>
      </c>
      <c r="E435" s="38"/>
      <c r="F435" s="189" t="s">
        <v>901</v>
      </c>
      <c r="G435" s="38"/>
      <c r="H435" s="38"/>
      <c r="I435" s="190"/>
      <c r="J435" s="38"/>
      <c r="K435" s="38"/>
      <c r="L435" s="41"/>
      <c r="M435" s="191"/>
      <c r="N435" s="19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140</v>
      </c>
      <c r="AU435" s="19" t="s">
        <v>86</v>
      </c>
    </row>
    <row r="436" spans="2:51" s="13" customFormat="1" ht="12">
      <c r="B436" s="193"/>
      <c r="C436" s="194"/>
      <c r="D436" s="195" t="s">
        <v>142</v>
      </c>
      <c r="E436" s="196" t="s">
        <v>19</v>
      </c>
      <c r="F436" s="197" t="s">
        <v>902</v>
      </c>
      <c r="G436" s="194"/>
      <c r="H436" s="196" t="s">
        <v>19</v>
      </c>
      <c r="I436" s="198"/>
      <c r="J436" s="194"/>
      <c r="K436" s="194"/>
      <c r="L436" s="199"/>
      <c r="M436" s="200"/>
      <c r="N436" s="201"/>
      <c r="O436" s="201"/>
      <c r="P436" s="201"/>
      <c r="Q436" s="201"/>
      <c r="R436" s="201"/>
      <c r="S436" s="201"/>
      <c r="T436" s="202"/>
      <c r="AT436" s="203" t="s">
        <v>142</v>
      </c>
      <c r="AU436" s="203" t="s">
        <v>86</v>
      </c>
      <c r="AV436" s="13" t="s">
        <v>84</v>
      </c>
      <c r="AW436" s="13" t="s">
        <v>37</v>
      </c>
      <c r="AX436" s="13" t="s">
        <v>76</v>
      </c>
      <c r="AY436" s="203" t="s">
        <v>130</v>
      </c>
    </row>
    <row r="437" spans="2:51" s="14" customFormat="1" ht="12">
      <c r="B437" s="204"/>
      <c r="C437" s="205"/>
      <c r="D437" s="195" t="s">
        <v>142</v>
      </c>
      <c r="E437" s="206" t="s">
        <v>19</v>
      </c>
      <c r="F437" s="207" t="s">
        <v>903</v>
      </c>
      <c r="G437" s="205"/>
      <c r="H437" s="208">
        <v>1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142</v>
      </c>
      <c r="AU437" s="214" t="s">
        <v>86</v>
      </c>
      <c r="AV437" s="14" t="s">
        <v>86</v>
      </c>
      <c r="AW437" s="14" t="s">
        <v>37</v>
      </c>
      <c r="AX437" s="14" t="s">
        <v>76</v>
      </c>
      <c r="AY437" s="214" t="s">
        <v>130</v>
      </c>
    </row>
    <row r="438" spans="2:51" s="15" customFormat="1" ht="12">
      <c r="B438" s="215"/>
      <c r="C438" s="216"/>
      <c r="D438" s="195" t="s">
        <v>142</v>
      </c>
      <c r="E438" s="217" t="s">
        <v>19</v>
      </c>
      <c r="F438" s="218" t="s">
        <v>146</v>
      </c>
      <c r="G438" s="216"/>
      <c r="H438" s="219">
        <v>1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142</v>
      </c>
      <c r="AU438" s="225" t="s">
        <v>86</v>
      </c>
      <c r="AV438" s="15" t="s">
        <v>138</v>
      </c>
      <c r="AW438" s="15" t="s">
        <v>37</v>
      </c>
      <c r="AX438" s="15" t="s">
        <v>84</v>
      </c>
      <c r="AY438" s="225" t="s">
        <v>130</v>
      </c>
    </row>
    <row r="439" spans="1:65" s="2" customFormat="1" ht="16.5" customHeight="1">
      <c r="A439" s="36"/>
      <c r="B439" s="37"/>
      <c r="C439" s="240" t="s">
        <v>904</v>
      </c>
      <c r="D439" s="240" t="s">
        <v>841</v>
      </c>
      <c r="E439" s="241" t="s">
        <v>905</v>
      </c>
      <c r="F439" s="242" t="s">
        <v>906</v>
      </c>
      <c r="G439" s="243" t="s">
        <v>437</v>
      </c>
      <c r="H439" s="244">
        <v>1</v>
      </c>
      <c r="I439" s="245"/>
      <c r="J439" s="246">
        <f>ROUND(I439*H439,2)</f>
        <v>0</v>
      </c>
      <c r="K439" s="242" t="s">
        <v>137</v>
      </c>
      <c r="L439" s="247"/>
      <c r="M439" s="248" t="s">
        <v>19</v>
      </c>
      <c r="N439" s="249" t="s">
        <v>47</v>
      </c>
      <c r="O439" s="66"/>
      <c r="P439" s="184">
        <f>O439*H439</f>
        <v>0</v>
      </c>
      <c r="Q439" s="184">
        <v>0.01201</v>
      </c>
      <c r="R439" s="184">
        <f>Q439*H439</f>
        <v>0.01201</v>
      </c>
      <c r="S439" s="184">
        <v>0</v>
      </c>
      <c r="T439" s="185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86" t="s">
        <v>185</v>
      </c>
      <c r="AT439" s="186" t="s">
        <v>841</v>
      </c>
      <c r="AU439" s="186" t="s">
        <v>86</v>
      </c>
      <c r="AY439" s="19" t="s">
        <v>130</v>
      </c>
      <c r="BE439" s="187">
        <f>IF(N439="základní",J439,0)</f>
        <v>0</v>
      </c>
      <c r="BF439" s="187">
        <f>IF(N439="snížená",J439,0)</f>
        <v>0</v>
      </c>
      <c r="BG439" s="187">
        <f>IF(N439="zákl. přenesená",J439,0)</f>
        <v>0</v>
      </c>
      <c r="BH439" s="187">
        <f>IF(N439="sníž. přenesená",J439,0)</f>
        <v>0</v>
      </c>
      <c r="BI439" s="187">
        <f>IF(N439="nulová",J439,0)</f>
        <v>0</v>
      </c>
      <c r="BJ439" s="19" t="s">
        <v>84</v>
      </c>
      <c r="BK439" s="187">
        <f>ROUND(I439*H439,2)</f>
        <v>0</v>
      </c>
      <c r="BL439" s="19" t="s">
        <v>138</v>
      </c>
      <c r="BM439" s="186" t="s">
        <v>907</v>
      </c>
    </row>
    <row r="440" spans="2:51" s="13" customFormat="1" ht="12">
      <c r="B440" s="193"/>
      <c r="C440" s="194"/>
      <c r="D440" s="195" t="s">
        <v>142</v>
      </c>
      <c r="E440" s="196" t="s">
        <v>19</v>
      </c>
      <c r="F440" s="197" t="s">
        <v>902</v>
      </c>
      <c r="G440" s="194"/>
      <c r="H440" s="196" t="s">
        <v>19</v>
      </c>
      <c r="I440" s="198"/>
      <c r="J440" s="194"/>
      <c r="K440" s="194"/>
      <c r="L440" s="199"/>
      <c r="M440" s="200"/>
      <c r="N440" s="201"/>
      <c r="O440" s="201"/>
      <c r="P440" s="201"/>
      <c r="Q440" s="201"/>
      <c r="R440" s="201"/>
      <c r="S440" s="201"/>
      <c r="T440" s="202"/>
      <c r="AT440" s="203" t="s">
        <v>142</v>
      </c>
      <c r="AU440" s="203" t="s">
        <v>86</v>
      </c>
      <c r="AV440" s="13" t="s">
        <v>84</v>
      </c>
      <c r="AW440" s="13" t="s">
        <v>37</v>
      </c>
      <c r="AX440" s="13" t="s">
        <v>76</v>
      </c>
      <c r="AY440" s="203" t="s">
        <v>130</v>
      </c>
    </row>
    <row r="441" spans="2:51" s="14" customFormat="1" ht="12">
      <c r="B441" s="204"/>
      <c r="C441" s="205"/>
      <c r="D441" s="195" t="s">
        <v>142</v>
      </c>
      <c r="E441" s="206" t="s">
        <v>19</v>
      </c>
      <c r="F441" s="207" t="s">
        <v>903</v>
      </c>
      <c r="G441" s="205"/>
      <c r="H441" s="208">
        <v>1</v>
      </c>
      <c r="I441" s="209"/>
      <c r="J441" s="205"/>
      <c r="K441" s="205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142</v>
      </c>
      <c r="AU441" s="214" t="s">
        <v>86</v>
      </c>
      <c r="AV441" s="14" t="s">
        <v>86</v>
      </c>
      <c r="AW441" s="14" t="s">
        <v>37</v>
      </c>
      <c r="AX441" s="14" t="s">
        <v>76</v>
      </c>
      <c r="AY441" s="214" t="s">
        <v>130</v>
      </c>
    </row>
    <row r="442" spans="2:51" s="15" customFormat="1" ht="12">
      <c r="B442" s="215"/>
      <c r="C442" s="216"/>
      <c r="D442" s="195" t="s">
        <v>142</v>
      </c>
      <c r="E442" s="217" t="s">
        <v>19</v>
      </c>
      <c r="F442" s="218" t="s">
        <v>146</v>
      </c>
      <c r="G442" s="216"/>
      <c r="H442" s="219">
        <v>1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142</v>
      </c>
      <c r="AU442" s="225" t="s">
        <v>86</v>
      </c>
      <c r="AV442" s="15" t="s">
        <v>138</v>
      </c>
      <c r="AW442" s="15" t="s">
        <v>37</v>
      </c>
      <c r="AX442" s="15" t="s">
        <v>84</v>
      </c>
      <c r="AY442" s="225" t="s">
        <v>130</v>
      </c>
    </row>
    <row r="443" spans="1:65" s="2" customFormat="1" ht="24.2" customHeight="1">
      <c r="A443" s="36"/>
      <c r="B443" s="37"/>
      <c r="C443" s="175" t="s">
        <v>908</v>
      </c>
      <c r="D443" s="175" t="s">
        <v>133</v>
      </c>
      <c r="E443" s="176" t="s">
        <v>909</v>
      </c>
      <c r="F443" s="177" t="s">
        <v>910</v>
      </c>
      <c r="G443" s="178" t="s">
        <v>437</v>
      </c>
      <c r="H443" s="179">
        <v>2</v>
      </c>
      <c r="I443" s="180"/>
      <c r="J443" s="181">
        <f>ROUND(I443*H443,2)</f>
        <v>0</v>
      </c>
      <c r="K443" s="177" t="s">
        <v>137</v>
      </c>
      <c r="L443" s="41"/>
      <c r="M443" s="182" t="s">
        <v>19</v>
      </c>
      <c r="N443" s="183" t="s">
        <v>47</v>
      </c>
      <c r="O443" s="66"/>
      <c r="P443" s="184">
        <f>O443*H443</f>
        <v>0</v>
      </c>
      <c r="Q443" s="184">
        <v>0.04684</v>
      </c>
      <c r="R443" s="184">
        <f>Q443*H443</f>
        <v>0.09368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138</v>
      </c>
      <c r="AT443" s="186" t="s">
        <v>133</v>
      </c>
      <c r="AU443" s="186" t="s">
        <v>86</v>
      </c>
      <c r="AY443" s="19" t="s">
        <v>130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84</v>
      </c>
      <c r="BK443" s="187">
        <f>ROUND(I443*H443,2)</f>
        <v>0</v>
      </c>
      <c r="BL443" s="19" t="s">
        <v>138</v>
      </c>
      <c r="BM443" s="186" t="s">
        <v>911</v>
      </c>
    </row>
    <row r="444" spans="1:47" s="2" customFormat="1" ht="12">
      <c r="A444" s="36"/>
      <c r="B444" s="37"/>
      <c r="C444" s="38"/>
      <c r="D444" s="188" t="s">
        <v>140</v>
      </c>
      <c r="E444" s="38"/>
      <c r="F444" s="189" t="s">
        <v>912</v>
      </c>
      <c r="G444" s="38"/>
      <c r="H444" s="38"/>
      <c r="I444" s="190"/>
      <c r="J444" s="38"/>
      <c r="K444" s="38"/>
      <c r="L444" s="41"/>
      <c r="M444" s="191"/>
      <c r="N444" s="192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140</v>
      </c>
      <c r="AU444" s="19" t="s">
        <v>86</v>
      </c>
    </row>
    <row r="445" spans="2:51" s="13" customFormat="1" ht="12">
      <c r="B445" s="193"/>
      <c r="C445" s="194"/>
      <c r="D445" s="195" t="s">
        <v>142</v>
      </c>
      <c r="E445" s="196" t="s">
        <v>19</v>
      </c>
      <c r="F445" s="197" t="s">
        <v>902</v>
      </c>
      <c r="G445" s="194"/>
      <c r="H445" s="196" t="s">
        <v>19</v>
      </c>
      <c r="I445" s="198"/>
      <c r="J445" s="194"/>
      <c r="K445" s="194"/>
      <c r="L445" s="199"/>
      <c r="M445" s="200"/>
      <c r="N445" s="201"/>
      <c r="O445" s="201"/>
      <c r="P445" s="201"/>
      <c r="Q445" s="201"/>
      <c r="R445" s="201"/>
      <c r="S445" s="201"/>
      <c r="T445" s="202"/>
      <c r="AT445" s="203" t="s">
        <v>142</v>
      </c>
      <c r="AU445" s="203" t="s">
        <v>86</v>
      </c>
      <c r="AV445" s="13" t="s">
        <v>84</v>
      </c>
      <c r="AW445" s="13" t="s">
        <v>37</v>
      </c>
      <c r="AX445" s="13" t="s">
        <v>76</v>
      </c>
      <c r="AY445" s="203" t="s">
        <v>130</v>
      </c>
    </row>
    <row r="446" spans="2:51" s="14" customFormat="1" ht="12">
      <c r="B446" s="204"/>
      <c r="C446" s="205"/>
      <c r="D446" s="195" t="s">
        <v>142</v>
      </c>
      <c r="E446" s="206" t="s">
        <v>19</v>
      </c>
      <c r="F446" s="207" t="s">
        <v>913</v>
      </c>
      <c r="G446" s="205"/>
      <c r="H446" s="208">
        <v>1</v>
      </c>
      <c r="I446" s="209"/>
      <c r="J446" s="205"/>
      <c r="K446" s="205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142</v>
      </c>
      <c r="AU446" s="214" t="s">
        <v>86</v>
      </c>
      <c r="AV446" s="14" t="s">
        <v>86</v>
      </c>
      <c r="AW446" s="14" t="s">
        <v>37</v>
      </c>
      <c r="AX446" s="14" t="s">
        <v>76</v>
      </c>
      <c r="AY446" s="214" t="s">
        <v>130</v>
      </c>
    </row>
    <row r="447" spans="2:51" s="14" customFormat="1" ht="12">
      <c r="B447" s="204"/>
      <c r="C447" s="205"/>
      <c r="D447" s="195" t="s">
        <v>142</v>
      </c>
      <c r="E447" s="206" t="s">
        <v>19</v>
      </c>
      <c r="F447" s="207" t="s">
        <v>914</v>
      </c>
      <c r="G447" s="205"/>
      <c r="H447" s="208">
        <v>1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142</v>
      </c>
      <c r="AU447" s="214" t="s">
        <v>86</v>
      </c>
      <c r="AV447" s="14" t="s">
        <v>86</v>
      </c>
      <c r="AW447" s="14" t="s">
        <v>37</v>
      </c>
      <c r="AX447" s="14" t="s">
        <v>76</v>
      </c>
      <c r="AY447" s="214" t="s">
        <v>130</v>
      </c>
    </row>
    <row r="448" spans="2:51" s="15" customFormat="1" ht="12">
      <c r="B448" s="215"/>
      <c r="C448" s="216"/>
      <c r="D448" s="195" t="s">
        <v>142</v>
      </c>
      <c r="E448" s="217" t="s">
        <v>19</v>
      </c>
      <c r="F448" s="218" t="s">
        <v>146</v>
      </c>
      <c r="G448" s="216"/>
      <c r="H448" s="219">
        <v>2</v>
      </c>
      <c r="I448" s="220"/>
      <c r="J448" s="216"/>
      <c r="K448" s="216"/>
      <c r="L448" s="221"/>
      <c r="M448" s="222"/>
      <c r="N448" s="223"/>
      <c r="O448" s="223"/>
      <c r="P448" s="223"/>
      <c r="Q448" s="223"/>
      <c r="R448" s="223"/>
      <c r="S448" s="223"/>
      <c r="T448" s="224"/>
      <c r="AT448" s="225" t="s">
        <v>142</v>
      </c>
      <c r="AU448" s="225" t="s">
        <v>86</v>
      </c>
      <c r="AV448" s="15" t="s">
        <v>138</v>
      </c>
      <c r="AW448" s="15" t="s">
        <v>37</v>
      </c>
      <c r="AX448" s="15" t="s">
        <v>84</v>
      </c>
      <c r="AY448" s="225" t="s">
        <v>130</v>
      </c>
    </row>
    <row r="449" spans="1:65" s="2" customFormat="1" ht="21.75" customHeight="1">
      <c r="A449" s="36"/>
      <c r="B449" s="37"/>
      <c r="C449" s="240" t="s">
        <v>915</v>
      </c>
      <c r="D449" s="240" t="s">
        <v>841</v>
      </c>
      <c r="E449" s="241" t="s">
        <v>916</v>
      </c>
      <c r="F449" s="242" t="s">
        <v>917</v>
      </c>
      <c r="G449" s="243" t="s">
        <v>437</v>
      </c>
      <c r="H449" s="244">
        <v>2</v>
      </c>
      <c r="I449" s="245"/>
      <c r="J449" s="246">
        <f>ROUND(I449*H449,2)</f>
        <v>0</v>
      </c>
      <c r="K449" s="242" t="s">
        <v>137</v>
      </c>
      <c r="L449" s="247"/>
      <c r="M449" s="248" t="s">
        <v>19</v>
      </c>
      <c r="N449" s="249" t="s">
        <v>47</v>
      </c>
      <c r="O449" s="66"/>
      <c r="P449" s="184">
        <f>O449*H449</f>
        <v>0</v>
      </c>
      <c r="Q449" s="184">
        <v>0.01272</v>
      </c>
      <c r="R449" s="184">
        <f>Q449*H449</f>
        <v>0.02544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185</v>
      </c>
      <c r="AT449" s="186" t="s">
        <v>841</v>
      </c>
      <c r="AU449" s="186" t="s">
        <v>86</v>
      </c>
      <c r="AY449" s="19" t="s">
        <v>130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84</v>
      </c>
      <c r="BK449" s="187">
        <f>ROUND(I449*H449,2)</f>
        <v>0</v>
      </c>
      <c r="BL449" s="19" t="s">
        <v>138</v>
      </c>
      <c r="BM449" s="186" t="s">
        <v>918</v>
      </c>
    </row>
    <row r="450" spans="2:51" s="13" customFormat="1" ht="12">
      <c r="B450" s="193"/>
      <c r="C450" s="194"/>
      <c r="D450" s="195" t="s">
        <v>142</v>
      </c>
      <c r="E450" s="196" t="s">
        <v>19</v>
      </c>
      <c r="F450" s="197" t="s">
        <v>902</v>
      </c>
      <c r="G450" s="194"/>
      <c r="H450" s="196" t="s">
        <v>19</v>
      </c>
      <c r="I450" s="198"/>
      <c r="J450" s="194"/>
      <c r="K450" s="194"/>
      <c r="L450" s="199"/>
      <c r="M450" s="200"/>
      <c r="N450" s="201"/>
      <c r="O450" s="201"/>
      <c r="P450" s="201"/>
      <c r="Q450" s="201"/>
      <c r="R450" s="201"/>
      <c r="S450" s="201"/>
      <c r="T450" s="202"/>
      <c r="AT450" s="203" t="s">
        <v>142</v>
      </c>
      <c r="AU450" s="203" t="s">
        <v>86</v>
      </c>
      <c r="AV450" s="13" t="s">
        <v>84</v>
      </c>
      <c r="AW450" s="13" t="s">
        <v>37</v>
      </c>
      <c r="AX450" s="13" t="s">
        <v>76</v>
      </c>
      <c r="AY450" s="203" t="s">
        <v>130</v>
      </c>
    </row>
    <row r="451" spans="2:51" s="14" customFormat="1" ht="12">
      <c r="B451" s="204"/>
      <c r="C451" s="205"/>
      <c r="D451" s="195" t="s">
        <v>142</v>
      </c>
      <c r="E451" s="206" t="s">
        <v>19</v>
      </c>
      <c r="F451" s="207" t="s">
        <v>913</v>
      </c>
      <c r="G451" s="205"/>
      <c r="H451" s="208">
        <v>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142</v>
      </c>
      <c r="AU451" s="214" t="s">
        <v>86</v>
      </c>
      <c r="AV451" s="14" t="s">
        <v>86</v>
      </c>
      <c r="AW451" s="14" t="s">
        <v>37</v>
      </c>
      <c r="AX451" s="14" t="s">
        <v>76</v>
      </c>
      <c r="AY451" s="214" t="s">
        <v>130</v>
      </c>
    </row>
    <row r="452" spans="2:51" s="14" customFormat="1" ht="12">
      <c r="B452" s="204"/>
      <c r="C452" s="205"/>
      <c r="D452" s="195" t="s">
        <v>142</v>
      </c>
      <c r="E452" s="206" t="s">
        <v>19</v>
      </c>
      <c r="F452" s="207" t="s">
        <v>914</v>
      </c>
      <c r="G452" s="205"/>
      <c r="H452" s="208">
        <v>1</v>
      </c>
      <c r="I452" s="209"/>
      <c r="J452" s="205"/>
      <c r="K452" s="205"/>
      <c r="L452" s="210"/>
      <c r="M452" s="211"/>
      <c r="N452" s="212"/>
      <c r="O452" s="212"/>
      <c r="P452" s="212"/>
      <c r="Q452" s="212"/>
      <c r="R452" s="212"/>
      <c r="S452" s="212"/>
      <c r="T452" s="213"/>
      <c r="AT452" s="214" t="s">
        <v>142</v>
      </c>
      <c r="AU452" s="214" t="s">
        <v>86</v>
      </c>
      <c r="AV452" s="14" t="s">
        <v>86</v>
      </c>
      <c r="AW452" s="14" t="s">
        <v>37</v>
      </c>
      <c r="AX452" s="14" t="s">
        <v>76</v>
      </c>
      <c r="AY452" s="214" t="s">
        <v>130</v>
      </c>
    </row>
    <row r="453" spans="2:51" s="15" customFormat="1" ht="12">
      <c r="B453" s="215"/>
      <c r="C453" s="216"/>
      <c r="D453" s="195" t="s">
        <v>142</v>
      </c>
      <c r="E453" s="217" t="s">
        <v>19</v>
      </c>
      <c r="F453" s="218" t="s">
        <v>146</v>
      </c>
      <c r="G453" s="216"/>
      <c r="H453" s="219">
        <v>2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142</v>
      </c>
      <c r="AU453" s="225" t="s">
        <v>86</v>
      </c>
      <c r="AV453" s="15" t="s">
        <v>138</v>
      </c>
      <c r="AW453" s="15" t="s">
        <v>37</v>
      </c>
      <c r="AX453" s="15" t="s">
        <v>84</v>
      </c>
      <c r="AY453" s="225" t="s">
        <v>130</v>
      </c>
    </row>
    <row r="454" spans="2:63" s="12" customFormat="1" ht="22.9" customHeight="1">
      <c r="B454" s="159"/>
      <c r="C454" s="160"/>
      <c r="D454" s="161" t="s">
        <v>75</v>
      </c>
      <c r="E454" s="173" t="s">
        <v>147</v>
      </c>
      <c r="F454" s="173" t="s">
        <v>148</v>
      </c>
      <c r="G454" s="160"/>
      <c r="H454" s="160"/>
      <c r="I454" s="163"/>
      <c r="J454" s="174">
        <f>BK454</f>
        <v>0</v>
      </c>
      <c r="K454" s="160"/>
      <c r="L454" s="165"/>
      <c r="M454" s="166"/>
      <c r="N454" s="167"/>
      <c r="O454" s="167"/>
      <c r="P454" s="168">
        <f>SUM(P455:P483)</f>
        <v>0</v>
      </c>
      <c r="Q454" s="167"/>
      <c r="R454" s="168">
        <f>SUM(R455:R483)</f>
        <v>0.8399931</v>
      </c>
      <c r="S454" s="167"/>
      <c r="T454" s="169">
        <f>SUM(T455:T483)</f>
        <v>0</v>
      </c>
      <c r="AR454" s="170" t="s">
        <v>84</v>
      </c>
      <c r="AT454" s="171" t="s">
        <v>75</v>
      </c>
      <c r="AU454" s="171" t="s">
        <v>84</v>
      </c>
      <c r="AY454" s="170" t="s">
        <v>130</v>
      </c>
      <c r="BK454" s="172">
        <f>SUM(BK455:BK483)</f>
        <v>0</v>
      </c>
    </row>
    <row r="455" spans="1:65" s="2" customFormat="1" ht="16.5" customHeight="1">
      <c r="A455" s="36"/>
      <c r="B455" s="37"/>
      <c r="C455" s="175" t="s">
        <v>919</v>
      </c>
      <c r="D455" s="175" t="s">
        <v>133</v>
      </c>
      <c r="E455" s="176" t="s">
        <v>920</v>
      </c>
      <c r="F455" s="177" t="s">
        <v>921</v>
      </c>
      <c r="G455" s="178" t="s">
        <v>136</v>
      </c>
      <c r="H455" s="179">
        <v>4</v>
      </c>
      <c r="I455" s="180"/>
      <c r="J455" s="181">
        <f>ROUND(I455*H455,2)</f>
        <v>0</v>
      </c>
      <c r="K455" s="177" t="s">
        <v>137</v>
      </c>
      <c r="L455" s="41"/>
      <c r="M455" s="182" t="s">
        <v>19</v>
      </c>
      <c r="N455" s="183" t="s">
        <v>47</v>
      </c>
      <c r="O455" s="66"/>
      <c r="P455" s="184">
        <f>O455*H455</f>
        <v>0</v>
      </c>
      <c r="Q455" s="184">
        <v>0</v>
      </c>
      <c r="R455" s="184">
        <f>Q455*H455</f>
        <v>0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138</v>
      </c>
      <c r="AT455" s="186" t="s">
        <v>133</v>
      </c>
      <c r="AU455" s="186" t="s">
        <v>86</v>
      </c>
      <c r="AY455" s="19" t="s">
        <v>130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84</v>
      </c>
      <c r="BK455" s="187">
        <f>ROUND(I455*H455,2)</f>
        <v>0</v>
      </c>
      <c r="BL455" s="19" t="s">
        <v>138</v>
      </c>
      <c r="BM455" s="186" t="s">
        <v>922</v>
      </c>
    </row>
    <row r="456" spans="1:47" s="2" customFormat="1" ht="12">
      <c r="A456" s="36"/>
      <c r="B456" s="37"/>
      <c r="C456" s="38"/>
      <c r="D456" s="188" t="s">
        <v>140</v>
      </c>
      <c r="E456" s="38"/>
      <c r="F456" s="189" t="s">
        <v>923</v>
      </c>
      <c r="G456" s="38"/>
      <c r="H456" s="38"/>
      <c r="I456" s="190"/>
      <c r="J456" s="38"/>
      <c r="K456" s="38"/>
      <c r="L456" s="41"/>
      <c r="M456" s="191"/>
      <c r="N456" s="192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140</v>
      </c>
      <c r="AU456" s="19" t="s">
        <v>86</v>
      </c>
    </row>
    <row r="457" spans="2:51" s="13" customFormat="1" ht="12">
      <c r="B457" s="193"/>
      <c r="C457" s="194"/>
      <c r="D457" s="195" t="s">
        <v>142</v>
      </c>
      <c r="E457" s="196" t="s">
        <v>19</v>
      </c>
      <c r="F457" s="197" t="s">
        <v>924</v>
      </c>
      <c r="G457" s="194"/>
      <c r="H457" s="196" t="s">
        <v>19</v>
      </c>
      <c r="I457" s="198"/>
      <c r="J457" s="194"/>
      <c r="K457" s="194"/>
      <c r="L457" s="199"/>
      <c r="M457" s="200"/>
      <c r="N457" s="201"/>
      <c r="O457" s="201"/>
      <c r="P457" s="201"/>
      <c r="Q457" s="201"/>
      <c r="R457" s="201"/>
      <c r="S457" s="201"/>
      <c r="T457" s="202"/>
      <c r="AT457" s="203" t="s">
        <v>142</v>
      </c>
      <c r="AU457" s="203" t="s">
        <v>86</v>
      </c>
      <c r="AV457" s="13" t="s">
        <v>84</v>
      </c>
      <c r="AW457" s="13" t="s">
        <v>37</v>
      </c>
      <c r="AX457" s="13" t="s">
        <v>76</v>
      </c>
      <c r="AY457" s="203" t="s">
        <v>130</v>
      </c>
    </row>
    <row r="458" spans="2:51" s="14" customFormat="1" ht="12">
      <c r="B458" s="204"/>
      <c r="C458" s="205"/>
      <c r="D458" s="195" t="s">
        <v>142</v>
      </c>
      <c r="E458" s="206" t="s">
        <v>19</v>
      </c>
      <c r="F458" s="207" t="s">
        <v>925</v>
      </c>
      <c r="G458" s="205"/>
      <c r="H458" s="208">
        <v>4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142</v>
      </c>
      <c r="AU458" s="214" t="s">
        <v>86</v>
      </c>
      <c r="AV458" s="14" t="s">
        <v>86</v>
      </c>
      <c r="AW458" s="14" t="s">
        <v>37</v>
      </c>
      <c r="AX458" s="14" t="s">
        <v>76</v>
      </c>
      <c r="AY458" s="214" t="s">
        <v>130</v>
      </c>
    </row>
    <row r="459" spans="2:51" s="15" customFormat="1" ht="12">
      <c r="B459" s="215"/>
      <c r="C459" s="216"/>
      <c r="D459" s="195" t="s">
        <v>142</v>
      </c>
      <c r="E459" s="217" t="s">
        <v>19</v>
      </c>
      <c r="F459" s="218" t="s">
        <v>146</v>
      </c>
      <c r="G459" s="216"/>
      <c r="H459" s="219">
        <v>4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142</v>
      </c>
      <c r="AU459" s="225" t="s">
        <v>86</v>
      </c>
      <c r="AV459" s="15" t="s">
        <v>138</v>
      </c>
      <c r="AW459" s="15" t="s">
        <v>37</v>
      </c>
      <c r="AX459" s="15" t="s">
        <v>84</v>
      </c>
      <c r="AY459" s="225" t="s">
        <v>130</v>
      </c>
    </row>
    <row r="460" spans="1:65" s="2" customFormat="1" ht="24.2" customHeight="1">
      <c r="A460" s="36"/>
      <c r="B460" s="37"/>
      <c r="C460" s="175" t="s">
        <v>926</v>
      </c>
      <c r="D460" s="175" t="s">
        <v>133</v>
      </c>
      <c r="E460" s="176" t="s">
        <v>927</v>
      </c>
      <c r="F460" s="177" t="s">
        <v>928</v>
      </c>
      <c r="G460" s="178" t="s">
        <v>229</v>
      </c>
      <c r="H460" s="179">
        <v>5.75</v>
      </c>
      <c r="I460" s="180"/>
      <c r="J460" s="181">
        <f>ROUND(I460*H460,2)</f>
        <v>0</v>
      </c>
      <c r="K460" s="177" t="s">
        <v>137</v>
      </c>
      <c r="L460" s="41"/>
      <c r="M460" s="182" t="s">
        <v>19</v>
      </c>
      <c r="N460" s="183" t="s">
        <v>47</v>
      </c>
      <c r="O460" s="66"/>
      <c r="P460" s="184">
        <f>O460*H460</f>
        <v>0</v>
      </c>
      <c r="Q460" s="184">
        <v>0.09599</v>
      </c>
      <c r="R460" s="184">
        <f>Q460*H460</f>
        <v>0.5519425</v>
      </c>
      <c r="S460" s="184">
        <v>0</v>
      </c>
      <c r="T460" s="185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86" t="s">
        <v>138</v>
      </c>
      <c r="AT460" s="186" t="s">
        <v>133</v>
      </c>
      <c r="AU460" s="186" t="s">
        <v>86</v>
      </c>
      <c r="AY460" s="19" t="s">
        <v>130</v>
      </c>
      <c r="BE460" s="187">
        <f>IF(N460="základní",J460,0)</f>
        <v>0</v>
      </c>
      <c r="BF460" s="187">
        <f>IF(N460="snížená",J460,0)</f>
        <v>0</v>
      </c>
      <c r="BG460" s="187">
        <f>IF(N460="zákl. přenesená",J460,0)</f>
        <v>0</v>
      </c>
      <c r="BH460" s="187">
        <f>IF(N460="sníž. přenesená",J460,0)</f>
        <v>0</v>
      </c>
      <c r="BI460" s="187">
        <f>IF(N460="nulová",J460,0)</f>
        <v>0</v>
      </c>
      <c r="BJ460" s="19" t="s">
        <v>84</v>
      </c>
      <c r="BK460" s="187">
        <f>ROUND(I460*H460,2)</f>
        <v>0</v>
      </c>
      <c r="BL460" s="19" t="s">
        <v>138</v>
      </c>
      <c r="BM460" s="186" t="s">
        <v>929</v>
      </c>
    </row>
    <row r="461" spans="1:47" s="2" customFormat="1" ht="12">
      <c r="A461" s="36"/>
      <c r="B461" s="37"/>
      <c r="C461" s="38"/>
      <c r="D461" s="188" t="s">
        <v>140</v>
      </c>
      <c r="E461" s="38"/>
      <c r="F461" s="189" t="s">
        <v>930</v>
      </c>
      <c r="G461" s="38"/>
      <c r="H461" s="38"/>
      <c r="I461" s="190"/>
      <c r="J461" s="38"/>
      <c r="K461" s="38"/>
      <c r="L461" s="41"/>
      <c r="M461" s="191"/>
      <c r="N461" s="192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140</v>
      </c>
      <c r="AU461" s="19" t="s">
        <v>86</v>
      </c>
    </row>
    <row r="462" spans="2:51" s="14" customFormat="1" ht="12">
      <c r="B462" s="204"/>
      <c r="C462" s="205"/>
      <c r="D462" s="195" t="s">
        <v>142</v>
      </c>
      <c r="E462" s="206" t="s">
        <v>19</v>
      </c>
      <c r="F462" s="207" t="s">
        <v>931</v>
      </c>
      <c r="G462" s="205"/>
      <c r="H462" s="208">
        <v>5.75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142</v>
      </c>
      <c r="AU462" s="214" t="s">
        <v>86</v>
      </c>
      <c r="AV462" s="14" t="s">
        <v>86</v>
      </c>
      <c r="AW462" s="14" t="s">
        <v>37</v>
      </c>
      <c r="AX462" s="14" t="s">
        <v>76</v>
      </c>
      <c r="AY462" s="214" t="s">
        <v>130</v>
      </c>
    </row>
    <row r="463" spans="2:51" s="15" customFormat="1" ht="12">
      <c r="B463" s="215"/>
      <c r="C463" s="216"/>
      <c r="D463" s="195" t="s">
        <v>142</v>
      </c>
      <c r="E463" s="217" t="s">
        <v>19</v>
      </c>
      <c r="F463" s="218" t="s">
        <v>146</v>
      </c>
      <c r="G463" s="216"/>
      <c r="H463" s="219">
        <v>5.75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142</v>
      </c>
      <c r="AU463" s="225" t="s">
        <v>86</v>
      </c>
      <c r="AV463" s="15" t="s">
        <v>138</v>
      </c>
      <c r="AW463" s="15" t="s">
        <v>37</v>
      </c>
      <c r="AX463" s="15" t="s">
        <v>84</v>
      </c>
      <c r="AY463" s="225" t="s">
        <v>130</v>
      </c>
    </row>
    <row r="464" spans="1:65" s="2" customFormat="1" ht="16.5" customHeight="1">
      <c r="A464" s="36"/>
      <c r="B464" s="37"/>
      <c r="C464" s="240" t="s">
        <v>932</v>
      </c>
      <c r="D464" s="240" t="s">
        <v>841</v>
      </c>
      <c r="E464" s="241" t="s">
        <v>933</v>
      </c>
      <c r="F464" s="242" t="s">
        <v>934</v>
      </c>
      <c r="G464" s="243" t="s">
        <v>229</v>
      </c>
      <c r="H464" s="244">
        <v>6.325</v>
      </c>
      <c r="I464" s="245"/>
      <c r="J464" s="246">
        <f>ROUND(I464*H464,2)</f>
        <v>0</v>
      </c>
      <c r="K464" s="242" t="s">
        <v>137</v>
      </c>
      <c r="L464" s="247"/>
      <c r="M464" s="248" t="s">
        <v>19</v>
      </c>
      <c r="N464" s="249" t="s">
        <v>47</v>
      </c>
      <c r="O464" s="66"/>
      <c r="P464" s="184">
        <f>O464*H464</f>
        <v>0</v>
      </c>
      <c r="Q464" s="184">
        <v>0.045</v>
      </c>
      <c r="R464" s="184">
        <f>Q464*H464</f>
        <v>0.284625</v>
      </c>
      <c r="S464" s="184">
        <v>0</v>
      </c>
      <c r="T464" s="18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6" t="s">
        <v>185</v>
      </c>
      <c r="AT464" s="186" t="s">
        <v>841</v>
      </c>
      <c r="AU464" s="186" t="s">
        <v>86</v>
      </c>
      <c r="AY464" s="19" t="s">
        <v>130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9" t="s">
        <v>84</v>
      </c>
      <c r="BK464" s="187">
        <f>ROUND(I464*H464,2)</f>
        <v>0</v>
      </c>
      <c r="BL464" s="19" t="s">
        <v>138</v>
      </c>
      <c r="BM464" s="186" t="s">
        <v>935</v>
      </c>
    </row>
    <row r="465" spans="2:51" s="14" customFormat="1" ht="12">
      <c r="B465" s="204"/>
      <c r="C465" s="205"/>
      <c r="D465" s="195" t="s">
        <v>142</v>
      </c>
      <c r="E465" s="205"/>
      <c r="F465" s="207" t="s">
        <v>936</v>
      </c>
      <c r="G465" s="205"/>
      <c r="H465" s="208">
        <v>6.325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142</v>
      </c>
      <c r="AU465" s="214" t="s">
        <v>86</v>
      </c>
      <c r="AV465" s="14" t="s">
        <v>86</v>
      </c>
      <c r="AW465" s="14" t="s">
        <v>4</v>
      </c>
      <c r="AX465" s="14" t="s">
        <v>84</v>
      </c>
      <c r="AY465" s="214" t="s">
        <v>130</v>
      </c>
    </row>
    <row r="466" spans="1:65" s="2" customFormat="1" ht="24.2" customHeight="1">
      <c r="A466" s="36"/>
      <c r="B466" s="37"/>
      <c r="C466" s="175" t="s">
        <v>937</v>
      </c>
      <c r="D466" s="175" t="s">
        <v>133</v>
      </c>
      <c r="E466" s="176" t="s">
        <v>938</v>
      </c>
      <c r="F466" s="177" t="s">
        <v>939</v>
      </c>
      <c r="G466" s="178" t="s">
        <v>136</v>
      </c>
      <c r="H466" s="179">
        <v>85.64</v>
      </c>
      <c r="I466" s="180"/>
      <c r="J466" s="181">
        <f>ROUND(I466*H466,2)</f>
        <v>0</v>
      </c>
      <c r="K466" s="177" t="s">
        <v>137</v>
      </c>
      <c r="L466" s="41"/>
      <c r="M466" s="182" t="s">
        <v>19</v>
      </c>
      <c r="N466" s="183" t="s">
        <v>47</v>
      </c>
      <c r="O466" s="66"/>
      <c r="P466" s="184">
        <f>O466*H466</f>
        <v>0</v>
      </c>
      <c r="Q466" s="184">
        <v>4E-05</v>
      </c>
      <c r="R466" s="184">
        <f>Q466*H466</f>
        <v>0.0034256000000000004</v>
      </c>
      <c r="S466" s="184">
        <v>0</v>
      </c>
      <c r="T466" s="18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6" t="s">
        <v>138</v>
      </c>
      <c r="AT466" s="186" t="s">
        <v>133</v>
      </c>
      <c r="AU466" s="186" t="s">
        <v>86</v>
      </c>
      <c r="AY466" s="19" t="s">
        <v>130</v>
      </c>
      <c r="BE466" s="187">
        <f>IF(N466="základní",J466,0)</f>
        <v>0</v>
      </c>
      <c r="BF466" s="187">
        <f>IF(N466="snížená",J466,0)</f>
        <v>0</v>
      </c>
      <c r="BG466" s="187">
        <f>IF(N466="zákl. přenesená",J466,0)</f>
        <v>0</v>
      </c>
      <c r="BH466" s="187">
        <f>IF(N466="sníž. přenesená",J466,0)</f>
        <v>0</v>
      </c>
      <c r="BI466" s="187">
        <f>IF(N466="nulová",J466,0)</f>
        <v>0</v>
      </c>
      <c r="BJ466" s="19" t="s">
        <v>84</v>
      </c>
      <c r="BK466" s="187">
        <f>ROUND(I466*H466,2)</f>
        <v>0</v>
      </c>
      <c r="BL466" s="19" t="s">
        <v>138</v>
      </c>
      <c r="BM466" s="186" t="s">
        <v>940</v>
      </c>
    </row>
    <row r="467" spans="1:47" s="2" customFormat="1" ht="12">
      <c r="A467" s="36"/>
      <c r="B467" s="37"/>
      <c r="C467" s="38"/>
      <c r="D467" s="188" t="s">
        <v>140</v>
      </c>
      <c r="E467" s="38"/>
      <c r="F467" s="189" t="s">
        <v>941</v>
      </c>
      <c r="G467" s="38"/>
      <c r="H467" s="38"/>
      <c r="I467" s="190"/>
      <c r="J467" s="38"/>
      <c r="K467" s="38"/>
      <c r="L467" s="41"/>
      <c r="M467" s="191"/>
      <c r="N467" s="192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140</v>
      </c>
      <c r="AU467" s="19" t="s">
        <v>86</v>
      </c>
    </row>
    <row r="468" spans="2:51" s="14" customFormat="1" ht="12">
      <c r="B468" s="204"/>
      <c r="C468" s="205"/>
      <c r="D468" s="195" t="s">
        <v>142</v>
      </c>
      <c r="E468" s="206" t="s">
        <v>19</v>
      </c>
      <c r="F468" s="207" t="s">
        <v>190</v>
      </c>
      <c r="G468" s="205"/>
      <c r="H468" s="208">
        <v>1.21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142</v>
      </c>
      <c r="AU468" s="214" t="s">
        <v>86</v>
      </c>
      <c r="AV468" s="14" t="s">
        <v>86</v>
      </c>
      <c r="AW468" s="14" t="s">
        <v>37</v>
      </c>
      <c r="AX468" s="14" t="s">
        <v>76</v>
      </c>
      <c r="AY468" s="214" t="s">
        <v>130</v>
      </c>
    </row>
    <row r="469" spans="2:51" s="14" customFormat="1" ht="12">
      <c r="B469" s="204"/>
      <c r="C469" s="205"/>
      <c r="D469" s="195" t="s">
        <v>142</v>
      </c>
      <c r="E469" s="206" t="s">
        <v>19</v>
      </c>
      <c r="F469" s="207" t="s">
        <v>191</v>
      </c>
      <c r="G469" s="205"/>
      <c r="H469" s="208">
        <v>34.61</v>
      </c>
      <c r="I469" s="209"/>
      <c r="J469" s="205"/>
      <c r="K469" s="205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142</v>
      </c>
      <c r="AU469" s="214" t="s">
        <v>86</v>
      </c>
      <c r="AV469" s="14" t="s">
        <v>86</v>
      </c>
      <c r="AW469" s="14" t="s">
        <v>37</v>
      </c>
      <c r="AX469" s="14" t="s">
        <v>76</v>
      </c>
      <c r="AY469" s="214" t="s">
        <v>130</v>
      </c>
    </row>
    <row r="470" spans="2:51" s="14" customFormat="1" ht="12">
      <c r="B470" s="204"/>
      <c r="C470" s="205"/>
      <c r="D470" s="195" t="s">
        <v>142</v>
      </c>
      <c r="E470" s="206" t="s">
        <v>19</v>
      </c>
      <c r="F470" s="207" t="s">
        <v>192</v>
      </c>
      <c r="G470" s="205"/>
      <c r="H470" s="208">
        <v>1.31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142</v>
      </c>
      <c r="AU470" s="214" t="s">
        <v>86</v>
      </c>
      <c r="AV470" s="14" t="s">
        <v>86</v>
      </c>
      <c r="AW470" s="14" t="s">
        <v>37</v>
      </c>
      <c r="AX470" s="14" t="s">
        <v>76</v>
      </c>
      <c r="AY470" s="214" t="s">
        <v>130</v>
      </c>
    </row>
    <row r="471" spans="2:51" s="14" customFormat="1" ht="12">
      <c r="B471" s="204"/>
      <c r="C471" s="205"/>
      <c r="D471" s="195" t="s">
        <v>142</v>
      </c>
      <c r="E471" s="206" t="s">
        <v>19</v>
      </c>
      <c r="F471" s="207" t="s">
        <v>193</v>
      </c>
      <c r="G471" s="205"/>
      <c r="H471" s="208">
        <v>10.88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142</v>
      </c>
      <c r="AU471" s="214" t="s">
        <v>86</v>
      </c>
      <c r="AV471" s="14" t="s">
        <v>86</v>
      </c>
      <c r="AW471" s="14" t="s">
        <v>37</v>
      </c>
      <c r="AX471" s="14" t="s">
        <v>76</v>
      </c>
      <c r="AY471" s="214" t="s">
        <v>130</v>
      </c>
    </row>
    <row r="472" spans="2:51" s="14" customFormat="1" ht="12">
      <c r="B472" s="204"/>
      <c r="C472" s="205"/>
      <c r="D472" s="195" t="s">
        <v>142</v>
      </c>
      <c r="E472" s="206" t="s">
        <v>19</v>
      </c>
      <c r="F472" s="207" t="s">
        <v>194</v>
      </c>
      <c r="G472" s="205"/>
      <c r="H472" s="208">
        <v>9.52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142</v>
      </c>
      <c r="AU472" s="214" t="s">
        <v>86</v>
      </c>
      <c r="AV472" s="14" t="s">
        <v>86</v>
      </c>
      <c r="AW472" s="14" t="s">
        <v>37</v>
      </c>
      <c r="AX472" s="14" t="s">
        <v>76</v>
      </c>
      <c r="AY472" s="214" t="s">
        <v>130</v>
      </c>
    </row>
    <row r="473" spans="2:51" s="14" customFormat="1" ht="12">
      <c r="B473" s="204"/>
      <c r="C473" s="205"/>
      <c r="D473" s="195" t="s">
        <v>142</v>
      </c>
      <c r="E473" s="206" t="s">
        <v>19</v>
      </c>
      <c r="F473" s="207" t="s">
        <v>195</v>
      </c>
      <c r="G473" s="205"/>
      <c r="H473" s="208">
        <v>13.77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142</v>
      </c>
      <c r="AU473" s="214" t="s">
        <v>86</v>
      </c>
      <c r="AV473" s="14" t="s">
        <v>86</v>
      </c>
      <c r="AW473" s="14" t="s">
        <v>37</v>
      </c>
      <c r="AX473" s="14" t="s">
        <v>76</v>
      </c>
      <c r="AY473" s="214" t="s">
        <v>130</v>
      </c>
    </row>
    <row r="474" spans="2:51" s="14" customFormat="1" ht="12">
      <c r="B474" s="204"/>
      <c r="C474" s="205"/>
      <c r="D474" s="195" t="s">
        <v>142</v>
      </c>
      <c r="E474" s="206" t="s">
        <v>19</v>
      </c>
      <c r="F474" s="207" t="s">
        <v>196</v>
      </c>
      <c r="G474" s="205"/>
      <c r="H474" s="208">
        <v>8.98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142</v>
      </c>
      <c r="AU474" s="214" t="s">
        <v>86</v>
      </c>
      <c r="AV474" s="14" t="s">
        <v>86</v>
      </c>
      <c r="AW474" s="14" t="s">
        <v>37</v>
      </c>
      <c r="AX474" s="14" t="s">
        <v>76</v>
      </c>
      <c r="AY474" s="214" t="s">
        <v>130</v>
      </c>
    </row>
    <row r="475" spans="2:51" s="14" customFormat="1" ht="12">
      <c r="B475" s="204"/>
      <c r="C475" s="205"/>
      <c r="D475" s="195" t="s">
        <v>142</v>
      </c>
      <c r="E475" s="206" t="s">
        <v>19</v>
      </c>
      <c r="F475" s="207" t="s">
        <v>197</v>
      </c>
      <c r="G475" s="205"/>
      <c r="H475" s="208">
        <v>5.36</v>
      </c>
      <c r="I475" s="209"/>
      <c r="J475" s="205"/>
      <c r="K475" s="205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142</v>
      </c>
      <c r="AU475" s="214" t="s">
        <v>86</v>
      </c>
      <c r="AV475" s="14" t="s">
        <v>86</v>
      </c>
      <c r="AW475" s="14" t="s">
        <v>37</v>
      </c>
      <c r="AX475" s="14" t="s">
        <v>76</v>
      </c>
      <c r="AY475" s="214" t="s">
        <v>130</v>
      </c>
    </row>
    <row r="476" spans="2:51" s="15" customFormat="1" ht="12">
      <c r="B476" s="215"/>
      <c r="C476" s="216"/>
      <c r="D476" s="195" t="s">
        <v>142</v>
      </c>
      <c r="E476" s="217" t="s">
        <v>19</v>
      </c>
      <c r="F476" s="218" t="s">
        <v>146</v>
      </c>
      <c r="G476" s="216"/>
      <c r="H476" s="219">
        <v>85.64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142</v>
      </c>
      <c r="AU476" s="225" t="s">
        <v>86</v>
      </c>
      <c r="AV476" s="15" t="s">
        <v>138</v>
      </c>
      <c r="AW476" s="15" t="s">
        <v>37</v>
      </c>
      <c r="AX476" s="15" t="s">
        <v>84</v>
      </c>
      <c r="AY476" s="225" t="s">
        <v>130</v>
      </c>
    </row>
    <row r="477" spans="1:65" s="2" customFormat="1" ht="24.2" customHeight="1">
      <c r="A477" s="36"/>
      <c r="B477" s="37"/>
      <c r="C477" s="175" t="s">
        <v>942</v>
      </c>
      <c r="D477" s="175" t="s">
        <v>133</v>
      </c>
      <c r="E477" s="176" t="s">
        <v>943</v>
      </c>
      <c r="F477" s="177" t="s">
        <v>944</v>
      </c>
      <c r="G477" s="178" t="s">
        <v>136</v>
      </c>
      <c r="H477" s="179">
        <v>90.29</v>
      </c>
      <c r="I477" s="180"/>
      <c r="J477" s="181">
        <f>ROUND(I477*H477,2)</f>
        <v>0</v>
      </c>
      <c r="K477" s="177" t="s">
        <v>137</v>
      </c>
      <c r="L477" s="41"/>
      <c r="M477" s="182" t="s">
        <v>19</v>
      </c>
      <c r="N477" s="183" t="s">
        <v>47</v>
      </c>
      <c r="O477" s="66"/>
      <c r="P477" s="184">
        <f>O477*H477</f>
        <v>0</v>
      </c>
      <c r="Q477" s="184">
        <v>0</v>
      </c>
      <c r="R477" s="184">
        <f>Q477*H477</f>
        <v>0</v>
      </c>
      <c r="S477" s="184">
        <v>0</v>
      </c>
      <c r="T477" s="185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86" t="s">
        <v>138</v>
      </c>
      <c r="AT477" s="186" t="s">
        <v>133</v>
      </c>
      <c r="AU477" s="186" t="s">
        <v>86</v>
      </c>
      <c r="AY477" s="19" t="s">
        <v>130</v>
      </c>
      <c r="BE477" s="187">
        <f>IF(N477="základní",J477,0)</f>
        <v>0</v>
      </c>
      <c r="BF477" s="187">
        <f>IF(N477="snížená",J477,0)</f>
        <v>0</v>
      </c>
      <c r="BG477" s="187">
        <f>IF(N477="zákl. přenesená",J477,0)</f>
        <v>0</v>
      </c>
      <c r="BH477" s="187">
        <f>IF(N477="sníž. přenesená",J477,0)</f>
        <v>0</v>
      </c>
      <c r="BI477" s="187">
        <f>IF(N477="nulová",J477,0)</f>
        <v>0</v>
      </c>
      <c r="BJ477" s="19" t="s">
        <v>84</v>
      </c>
      <c r="BK477" s="187">
        <f>ROUND(I477*H477,2)</f>
        <v>0</v>
      </c>
      <c r="BL477" s="19" t="s">
        <v>138</v>
      </c>
      <c r="BM477" s="186" t="s">
        <v>945</v>
      </c>
    </row>
    <row r="478" spans="1:47" s="2" customFormat="1" ht="12">
      <c r="A478" s="36"/>
      <c r="B478" s="37"/>
      <c r="C478" s="38"/>
      <c r="D478" s="188" t="s">
        <v>140</v>
      </c>
      <c r="E478" s="38"/>
      <c r="F478" s="189" t="s">
        <v>946</v>
      </c>
      <c r="G478" s="38"/>
      <c r="H478" s="38"/>
      <c r="I478" s="190"/>
      <c r="J478" s="38"/>
      <c r="K478" s="38"/>
      <c r="L478" s="41"/>
      <c r="M478" s="191"/>
      <c r="N478" s="192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140</v>
      </c>
      <c r="AU478" s="19" t="s">
        <v>86</v>
      </c>
    </row>
    <row r="479" spans="2:51" s="14" customFormat="1" ht="12">
      <c r="B479" s="204"/>
      <c r="C479" s="205"/>
      <c r="D479" s="195" t="s">
        <v>142</v>
      </c>
      <c r="E479" s="206" t="s">
        <v>19</v>
      </c>
      <c r="F479" s="207" t="s">
        <v>947</v>
      </c>
      <c r="G479" s="205"/>
      <c r="H479" s="208">
        <v>75.1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142</v>
      </c>
      <c r="AU479" s="214" t="s">
        <v>86</v>
      </c>
      <c r="AV479" s="14" t="s">
        <v>86</v>
      </c>
      <c r="AW479" s="14" t="s">
        <v>37</v>
      </c>
      <c r="AX479" s="14" t="s">
        <v>76</v>
      </c>
      <c r="AY479" s="214" t="s">
        <v>130</v>
      </c>
    </row>
    <row r="480" spans="2:51" s="14" customFormat="1" ht="12">
      <c r="B480" s="204"/>
      <c r="C480" s="205"/>
      <c r="D480" s="195" t="s">
        <v>142</v>
      </c>
      <c r="E480" s="206" t="s">
        <v>19</v>
      </c>
      <c r="F480" s="207" t="s">
        <v>948</v>
      </c>
      <c r="G480" s="205"/>
      <c r="H480" s="208">
        <v>8.64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142</v>
      </c>
      <c r="AU480" s="214" t="s">
        <v>86</v>
      </c>
      <c r="AV480" s="14" t="s">
        <v>86</v>
      </c>
      <c r="AW480" s="14" t="s">
        <v>37</v>
      </c>
      <c r="AX480" s="14" t="s">
        <v>76</v>
      </c>
      <c r="AY480" s="214" t="s">
        <v>130</v>
      </c>
    </row>
    <row r="481" spans="2:51" s="14" customFormat="1" ht="12">
      <c r="B481" s="204"/>
      <c r="C481" s="205"/>
      <c r="D481" s="195" t="s">
        <v>142</v>
      </c>
      <c r="E481" s="206" t="s">
        <v>19</v>
      </c>
      <c r="F481" s="207" t="s">
        <v>896</v>
      </c>
      <c r="G481" s="205"/>
      <c r="H481" s="208">
        <v>1.4</v>
      </c>
      <c r="I481" s="209"/>
      <c r="J481" s="205"/>
      <c r="K481" s="205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142</v>
      </c>
      <c r="AU481" s="214" t="s">
        <v>86</v>
      </c>
      <c r="AV481" s="14" t="s">
        <v>86</v>
      </c>
      <c r="AW481" s="14" t="s">
        <v>37</v>
      </c>
      <c r="AX481" s="14" t="s">
        <v>76</v>
      </c>
      <c r="AY481" s="214" t="s">
        <v>130</v>
      </c>
    </row>
    <row r="482" spans="2:51" s="14" customFormat="1" ht="12">
      <c r="B482" s="204"/>
      <c r="C482" s="205"/>
      <c r="D482" s="195" t="s">
        <v>142</v>
      </c>
      <c r="E482" s="206" t="s">
        <v>19</v>
      </c>
      <c r="F482" s="207" t="s">
        <v>599</v>
      </c>
      <c r="G482" s="205"/>
      <c r="H482" s="208">
        <v>5.15</v>
      </c>
      <c r="I482" s="209"/>
      <c r="J482" s="205"/>
      <c r="K482" s="205"/>
      <c r="L482" s="210"/>
      <c r="M482" s="211"/>
      <c r="N482" s="212"/>
      <c r="O482" s="212"/>
      <c r="P482" s="212"/>
      <c r="Q482" s="212"/>
      <c r="R482" s="212"/>
      <c r="S482" s="212"/>
      <c r="T482" s="213"/>
      <c r="AT482" s="214" t="s">
        <v>142</v>
      </c>
      <c r="AU482" s="214" t="s">
        <v>86</v>
      </c>
      <c r="AV482" s="14" t="s">
        <v>86</v>
      </c>
      <c r="AW482" s="14" t="s">
        <v>37</v>
      </c>
      <c r="AX482" s="14" t="s">
        <v>76</v>
      </c>
      <c r="AY482" s="214" t="s">
        <v>130</v>
      </c>
    </row>
    <row r="483" spans="2:51" s="15" customFormat="1" ht="12">
      <c r="B483" s="215"/>
      <c r="C483" s="216"/>
      <c r="D483" s="195" t="s">
        <v>142</v>
      </c>
      <c r="E483" s="217" t="s">
        <v>19</v>
      </c>
      <c r="F483" s="218" t="s">
        <v>146</v>
      </c>
      <c r="G483" s="216"/>
      <c r="H483" s="219">
        <v>90.29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142</v>
      </c>
      <c r="AU483" s="225" t="s">
        <v>86</v>
      </c>
      <c r="AV483" s="15" t="s">
        <v>138</v>
      </c>
      <c r="AW483" s="15" t="s">
        <v>37</v>
      </c>
      <c r="AX483" s="15" t="s">
        <v>84</v>
      </c>
      <c r="AY483" s="225" t="s">
        <v>130</v>
      </c>
    </row>
    <row r="484" spans="2:63" s="12" customFormat="1" ht="22.9" customHeight="1">
      <c r="B484" s="159"/>
      <c r="C484" s="160"/>
      <c r="D484" s="161" t="s">
        <v>75</v>
      </c>
      <c r="E484" s="173" t="s">
        <v>949</v>
      </c>
      <c r="F484" s="173" t="s">
        <v>950</v>
      </c>
      <c r="G484" s="160"/>
      <c r="H484" s="160"/>
      <c r="I484" s="163"/>
      <c r="J484" s="174">
        <f>BK484</f>
        <v>0</v>
      </c>
      <c r="K484" s="160"/>
      <c r="L484" s="165"/>
      <c r="M484" s="166"/>
      <c r="N484" s="167"/>
      <c r="O484" s="167"/>
      <c r="P484" s="168">
        <f>SUM(P485:P486)</f>
        <v>0</v>
      </c>
      <c r="Q484" s="167"/>
      <c r="R484" s="168">
        <f>SUM(R485:R486)</f>
        <v>0</v>
      </c>
      <c r="S484" s="167"/>
      <c r="T484" s="169">
        <f>SUM(T485:T486)</f>
        <v>0</v>
      </c>
      <c r="AR484" s="170" t="s">
        <v>84</v>
      </c>
      <c r="AT484" s="171" t="s">
        <v>75</v>
      </c>
      <c r="AU484" s="171" t="s">
        <v>84</v>
      </c>
      <c r="AY484" s="170" t="s">
        <v>130</v>
      </c>
      <c r="BK484" s="172">
        <f>SUM(BK485:BK486)</f>
        <v>0</v>
      </c>
    </row>
    <row r="485" spans="1:65" s="2" customFormat="1" ht="33" customHeight="1">
      <c r="A485" s="36"/>
      <c r="B485" s="37"/>
      <c r="C485" s="175" t="s">
        <v>951</v>
      </c>
      <c r="D485" s="175" t="s">
        <v>133</v>
      </c>
      <c r="E485" s="176" t="s">
        <v>952</v>
      </c>
      <c r="F485" s="177" t="s">
        <v>953</v>
      </c>
      <c r="G485" s="178" t="s">
        <v>359</v>
      </c>
      <c r="H485" s="179">
        <v>88.033</v>
      </c>
      <c r="I485" s="180"/>
      <c r="J485" s="181">
        <f>ROUND(I485*H485,2)</f>
        <v>0</v>
      </c>
      <c r="K485" s="177" t="s">
        <v>137</v>
      </c>
      <c r="L485" s="41"/>
      <c r="M485" s="182" t="s">
        <v>19</v>
      </c>
      <c r="N485" s="183" t="s">
        <v>47</v>
      </c>
      <c r="O485" s="66"/>
      <c r="P485" s="184">
        <f>O485*H485</f>
        <v>0</v>
      </c>
      <c r="Q485" s="184">
        <v>0</v>
      </c>
      <c r="R485" s="184">
        <f>Q485*H485</f>
        <v>0</v>
      </c>
      <c r="S485" s="184">
        <v>0</v>
      </c>
      <c r="T485" s="185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6" t="s">
        <v>138</v>
      </c>
      <c r="AT485" s="186" t="s">
        <v>133</v>
      </c>
      <c r="AU485" s="186" t="s">
        <v>86</v>
      </c>
      <c r="AY485" s="19" t="s">
        <v>130</v>
      </c>
      <c r="BE485" s="187">
        <f>IF(N485="základní",J485,0)</f>
        <v>0</v>
      </c>
      <c r="BF485" s="187">
        <f>IF(N485="snížená",J485,0)</f>
        <v>0</v>
      </c>
      <c r="BG485" s="187">
        <f>IF(N485="zákl. přenesená",J485,0)</f>
        <v>0</v>
      </c>
      <c r="BH485" s="187">
        <f>IF(N485="sníž. přenesená",J485,0)</f>
        <v>0</v>
      </c>
      <c r="BI485" s="187">
        <f>IF(N485="nulová",J485,0)</f>
        <v>0</v>
      </c>
      <c r="BJ485" s="19" t="s">
        <v>84</v>
      </c>
      <c r="BK485" s="187">
        <f>ROUND(I485*H485,2)</f>
        <v>0</v>
      </c>
      <c r="BL485" s="19" t="s">
        <v>138</v>
      </c>
      <c r="BM485" s="186" t="s">
        <v>954</v>
      </c>
    </row>
    <row r="486" spans="1:47" s="2" customFormat="1" ht="12">
      <c r="A486" s="36"/>
      <c r="B486" s="37"/>
      <c r="C486" s="38"/>
      <c r="D486" s="188" t="s">
        <v>140</v>
      </c>
      <c r="E486" s="38"/>
      <c r="F486" s="189" t="s">
        <v>955</v>
      </c>
      <c r="G486" s="38"/>
      <c r="H486" s="38"/>
      <c r="I486" s="190"/>
      <c r="J486" s="38"/>
      <c r="K486" s="38"/>
      <c r="L486" s="41"/>
      <c r="M486" s="191"/>
      <c r="N486" s="192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140</v>
      </c>
      <c r="AU486" s="19" t="s">
        <v>86</v>
      </c>
    </row>
    <row r="487" spans="2:63" s="12" customFormat="1" ht="25.9" customHeight="1">
      <c r="B487" s="159"/>
      <c r="C487" s="160"/>
      <c r="D487" s="161" t="s">
        <v>75</v>
      </c>
      <c r="E487" s="162" t="s">
        <v>421</v>
      </c>
      <c r="F487" s="162" t="s">
        <v>422</v>
      </c>
      <c r="G487" s="160"/>
      <c r="H487" s="160"/>
      <c r="I487" s="163"/>
      <c r="J487" s="164">
        <f>BK487</f>
        <v>0</v>
      </c>
      <c r="K487" s="160"/>
      <c r="L487" s="165"/>
      <c r="M487" s="166"/>
      <c r="N487" s="167"/>
      <c r="O487" s="167"/>
      <c r="P487" s="168">
        <f>P488+P509+P535+P549+P563+P664+P736+P755+P804+P841+P864</f>
        <v>0</v>
      </c>
      <c r="Q487" s="167"/>
      <c r="R487" s="168">
        <f>R488+R509+R535+R549+R563+R664+R736+R755+R804+R841+R864</f>
        <v>2.0834146500000004</v>
      </c>
      <c r="S487" s="167"/>
      <c r="T487" s="169">
        <f>T488+T509+T535+T549+T563+T664+T736+T755+T804+T841+T864</f>
        <v>0</v>
      </c>
      <c r="AR487" s="170" t="s">
        <v>86</v>
      </c>
      <c r="AT487" s="171" t="s">
        <v>75</v>
      </c>
      <c r="AU487" s="171" t="s">
        <v>76</v>
      </c>
      <c r="AY487" s="170" t="s">
        <v>130</v>
      </c>
      <c r="BK487" s="172">
        <f>BK488+BK509+BK535+BK549+BK563+BK664+BK736+BK755+BK804+BK841+BK864</f>
        <v>0</v>
      </c>
    </row>
    <row r="488" spans="2:63" s="12" customFormat="1" ht="22.9" customHeight="1">
      <c r="B488" s="159"/>
      <c r="C488" s="160"/>
      <c r="D488" s="161" t="s">
        <v>75</v>
      </c>
      <c r="E488" s="173" t="s">
        <v>423</v>
      </c>
      <c r="F488" s="173" t="s">
        <v>424</v>
      </c>
      <c r="G488" s="160"/>
      <c r="H488" s="160"/>
      <c r="I488" s="163"/>
      <c r="J488" s="174">
        <f>BK488</f>
        <v>0</v>
      </c>
      <c r="K488" s="160"/>
      <c r="L488" s="165"/>
      <c r="M488" s="166"/>
      <c r="N488" s="167"/>
      <c r="O488" s="167"/>
      <c r="P488" s="168">
        <f>SUM(P489:P508)</f>
        <v>0</v>
      </c>
      <c r="Q488" s="167"/>
      <c r="R488" s="168">
        <f>SUM(R489:R508)</f>
        <v>0.0314725</v>
      </c>
      <c r="S488" s="167"/>
      <c r="T488" s="169">
        <f>SUM(T489:T508)</f>
        <v>0</v>
      </c>
      <c r="AR488" s="170" t="s">
        <v>86</v>
      </c>
      <c r="AT488" s="171" t="s">
        <v>75</v>
      </c>
      <c r="AU488" s="171" t="s">
        <v>84</v>
      </c>
      <c r="AY488" s="170" t="s">
        <v>130</v>
      </c>
      <c r="BK488" s="172">
        <f>SUM(BK489:BK508)</f>
        <v>0</v>
      </c>
    </row>
    <row r="489" spans="1:65" s="2" customFormat="1" ht="21.75" customHeight="1">
      <c r="A489" s="36"/>
      <c r="B489" s="37"/>
      <c r="C489" s="175" t="s">
        <v>956</v>
      </c>
      <c r="D489" s="175" t="s">
        <v>133</v>
      </c>
      <c r="E489" s="176" t="s">
        <v>957</v>
      </c>
      <c r="F489" s="177" t="s">
        <v>958</v>
      </c>
      <c r="G489" s="178" t="s">
        <v>136</v>
      </c>
      <c r="H489" s="179">
        <v>5</v>
      </c>
      <c r="I489" s="180"/>
      <c r="J489" s="181">
        <f>ROUND(I489*H489,2)</f>
        <v>0</v>
      </c>
      <c r="K489" s="177" t="s">
        <v>137</v>
      </c>
      <c r="L489" s="41"/>
      <c r="M489" s="182" t="s">
        <v>19</v>
      </c>
      <c r="N489" s="183" t="s">
        <v>47</v>
      </c>
      <c r="O489" s="66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245</v>
      </c>
      <c r="AT489" s="186" t="s">
        <v>133</v>
      </c>
      <c r="AU489" s="186" t="s">
        <v>86</v>
      </c>
      <c r="AY489" s="19" t="s">
        <v>130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84</v>
      </c>
      <c r="BK489" s="187">
        <f>ROUND(I489*H489,2)</f>
        <v>0</v>
      </c>
      <c r="BL489" s="19" t="s">
        <v>245</v>
      </c>
      <c r="BM489" s="186" t="s">
        <v>959</v>
      </c>
    </row>
    <row r="490" spans="1:47" s="2" customFormat="1" ht="12">
      <c r="A490" s="36"/>
      <c r="B490" s="37"/>
      <c r="C490" s="38"/>
      <c r="D490" s="188" t="s">
        <v>140</v>
      </c>
      <c r="E490" s="38"/>
      <c r="F490" s="189" t="s">
        <v>960</v>
      </c>
      <c r="G490" s="38"/>
      <c r="H490" s="38"/>
      <c r="I490" s="190"/>
      <c r="J490" s="38"/>
      <c r="K490" s="38"/>
      <c r="L490" s="41"/>
      <c r="M490" s="191"/>
      <c r="N490" s="192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140</v>
      </c>
      <c r="AU490" s="19" t="s">
        <v>86</v>
      </c>
    </row>
    <row r="491" spans="2:51" s="13" customFormat="1" ht="12">
      <c r="B491" s="193"/>
      <c r="C491" s="194"/>
      <c r="D491" s="195" t="s">
        <v>142</v>
      </c>
      <c r="E491" s="196" t="s">
        <v>19</v>
      </c>
      <c r="F491" s="197" t="s">
        <v>570</v>
      </c>
      <c r="G491" s="194"/>
      <c r="H491" s="196" t="s">
        <v>19</v>
      </c>
      <c r="I491" s="198"/>
      <c r="J491" s="194"/>
      <c r="K491" s="194"/>
      <c r="L491" s="199"/>
      <c r="M491" s="200"/>
      <c r="N491" s="201"/>
      <c r="O491" s="201"/>
      <c r="P491" s="201"/>
      <c r="Q491" s="201"/>
      <c r="R491" s="201"/>
      <c r="S491" s="201"/>
      <c r="T491" s="202"/>
      <c r="AT491" s="203" t="s">
        <v>142</v>
      </c>
      <c r="AU491" s="203" t="s">
        <v>86</v>
      </c>
      <c r="AV491" s="13" t="s">
        <v>84</v>
      </c>
      <c r="AW491" s="13" t="s">
        <v>37</v>
      </c>
      <c r="AX491" s="13" t="s">
        <v>76</v>
      </c>
      <c r="AY491" s="203" t="s">
        <v>130</v>
      </c>
    </row>
    <row r="492" spans="2:51" s="14" customFormat="1" ht="12">
      <c r="B492" s="204"/>
      <c r="C492" s="205"/>
      <c r="D492" s="195" t="s">
        <v>142</v>
      </c>
      <c r="E492" s="206" t="s">
        <v>19</v>
      </c>
      <c r="F492" s="207" t="s">
        <v>431</v>
      </c>
      <c r="G492" s="205"/>
      <c r="H492" s="208">
        <v>5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142</v>
      </c>
      <c r="AU492" s="214" t="s">
        <v>86</v>
      </c>
      <c r="AV492" s="14" t="s">
        <v>86</v>
      </c>
      <c r="AW492" s="14" t="s">
        <v>37</v>
      </c>
      <c r="AX492" s="14" t="s">
        <v>76</v>
      </c>
      <c r="AY492" s="214" t="s">
        <v>130</v>
      </c>
    </row>
    <row r="493" spans="2:51" s="15" customFormat="1" ht="12">
      <c r="B493" s="215"/>
      <c r="C493" s="216"/>
      <c r="D493" s="195" t="s">
        <v>142</v>
      </c>
      <c r="E493" s="217" t="s">
        <v>19</v>
      </c>
      <c r="F493" s="218" t="s">
        <v>146</v>
      </c>
      <c r="G493" s="216"/>
      <c r="H493" s="219">
        <v>5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142</v>
      </c>
      <c r="AU493" s="225" t="s">
        <v>86</v>
      </c>
      <c r="AV493" s="15" t="s">
        <v>138</v>
      </c>
      <c r="AW493" s="15" t="s">
        <v>37</v>
      </c>
      <c r="AX493" s="15" t="s">
        <v>84</v>
      </c>
      <c r="AY493" s="225" t="s">
        <v>130</v>
      </c>
    </row>
    <row r="494" spans="1:65" s="2" customFormat="1" ht="16.5" customHeight="1">
      <c r="A494" s="36"/>
      <c r="B494" s="37"/>
      <c r="C494" s="240" t="s">
        <v>961</v>
      </c>
      <c r="D494" s="240" t="s">
        <v>841</v>
      </c>
      <c r="E494" s="241" t="s">
        <v>962</v>
      </c>
      <c r="F494" s="242" t="s">
        <v>963</v>
      </c>
      <c r="G494" s="243" t="s">
        <v>359</v>
      </c>
      <c r="H494" s="244">
        <v>0.002</v>
      </c>
      <c r="I494" s="245"/>
      <c r="J494" s="246">
        <f>ROUND(I494*H494,2)</f>
        <v>0</v>
      </c>
      <c r="K494" s="242" t="s">
        <v>137</v>
      </c>
      <c r="L494" s="247"/>
      <c r="M494" s="248" t="s">
        <v>19</v>
      </c>
      <c r="N494" s="249" t="s">
        <v>47</v>
      </c>
      <c r="O494" s="66"/>
      <c r="P494" s="184">
        <f>O494*H494</f>
        <v>0</v>
      </c>
      <c r="Q494" s="184">
        <v>1</v>
      </c>
      <c r="R494" s="184">
        <f>Q494*H494</f>
        <v>0.002</v>
      </c>
      <c r="S494" s="184">
        <v>0</v>
      </c>
      <c r="T494" s="185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6" t="s">
        <v>378</v>
      </c>
      <c r="AT494" s="186" t="s">
        <v>841</v>
      </c>
      <c r="AU494" s="186" t="s">
        <v>86</v>
      </c>
      <c r="AY494" s="19" t="s">
        <v>130</v>
      </c>
      <c r="BE494" s="187">
        <f>IF(N494="základní",J494,0)</f>
        <v>0</v>
      </c>
      <c r="BF494" s="187">
        <f>IF(N494="snížená",J494,0)</f>
        <v>0</v>
      </c>
      <c r="BG494" s="187">
        <f>IF(N494="zákl. přenesená",J494,0)</f>
        <v>0</v>
      </c>
      <c r="BH494" s="187">
        <f>IF(N494="sníž. přenesená",J494,0)</f>
        <v>0</v>
      </c>
      <c r="BI494" s="187">
        <f>IF(N494="nulová",J494,0)</f>
        <v>0</v>
      </c>
      <c r="BJ494" s="19" t="s">
        <v>84</v>
      </c>
      <c r="BK494" s="187">
        <f>ROUND(I494*H494,2)</f>
        <v>0</v>
      </c>
      <c r="BL494" s="19" t="s">
        <v>245</v>
      </c>
      <c r="BM494" s="186" t="s">
        <v>964</v>
      </c>
    </row>
    <row r="495" spans="2:51" s="14" customFormat="1" ht="12">
      <c r="B495" s="204"/>
      <c r="C495" s="205"/>
      <c r="D495" s="195" t="s">
        <v>142</v>
      </c>
      <c r="E495" s="205"/>
      <c r="F495" s="207" t="s">
        <v>965</v>
      </c>
      <c r="G495" s="205"/>
      <c r="H495" s="208">
        <v>0.002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142</v>
      </c>
      <c r="AU495" s="214" t="s">
        <v>86</v>
      </c>
      <c r="AV495" s="14" t="s">
        <v>86</v>
      </c>
      <c r="AW495" s="14" t="s">
        <v>4</v>
      </c>
      <c r="AX495" s="14" t="s">
        <v>84</v>
      </c>
      <c r="AY495" s="214" t="s">
        <v>130</v>
      </c>
    </row>
    <row r="496" spans="1:65" s="2" customFormat="1" ht="24.2" customHeight="1">
      <c r="A496" s="36"/>
      <c r="B496" s="37"/>
      <c r="C496" s="175" t="s">
        <v>966</v>
      </c>
      <c r="D496" s="175" t="s">
        <v>133</v>
      </c>
      <c r="E496" s="176" t="s">
        <v>967</v>
      </c>
      <c r="F496" s="177" t="s">
        <v>968</v>
      </c>
      <c r="G496" s="178" t="s">
        <v>136</v>
      </c>
      <c r="H496" s="179">
        <v>5</v>
      </c>
      <c r="I496" s="180"/>
      <c r="J496" s="181">
        <f>ROUND(I496*H496,2)</f>
        <v>0</v>
      </c>
      <c r="K496" s="177" t="s">
        <v>137</v>
      </c>
      <c r="L496" s="41"/>
      <c r="M496" s="182" t="s">
        <v>19</v>
      </c>
      <c r="N496" s="183" t="s">
        <v>47</v>
      </c>
      <c r="O496" s="66"/>
      <c r="P496" s="184">
        <f>O496*H496</f>
        <v>0</v>
      </c>
      <c r="Q496" s="184">
        <v>0</v>
      </c>
      <c r="R496" s="184">
        <f>Q496*H496</f>
        <v>0</v>
      </c>
      <c r="S496" s="184">
        <v>0</v>
      </c>
      <c r="T496" s="185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6" t="s">
        <v>245</v>
      </c>
      <c r="AT496" s="186" t="s">
        <v>133</v>
      </c>
      <c r="AU496" s="186" t="s">
        <v>86</v>
      </c>
      <c r="AY496" s="19" t="s">
        <v>130</v>
      </c>
      <c r="BE496" s="187">
        <f>IF(N496="základní",J496,0)</f>
        <v>0</v>
      </c>
      <c r="BF496" s="187">
        <f>IF(N496="snížená",J496,0)</f>
        <v>0</v>
      </c>
      <c r="BG496" s="187">
        <f>IF(N496="zákl. přenesená",J496,0)</f>
        <v>0</v>
      </c>
      <c r="BH496" s="187">
        <f>IF(N496="sníž. přenesená",J496,0)</f>
        <v>0</v>
      </c>
      <c r="BI496" s="187">
        <f>IF(N496="nulová",J496,0)</f>
        <v>0</v>
      </c>
      <c r="BJ496" s="19" t="s">
        <v>84</v>
      </c>
      <c r="BK496" s="187">
        <f>ROUND(I496*H496,2)</f>
        <v>0</v>
      </c>
      <c r="BL496" s="19" t="s">
        <v>245</v>
      </c>
      <c r="BM496" s="186" t="s">
        <v>969</v>
      </c>
    </row>
    <row r="497" spans="1:47" s="2" customFormat="1" ht="12">
      <c r="A497" s="36"/>
      <c r="B497" s="37"/>
      <c r="C497" s="38"/>
      <c r="D497" s="188" t="s">
        <v>140</v>
      </c>
      <c r="E497" s="38"/>
      <c r="F497" s="189" t="s">
        <v>970</v>
      </c>
      <c r="G497" s="38"/>
      <c r="H497" s="38"/>
      <c r="I497" s="190"/>
      <c r="J497" s="38"/>
      <c r="K497" s="38"/>
      <c r="L497" s="41"/>
      <c r="M497" s="191"/>
      <c r="N497" s="192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140</v>
      </c>
      <c r="AU497" s="19" t="s">
        <v>86</v>
      </c>
    </row>
    <row r="498" spans="1:65" s="2" customFormat="1" ht="16.5" customHeight="1">
      <c r="A498" s="36"/>
      <c r="B498" s="37"/>
      <c r="C498" s="175" t="s">
        <v>971</v>
      </c>
      <c r="D498" s="175" t="s">
        <v>133</v>
      </c>
      <c r="E498" s="176" t="s">
        <v>972</v>
      </c>
      <c r="F498" s="177" t="s">
        <v>973</v>
      </c>
      <c r="G498" s="178" t="s">
        <v>136</v>
      </c>
      <c r="H498" s="179">
        <v>5</v>
      </c>
      <c r="I498" s="180"/>
      <c r="J498" s="181">
        <f>ROUND(I498*H498,2)</f>
        <v>0</v>
      </c>
      <c r="K498" s="177" t="s">
        <v>137</v>
      </c>
      <c r="L498" s="41"/>
      <c r="M498" s="182" t="s">
        <v>19</v>
      </c>
      <c r="N498" s="183" t="s">
        <v>47</v>
      </c>
      <c r="O498" s="66"/>
      <c r="P498" s="184">
        <f>O498*H498</f>
        <v>0</v>
      </c>
      <c r="Q498" s="184">
        <v>0.0004</v>
      </c>
      <c r="R498" s="184">
        <f>Q498*H498</f>
        <v>0.002</v>
      </c>
      <c r="S498" s="184">
        <v>0</v>
      </c>
      <c r="T498" s="185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6" t="s">
        <v>245</v>
      </c>
      <c r="AT498" s="186" t="s">
        <v>133</v>
      </c>
      <c r="AU498" s="186" t="s">
        <v>86</v>
      </c>
      <c r="AY498" s="19" t="s">
        <v>130</v>
      </c>
      <c r="BE498" s="187">
        <f>IF(N498="základní",J498,0)</f>
        <v>0</v>
      </c>
      <c r="BF498" s="187">
        <f>IF(N498="snížená",J498,0)</f>
        <v>0</v>
      </c>
      <c r="BG498" s="187">
        <f>IF(N498="zákl. přenesená",J498,0)</f>
        <v>0</v>
      </c>
      <c r="BH498" s="187">
        <f>IF(N498="sníž. přenesená",J498,0)</f>
        <v>0</v>
      </c>
      <c r="BI498" s="187">
        <f>IF(N498="nulová",J498,0)</f>
        <v>0</v>
      </c>
      <c r="BJ498" s="19" t="s">
        <v>84</v>
      </c>
      <c r="BK498" s="187">
        <f>ROUND(I498*H498,2)</f>
        <v>0</v>
      </c>
      <c r="BL498" s="19" t="s">
        <v>245</v>
      </c>
      <c r="BM498" s="186" t="s">
        <v>974</v>
      </c>
    </row>
    <row r="499" spans="1:47" s="2" customFormat="1" ht="12">
      <c r="A499" s="36"/>
      <c r="B499" s="37"/>
      <c r="C499" s="38"/>
      <c r="D499" s="188" t="s">
        <v>140</v>
      </c>
      <c r="E499" s="38"/>
      <c r="F499" s="189" t="s">
        <v>975</v>
      </c>
      <c r="G499" s="38"/>
      <c r="H499" s="38"/>
      <c r="I499" s="190"/>
      <c r="J499" s="38"/>
      <c r="K499" s="38"/>
      <c r="L499" s="41"/>
      <c r="M499" s="191"/>
      <c r="N499" s="192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140</v>
      </c>
      <c r="AU499" s="19" t="s">
        <v>86</v>
      </c>
    </row>
    <row r="500" spans="2:51" s="13" customFormat="1" ht="12">
      <c r="B500" s="193"/>
      <c r="C500" s="194"/>
      <c r="D500" s="195" t="s">
        <v>142</v>
      </c>
      <c r="E500" s="196" t="s">
        <v>19</v>
      </c>
      <c r="F500" s="197" t="s">
        <v>570</v>
      </c>
      <c r="G500" s="194"/>
      <c r="H500" s="196" t="s">
        <v>19</v>
      </c>
      <c r="I500" s="198"/>
      <c r="J500" s="194"/>
      <c r="K500" s="194"/>
      <c r="L500" s="199"/>
      <c r="M500" s="200"/>
      <c r="N500" s="201"/>
      <c r="O500" s="201"/>
      <c r="P500" s="201"/>
      <c r="Q500" s="201"/>
      <c r="R500" s="201"/>
      <c r="S500" s="201"/>
      <c r="T500" s="202"/>
      <c r="AT500" s="203" t="s">
        <v>142</v>
      </c>
      <c r="AU500" s="203" t="s">
        <v>86</v>
      </c>
      <c r="AV500" s="13" t="s">
        <v>84</v>
      </c>
      <c r="AW500" s="13" t="s">
        <v>37</v>
      </c>
      <c r="AX500" s="13" t="s">
        <v>76</v>
      </c>
      <c r="AY500" s="203" t="s">
        <v>130</v>
      </c>
    </row>
    <row r="501" spans="2:51" s="14" customFormat="1" ht="12">
      <c r="B501" s="204"/>
      <c r="C501" s="205"/>
      <c r="D501" s="195" t="s">
        <v>142</v>
      </c>
      <c r="E501" s="206" t="s">
        <v>19</v>
      </c>
      <c r="F501" s="207" t="s">
        <v>431</v>
      </c>
      <c r="G501" s="205"/>
      <c r="H501" s="208">
        <v>5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142</v>
      </c>
      <c r="AU501" s="214" t="s">
        <v>86</v>
      </c>
      <c r="AV501" s="14" t="s">
        <v>86</v>
      </c>
      <c r="AW501" s="14" t="s">
        <v>37</v>
      </c>
      <c r="AX501" s="14" t="s">
        <v>76</v>
      </c>
      <c r="AY501" s="214" t="s">
        <v>130</v>
      </c>
    </row>
    <row r="502" spans="2:51" s="15" customFormat="1" ht="12">
      <c r="B502" s="215"/>
      <c r="C502" s="216"/>
      <c r="D502" s="195" t="s">
        <v>142</v>
      </c>
      <c r="E502" s="217" t="s">
        <v>19</v>
      </c>
      <c r="F502" s="218" t="s">
        <v>146</v>
      </c>
      <c r="G502" s="216"/>
      <c r="H502" s="219">
        <v>5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142</v>
      </c>
      <c r="AU502" s="225" t="s">
        <v>86</v>
      </c>
      <c r="AV502" s="15" t="s">
        <v>138</v>
      </c>
      <c r="AW502" s="15" t="s">
        <v>37</v>
      </c>
      <c r="AX502" s="15" t="s">
        <v>84</v>
      </c>
      <c r="AY502" s="225" t="s">
        <v>130</v>
      </c>
    </row>
    <row r="503" spans="1:65" s="2" customFormat="1" ht="24.2" customHeight="1">
      <c r="A503" s="36"/>
      <c r="B503" s="37"/>
      <c r="C503" s="240" t="s">
        <v>976</v>
      </c>
      <c r="D503" s="240" t="s">
        <v>841</v>
      </c>
      <c r="E503" s="241" t="s">
        <v>977</v>
      </c>
      <c r="F503" s="242" t="s">
        <v>978</v>
      </c>
      <c r="G503" s="243" t="s">
        <v>136</v>
      </c>
      <c r="H503" s="244">
        <v>6.105</v>
      </c>
      <c r="I503" s="245"/>
      <c r="J503" s="246">
        <f>ROUND(I503*H503,2)</f>
        <v>0</v>
      </c>
      <c r="K503" s="242" t="s">
        <v>137</v>
      </c>
      <c r="L503" s="247"/>
      <c r="M503" s="248" t="s">
        <v>19</v>
      </c>
      <c r="N503" s="249" t="s">
        <v>47</v>
      </c>
      <c r="O503" s="66"/>
      <c r="P503" s="184">
        <f>O503*H503</f>
        <v>0</v>
      </c>
      <c r="Q503" s="184">
        <v>0.0045</v>
      </c>
      <c r="R503" s="184">
        <f>Q503*H503</f>
        <v>0.0274725</v>
      </c>
      <c r="S503" s="184">
        <v>0</v>
      </c>
      <c r="T503" s="185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86" t="s">
        <v>378</v>
      </c>
      <c r="AT503" s="186" t="s">
        <v>841</v>
      </c>
      <c r="AU503" s="186" t="s">
        <v>86</v>
      </c>
      <c r="AY503" s="19" t="s">
        <v>130</v>
      </c>
      <c r="BE503" s="187">
        <f>IF(N503="základní",J503,0)</f>
        <v>0</v>
      </c>
      <c r="BF503" s="187">
        <f>IF(N503="snížená",J503,0)</f>
        <v>0</v>
      </c>
      <c r="BG503" s="187">
        <f>IF(N503="zákl. přenesená",J503,0)</f>
        <v>0</v>
      </c>
      <c r="BH503" s="187">
        <f>IF(N503="sníž. přenesená",J503,0)</f>
        <v>0</v>
      </c>
      <c r="BI503" s="187">
        <f>IF(N503="nulová",J503,0)</f>
        <v>0</v>
      </c>
      <c r="BJ503" s="19" t="s">
        <v>84</v>
      </c>
      <c r="BK503" s="187">
        <f>ROUND(I503*H503,2)</f>
        <v>0</v>
      </c>
      <c r="BL503" s="19" t="s">
        <v>245</v>
      </c>
      <c r="BM503" s="186" t="s">
        <v>979</v>
      </c>
    </row>
    <row r="504" spans="2:51" s="14" customFormat="1" ht="12">
      <c r="B504" s="204"/>
      <c r="C504" s="205"/>
      <c r="D504" s="195" t="s">
        <v>142</v>
      </c>
      <c r="E504" s="205"/>
      <c r="F504" s="207" t="s">
        <v>980</v>
      </c>
      <c r="G504" s="205"/>
      <c r="H504" s="208">
        <v>6.105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142</v>
      </c>
      <c r="AU504" s="214" t="s">
        <v>86</v>
      </c>
      <c r="AV504" s="14" t="s">
        <v>86</v>
      </c>
      <c r="AW504" s="14" t="s">
        <v>4</v>
      </c>
      <c r="AX504" s="14" t="s">
        <v>84</v>
      </c>
      <c r="AY504" s="214" t="s">
        <v>130</v>
      </c>
    </row>
    <row r="505" spans="1:65" s="2" customFormat="1" ht="24.2" customHeight="1">
      <c r="A505" s="36"/>
      <c r="B505" s="37"/>
      <c r="C505" s="175" t="s">
        <v>981</v>
      </c>
      <c r="D505" s="175" t="s">
        <v>133</v>
      </c>
      <c r="E505" s="176" t="s">
        <v>982</v>
      </c>
      <c r="F505" s="177" t="s">
        <v>983</v>
      </c>
      <c r="G505" s="178" t="s">
        <v>136</v>
      </c>
      <c r="H505" s="179">
        <v>5</v>
      </c>
      <c r="I505" s="180"/>
      <c r="J505" s="181">
        <f>ROUND(I505*H505,2)</f>
        <v>0</v>
      </c>
      <c r="K505" s="177" t="s">
        <v>137</v>
      </c>
      <c r="L505" s="41"/>
      <c r="M505" s="182" t="s">
        <v>19</v>
      </c>
      <c r="N505" s="183" t="s">
        <v>47</v>
      </c>
      <c r="O505" s="66"/>
      <c r="P505" s="184">
        <f>O505*H505</f>
        <v>0</v>
      </c>
      <c r="Q505" s="184">
        <v>0</v>
      </c>
      <c r="R505" s="184">
        <f>Q505*H505</f>
        <v>0</v>
      </c>
      <c r="S505" s="184">
        <v>0</v>
      </c>
      <c r="T505" s="185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6" t="s">
        <v>245</v>
      </c>
      <c r="AT505" s="186" t="s">
        <v>133</v>
      </c>
      <c r="AU505" s="186" t="s">
        <v>86</v>
      </c>
      <c r="AY505" s="19" t="s">
        <v>130</v>
      </c>
      <c r="BE505" s="187">
        <f>IF(N505="základní",J505,0)</f>
        <v>0</v>
      </c>
      <c r="BF505" s="187">
        <f>IF(N505="snížená",J505,0)</f>
        <v>0</v>
      </c>
      <c r="BG505" s="187">
        <f>IF(N505="zákl. přenesená",J505,0)</f>
        <v>0</v>
      </c>
      <c r="BH505" s="187">
        <f>IF(N505="sníž. přenesená",J505,0)</f>
        <v>0</v>
      </c>
      <c r="BI505" s="187">
        <f>IF(N505="nulová",J505,0)</f>
        <v>0</v>
      </c>
      <c r="BJ505" s="19" t="s">
        <v>84</v>
      </c>
      <c r="BK505" s="187">
        <f>ROUND(I505*H505,2)</f>
        <v>0</v>
      </c>
      <c r="BL505" s="19" t="s">
        <v>245</v>
      </c>
      <c r="BM505" s="186" t="s">
        <v>984</v>
      </c>
    </row>
    <row r="506" spans="1:47" s="2" customFormat="1" ht="12">
      <c r="A506" s="36"/>
      <c r="B506" s="37"/>
      <c r="C506" s="38"/>
      <c r="D506" s="188" t="s">
        <v>140</v>
      </c>
      <c r="E506" s="38"/>
      <c r="F506" s="189" t="s">
        <v>985</v>
      </c>
      <c r="G506" s="38"/>
      <c r="H506" s="38"/>
      <c r="I506" s="190"/>
      <c r="J506" s="38"/>
      <c r="K506" s="38"/>
      <c r="L506" s="41"/>
      <c r="M506" s="191"/>
      <c r="N506" s="19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140</v>
      </c>
      <c r="AU506" s="19" t="s">
        <v>86</v>
      </c>
    </row>
    <row r="507" spans="1:65" s="2" customFormat="1" ht="24.2" customHeight="1">
      <c r="A507" s="36"/>
      <c r="B507" s="37"/>
      <c r="C507" s="175" t="s">
        <v>986</v>
      </c>
      <c r="D507" s="175" t="s">
        <v>133</v>
      </c>
      <c r="E507" s="176" t="s">
        <v>987</v>
      </c>
      <c r="F507" s="177" t="s">
        <v>988</v>
      </c>
      <c r="G507" s="178" t="s">
        <v>989</v>
      </c>
      <c r="H507" s="250"/>
      <c r="I507" s="180"/>
      <c r="J507" s="181">
        <f>ROUND(I507*H507,2)</f>
        <v>0</v>
      </c>
      <c r="K507" s="177" t="s">
        <v>137</v>
      </c>
      <c r="L507" s="41"/>
      <c r="M507" s="182" t="s">
        <v>19</v>
      </c>
      <c r="N507" s="183" t="s">
        <v>47</v>
      </c>
      <c r="O507" s="66"/>
      <c r="P507" s="184">
        <f>O507*H507</f>
        <v>0</v>
      </c>
      <c r="Q507" s="184">
        <v>0</v>
      </c>
      <c r="R507" s="184">
        <f>Q507*H507</f>
        <v>0</v>
      </c>
      <c r="S507" s="184">
        <v>0</v>
      </c>
      <c r="T507" s="185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6" t="s">
        <v>245</v>
      </c>
      <c r="AT507" s="186" t="s">
        <v>133</v>
      </c>
      <c r="AU507" s="186" t="s">
        <v>86</v>
      </c>
      <c r="AY507" s="19" t="s">
        <v>130</v>
      </c>
      <c r="BE507" s="187">
        <f>IF(N507="základní",J507,0)</f>
        <v>0</v>
      </c>
      <c r="BF507" s="187">
        <f>IF(N507="snížená",J507,0)</f>
        <v>0</v>
      </c>
      <c r="BG507" s="187">
        <f>IF(N507="zákl. přenesená",J507,0)</f>
        <v>0</v>
      </c>
      <c r="BH507" s="187">
        <f>IF(N507="sníž. přenesená",J507,0)</f>
        <v>0</v>
      </c>
      <c r="BI507" s="187">
        <f>IF(N507="nulová",J507,0)</f>
        <v>0</v>
      </c>
      <c r="BJ507" s="19" t="s">
        <v>84</v>
      </c>
      <c r="BK507" s="187">
        <f>ROUND(I507*H507,2)</f>
        <v>0</v>
      </c>
      <c r="BL507" s="19" t="s">
        <v>245</v>
      </c>
      <c r="BM507" s="186" t="s">
        <v>990</v>
      </c>
    </row>
    <row r="508" spans="1:47" s="2" customFormat="1" ht="12">
      <c r="A508" s="36"/>
      <c r="B508" s="37"/>
      <c r="C508" s="38"/>
      <c r="D508" s="188" t="s">
        <v>140</v>
      </c>
      <c r="E508" s="38"/>
      <c r="F508" s="189" t="s">
        <v>991</v>
      </c>
      <c r="G508" s="38"/>
      <c r="H508" s="38"/>
      <c r="I508" s="190"/>
      <c r="J508" s="38"/>
      <c r="K508" s="38"/>
      <c r="L508" s="41"/>
      <c r="M508" s="191"/>
      <c r="N508" s="192"/>
      <c r="O508" s="66"/>
      <c r="P508" s="66"/>
      <c r="Q508" s="66"/>
      <c r="R508" s="66"/>
      <c r="S508" s="66"/>
      <c r="T508" s="67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140</v>
      </c>
      <c r="AU508" s="19" t="s">
        <v>86</v>
      </c>
    </row>
    <row r="509" spans="2:63" s="12" customFormat="1" ht="22.9" customHeight="1">
      <c r="B509" s="159"/>
      <c r="C509" s="160"/>
      <c r="D509" s="161" t="s">
        <v>75</v>
      </c>
      <c r="E509" s="173" t="s">
        <v>992</v>
      </c>
      <c r="F509" s="173" t="s">
        <v>993</v>
      </c>
      <c r="G509" s="160"/>
      <c r="H509" s="160"/>
      <c r="I509" s="163"/>
      <c r="J509" s="174">
        <f>BK509</f>
        <v>0</v>
      </c>
      <c r="K509" s="160"/>
      <c r="L509" s="165"/>
      <c r="M509" s="166"/>
      <c r="N509" s="167"/>
      <c r="O509" s="167"/>
      <c r="P509" s="168">
        <f>SUM(P510:P534)</f>
        <v>0</v>
      </c>
      <c r="Q509" s="167"/>
      <c r="R509" s="168">
        <f>SUM(R510:R534)</f>
        <v>1.05711708</v>
      </c>
      <c r="S509" s="167"/>
      <c r="T509" s="169">
        <f>SUM(T510:T534)</f>
        <v>0</v>
      </c>
      <c r="AR509" s="170" t="s">
        <v>86</v>
      </c>
      <c r="AT509" s="171" t="s">
        <v>75</v>
      </c>
      <c r="AU509" s="171" t="s">
        <v>84</v>
      </c>
      <c r="AY509" s="170" t="s">
        <v>130</v>
      </c>
      <c r="BK509" s="172">
        <f>SUM(BK510:BK534)</f>
        <v>0</v>
      </c>
    </row>
    <row r="510" spans="1:65" s="2" customFormat="1" ht="24.2" customHeight="1">
      <c r="A510" s="36"/>
      <c r="B510" s="37"/>
      <c r="C510" s="175" t="s">
        <v>994</v>
      </c>
      <c r="D510" s="175" t="s">
        <v>133</v>
      </c>
      <c r="E510" s="176" t="s">
        <v>995</v>
      </c>
      <c r="F510" s="177" t="s">
        <v>996</v>
      </c>
      <c r="G510" s="178" t="s">
        <v>229</v>
      </c>
      <c r="H510" s="179">
        <v>82</v>
      </c>
      <c r="I510" s="180"/>
      <c r="J510" s="181">
        <f>ROUND(I510*H510,2)</f>
        <v>0</v>
      </c>
      <c r="K510" s="177" t="s">
        <v>137</v>
      </c>
      <c r="L510" s="41"/>
      <c r="M510" s="182" t="s">
        <v>19</v>
      </c>
      <c r="N510" s="183" t="s">
        <v>47</v>
      </c>
      <c r="O510" s="66"/>
      <c r="P510" s="184">
        <f>O510*H510</f>
        <v>0</v>
      </c>
      <c r="Q510" s="184">
        <v>8E-05</v>
      </c>
      <c r="R510" s="184">
        <f>Q510*H510</f>
        <v>0.006560000000000001</v>
      </c>
      <c r="S510" s="184">
        <v>0</v>
      </c>
      <c r="T510" s="185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86" t="s">
        <v>245</v>
      </c>
      <c r="AT510" s="186" t="s">
        <v>133</v>
      </c>
      <c r="AU510" s="186" t="s">
        <v>86</v>
      </c>
      <c r="AY510" s="19" t="s">
        <v>130</v>
      </c>
      <c r="BE510" s="187">
        <f>IF(N510="základní",J510,0)</f>
        <v>0</v>
      </c>
      <c r="BF510" s="187">
        <f>IF(N510="snížená",J510,0)</f>
        <v>0</v>
      </c>
      <c r="BG510" s="187">
        <f>IF(N510="zákl. přenesená",J510,0)</f>
        <v>0</v>
      </c>
      <c r="BH510" s="187">
        <f>IF(N510="sníž. přenesená",J510,0)</f>
        <v>0</v>
      </c>
      <c r="BI510" s="187">
        <f>IF(N510="nulová",J510,0)</f>
        <v>0</v>
      </c>
      <c r="BJ510" s="19" t="s">
        <v>84</v>
      </c>
      <c r="BK510" s="187">
        <f>ROUND(I510*H510,2)</f>
        <v>0</v>
      </c>
      <c r="BL510" s="19" t="s">
        <v>245</v>
      </c>
      <c r="BM510" s="186" t="s">
        <v>997</v>
      </c>
    </row>
    <row r="511" spans="1:47" s="2" customFormat="1" ht="12">
      <c r="A511" s="36"/>
      <c r="B511" s="37"/>
      <c r="C511" s="38"/>
      <c r="D511" s="188" t="s">
        <v>140</v>
      </c>
      <c r="E511" s="38"/>
      <c r="F511" s="189" t="s">
        <v>998</v>
      </c>
      <c r="G511" s="38"/>
      <c r="H511" s="38"/>
      <c r="I511" s="190"/>
      <c r="J511" s="38"/>
      <c r="K511" s="38"/>
      <c r="L511" s="41"/>
      <c r="M511" s="191"/>
      <c r="N511" s="192"/>
      <c r="O511" s="66"/>
      <c r="P511" s="66"/>
      <c r="Q511" s="66"/>
      <c r="R511" s="66"/>
      <c r="S511" s="66"/>
      <c r="T511" s="67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140</v>
      </c>
      <c r="AU511" s="19" t="s">
        <v>86</v>
      </c>
    </row>
    <row r="512" spans="2:51" s="13" customFormat="1" ht="12">
      <c r="B512" s="193"/>
      <c r="C512" s="194"/>
      <c r="D512" s="195" t="s">
        <v>142</v>
      </c>
      <c r="E512" s="196" t="s">
        <v>19</v>
      </c>
      <c r="F512" s="197" t="s">
        <v>999</v>
      </c>
      <c r="G512" s="194"/>
      <c r="H512" s="196" t="s">
        <v>19</v>
      </c>
      <c r="I512" s="198"/>
      <c r="J512" s="194"/>
      <c r="K512" s="194"/>
      <c r="L512" s="199"/>
      <c r="M512" s="200"/>
      <c r="N512" s="201"/>
      <c r="O512" s="201"/>
      <c r="P512" s="201"/>
      <c r="Q512" s="201"/>
      <c r="R512" s="201"/>
      <c r="S512" s="201"/>
      <c r="T512" s="202"/>
      <c r="AT512" s="203" t="s">
        <v>142</v>
      </c>
      <c r="AU512" s="203" t="s">
        <v>86</v>
      </c>
      <c r="AV512" s="13" t="s">
        <v>84</v>
      </c>
      <c r="AW512" s="13" t="s">
        <v>37</v>
      </c>
      <c r="AX512" s="13" t="s">
        <v>76</v>
      </c>
      <c r="AY512" s="203" t="s">
        <v>130</v>
      </c>
    </row>
    <row r="513" spans="2:51" s="14" customFormat="1" ht="12">
      <c r="B513" s="204"/>
      <c r="C513" s="205"/>
      <c r="D513" s="195" t="s">
        <v>142</v>
      </c>
      <c r="E513" s="206" t="s">
        <v>19</v>
      </c>
      <c r="F513" s="207" t="s">
        <v>1000</v>
      </c>
      <c r="G513" s="205"/>
      <c r="H513" s="208">
        <v>82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142</v>
      </c>
      <c r="AU513" s="214" t="s">
        <v>86</v>
      </c>
      <c r="AV513" s="14" t="s">
        <v>86</v>
      </c>
      <c r="AW513" s="14" t="s">
        <v>37</v>
      </c>
      <c r="AX513" s="14" t="s">
        <v>76</v>
      </c>
      <c r="AY513" s="214" t="s">
        <v>130</v>
      </c>
    </row>
    <row r="514" spans="2:51" s="15" customFormat="1" ht="12">
      <c r="B514" s="215"/>
      <c r="C514" s="216"/>
      <c r="D514" s="195" t="s">
        <v>142</v>
      </c>
      <c r="E514" s="217" t="s">
        <v>19</v>
      </c>
      <c r="F514" s="218" t="s">
        <v>146</v>
      </c>
      <c r="G514" s="216"/>
      <c r="H514" s="219">
        <v>82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142</v>
      </c>
      <c r="AU514" s="225" t="s">
        <v>86</v>
      </c>
      <c r="AV514" s="15" t="s">
        <v>138</v>
      </c>
      <c r="AW514" s="15" t="s">
        <v>37</v>
      </c>
      <c r="AX514" s="15" t="s">
        <v>84</v>
      </c>
      <c r="AY514" s="225" t="s">
        <v>130</v>
      </c>
    </row>
    <row r="515" spans="1:65" s="2" customFormat="1" ht="16.5" customHeight="1">
      <c r="A515" s="36"/>
      <c r="B515" s="37"/>
      <c r="C515" s="240" t="s">
        <v>1001</v>
      </c>
      <c r="D515" s="240" t="s">
        <v>841</v>
      </c>
      <c r="E515" s="241" t="s">
        <v>1002</v>
      </c>
      <c r="F515" s="242" t="s">
        <v>1003</v>
      </c>
      <c r="G515" s="243" t="s">
        <v>170</v>
      </c>
      <c r="H515" s="244">
        <v>1.624</v>
      </c>
      <c r="I515" s="245"/>
      <c r="J515" s="246">
        <f>ROUND(I515*H515,2)</f>
        <v>0</v>
      </c>
      <c r="K515" s="242" t="s">
        <v>137</v>
      </c>
      <c r="L515" s="247"/>
      <c r="M515" s="248" t="s">
        <v>19</v>
      </c>
      <c r="N515" s="249" t="s">
        <v>47</v>
      </c>
      <c r="O515" s="66"/>
      <c r="P515" s="184">
        <f>O515*H515</f>
        <v>0</v>
      </c>
      <c r="Q515" s="184">
        <v>0.44</v>
      </c>
      <c r="R515" s="184">
        <f>Q515*H515</f>
        <v>0.7145600000000001</v>
      </c>
      <c r="S515" s="184">
        <v>0</v>
      </c>
      <c r="T515" s="185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6" t="s">
        <v>378</v>
      </c>
      <c r="AT515" s="186" t="s">
        <v>841</v>
      </c>
      <c r="AU515" s="186" t="s">
        <v>86</v>
      </c>
      <c r="AY515" s="19" t="s">
        <v>130</v>
      </c>
      <c r="BE515" s="187">
        <f>IF(N515="základní",J515,0)</f>
        <v>0</v>
      </c>
      <c r="BF515" s="187">
        <f>IF(N515="snížená",J515,0)</f>
        <v>0</v>
      </c>
      <c r="BG515" s="187">
        <f>IF(N515="zákl. přenesená",J515,0)</f>
        <v>0</v>
      </c>
      <c r="BH515" s="187">
        <f>IF(N515="sníž. přenesená",J515,0)</f>
        <v>0</v>
      </c>
      <c r="BI515" s="187">
        <f>IF(N515="nulová",J515,0)</f>
        <v>0</v>
      </c>
      <c r="BJ515" s="19" t="s">
        <v>84</v>
      </c>
      <c r="BK515" s="187">
        <f>ROUND(I515*H515,2)</f>
        <v>0</v>
      </c>
      <c r="BL515" s="19" t="s">
        <v>245</v>
      </c>
      <c r="BM515" s="186" t="s">
        <v>1004</v>
      </c>
    </row>
    <row r="516" spans="2:51" s="14" customFormat="1" ht="12">
      <c r="B516" s="204"/>
      <c r="C516" s="205"/>
      <c r="D516" s="195" t="s">
        <v>142</v>
      </c>
      <c r="E516" s="206" t="s">
        <v>19</v>
      </c>
      <c r="F516" s="207" t="s">
        <v>1005</v>
      </c>
      <c r="G516" s="205"/>
      <c r="H516" s="208">
        <v>1.476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142</v>
      </c>
      <c r="AU516" s="214" t="s">
        <v>86</v>
      </c>
      <c r="AV516" s="14" t="s">
        <v>86</v>
      </c>
      <c r="AW516" s="14" t="s">
        <v>37</v>
      </c>
      <c r="AX516" s="14" t="s">
        <v>76</v>
      </c>
      <c r="AY516" s="214" t="s">
        <v>130</v>
      </c>
    </row>
    <row r="517" spans="2:51" s="15" customFormat="1" ht="12">
      <c r="B517" s="215"/>
      <c r="C517" s="216"/>
      <c r="D517" s="195" t="s">
        <v>142</v>
      </c>
      <c r="E517" s="217" t="s">
        <v>19</v>
      </c>
      <c r="F517" s="218" t="s">
        <v>146</v>
      </c>
      <c r="G517" s="216"/>
      <c r="H517" s="219">
        <v>1.476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142</v>
      </c>
      <c r="AU517" s="225" t="s">
        <v>86</v>
      </c>
      <c r="AV517" s="15" t="s">
        <v>138</v>
      </c>
      <c r="AW517" s="15" t="s">
        <v>37</v>
      </c>
      <c r="AX517" s="15" t="s">
        <v>84</v>
      </c>
      <c r="AY517" s="225" t="s">
        <v>130</v>
      </c>
    </row>
    <row r="518" spans="2:51" s="14" customFormat="1" ht="12">
      <c r="B518" s="204"/>
      <c r="C518" s="205"/>
      <c r="D518" s="195" t="s">
        <v>142</v>
      </c>
      <c r="E518" s="205"/>
      <c r="F518" s="207" t="s">
        <v>1006</v>
      </c>
      <c r="G518" s="205"/>
      <c r="H518" s="208">
        <v>1.624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142</v>
      </c>
      <c r="AU518" s="214" t="s">
        <v>86</v>
      </c>
      <c r="AV518" s="14" t="s">
        <v>86</v>
      </c>
      <c r="AW518" s="14" t="s">
        <v>4</v>
      </c>
      <c r="AX518" s="14" t="s">
        <v>84</v>
      </c>
      <c r="AY518" s="214" t="s">
        <v>130</v>
      </c>
    </row>
    <row r="519" spans="1:65" s="2" customFormat="1" ht="21.75" customHeight="1">
      <c r="A519" s="36"/>
      <c r="B519" s="37"/>
      <c r="C519" s="175" t="s">
        <v>1007</v>
      </c>
      <c r="D519" s="175" t="s">
        <v>133</v>
      </c>
      <c r="E519" s="176" t="s">
        <v>1008</v>
      </c>
      <c r="F519" s="177" t="s">
        <v>1009</v>
      </c>
      <c r="G519" s="178" t="s">
        <v>229</v>
      </c>
      <c r="H519" s="179">
        <v>36</v>
      </c>
      <c r="I519" s="180"/>
      <c r="J519" s="181">
        <f>ROUND(I519*H519,2)</f>
        <v>0</v>
      </c>
      <c r="K519" s="177" t="s">
        <v>137</v>
      </c>
      <c r="L519" s="41"/>
      <c r="M519" s="182" t="s">
        <v>19</v>
      </c>
      <c r="N519" s="183" t="s">
        <v>47</v>
      </c>
      <c r="O519" s="66"/>
      <c r="P519" s="184">
        <f>O519*H519</f>
        <v>0</v>
      </c>
      <c r="Q519" s="184">
        <v>0</v>
      </c>
      <c r="R519" s="184">
        <f>Q519*H519</f>
        <v>0</v>
      </c>
      <c r="S519" s="184">
        <v>0</v>
      </c>
      <c r="T519" s="185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6" t="s">
        <v>245</v>
      </c>
      <c r="AT519" s="186" t="s">
        <v>133</v>
      </c>
      <c r="AU519" s="186" t="s">
        <v>86</v>
      </c>
      <c r="AY519" s="19" t="s">
        <v>130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9" t="s">
        <v>84</v>
      </c>
      <c r="BK519" s="187">
        <f>ROUND(I519*H519,2)</f>
        <v>0</v>
      </c>
      <c r="BL519" s="19" t="s">
        <v>245</v>
      </c>
      <c r="BM519" s="186" t="s">
        <v>1010</v>
      </c>
    </row>
    <row r="520" spans="1:47" s="2" customFormat="1" ht="12">
      <c r="A520" s="36"/>
      <c r="B520" s="37"/>
      <c r="C520" s="38"/>
      <c r="D520" s="188" t="s">
        <v>140</v>
      </c>
      <c r="E520" s="38"/>
      <c r="F520" s="189" t="s">
        <v>1011</v>
      </c>
      <c r="G520" s="38"/>
      <c r="H520" s="38"/>
      <c r="I520" s="190"/>
      <c r="J520" s="38"/>
      <c r="K520" s="38"/>
      <c r="L520" s="41"/>
      <c r="M520" s="191"/>
      <c r="N520" s="192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140</v>
      </c>
      <c r="AU520" s="19" t="s">
        <v>86</v>
      </c>
    </row>
    <row r="521" spans="2:51" s="14" customFormat="1" ht="12">
      <c r="B521" s="204"/>
      <c r="C521" s="205"/>
      <c r="D521" s="195" t="s">
        <v>142</v>
      </c>
      <c r="E521" s="206" t="s">
        <v>19</v>
      </c>
      <c r="F521" s="207" t="s">
        <v>1012</v>
      </c>
      <c r="G521" s="205"/>
      <c r="H521" s="208">
        <v>36</v>
      </c>
      <c r="I521" s="209"/>
      <c r="J521" s="205"/>
      <c r="K521" s="205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142</v>
      </c>
      <c r="AU521" s="214" t="s">
        <v>86</v>
      </c>
      <c r="AV521" s="14" t="s">
        <v>86</v>
      </c>
      <c r="AW521" s="14" t="s">
        <v>37</v>
      </c>
      <c r="AX521" s="14" t="s">
        <v>76</v>
      </c>
      <c r="AY521" s="214" t="s">
        <v>130</v>
      </c>
    </row>
    <row r="522" spans="2:51" s="15" customFormat="1" ht="12">
      <c r="B522" s="215"/>
      <c r="C522" s="216"/>
      <c r="D522" s="195" t="s">
        <v>142</v>
      </c>
      <c r="E522" s="217" t="s">
        <v>19</v>
      </c>
      <c r="F522" s="218" t="s">
        <v>146</v>
      </c>
      <c r="G522" s="216"/>
      <c r="H522" s="219">
        <v>36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142</v>
      </c>
      <c r="AU522" s="225" t="s">
        <v>86</v>
      </c>
      <c r="AV522" s="15" t="s">
        <v>138</v>
      </c>
      <c r="AW522" s="15" t="s">
        <v>37</v>
      </c>
      <c r="AX522" s="15" t="s">
        <v>84</v>
      </c>
      <c r="AY522" s="225" t="s">
        <v>130</v>
      </c>
    </row>
    <row r="523" spans="1:65" s="2" customFormat="1" ht="16.5" customHeight="1">
      <c r="A523" s="36"/>
      <c r="B523" s="37"/>
      <c r="C523" s="240" t="s">
        <v>1013</v>
      </c>
      <c r="D523" s="240" t="s">
        <v>841</v>
      </c>
      <c r="E523" s="241" t="s">
        <v>1014</v>
      </c>
      <c r="F523" s="242" t="s">
        <v>1015</v>
      </c>
      <c r="G523" s="243" t="s">
        <v>170</v>
      </c>
      <c r="H523" s="244">
        <v>0.634</v>
      </c>
      <c r="I523" s="245"/>
      <c r="J523" s="246">
        <f>ROUND(I523*H523,2)</f>
        <v>0</v>
      </c>
      <c r="K523" s="242" t="s">
        <v>137</v>
      </c>
      <c r="L523" s="247"/>
      <c r="M523" s="248" t="s">
        <v>19</v>
      </c>
      <c r="N523" s="249" t="s">
        <v>47</v>
      </c>
      <c r="O523" s="66"/>
      <c r="P523" s="184">
        <f>O523*H523</f>
        <v>0</v>
      </c>
      <c r="Q523" s="184">
        <v>0.44</v>
      </c>
      <c r="R523" s="184">
        <f>Q523*H523</f>
        <v>0.27896</v>
      </c>
      <c r="S523" s="184">
        <v>0</v>
      </c>
      <c r="T523" s="185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86" t="s">
        <v>378</v>
      </c>
      <c r="AT523" s="186" t="s">
        <v>841</v>
      </c>
      <c r="AU523" s="186" t="s">
        <v>86</v>
      </c>
      <c r="AY523" s="19" t="s">
        <v>130</v>
      </c>
      <c r="BE523" s="187">
        <f>IF(N523="základní",J523,0)</f>
        <v>0</v>
      </c>
      <c r="BF523" s="187">
        <f>IF(N523="snížená",J523,0)</f>
        <v>0</v>
      </c>
      <c r="BG523" s="187">
        <f>IF(N523="zákl. přenesená",J523,0)</f>
        <v>0</v>
      </c>
      <c r="BH523" s="187">
        <f>IF(N523="sníž. přenesená",J523,0)</f>
        <v>0</v>
      </c>
      <c r="BI523" s="187">
        <f>IF(N523="nulová",J523,0)</f>
        <v>0</v>
      </c>
      <c r="BJ523" s="19" t="s">
        <v>84</v>
      </c>
      <c r="BK523" s="187">
        <f>ROUND(I523*H523,2)</f>
        <v>0</v>
      </c>
      <c r="BL523" s="19" t="s">
        <v>245</v>
      </c>
      <c r="BM523" s="186" t="s">
        <v>1016</v>
      </c>
    </row>
    <row r="524" spans="2:51" s="14" customFormat="1" ht="12">
      <c r="B524" s="204"/>
      <c r="C524" s="205"/>
      <c r="D524" s="195" t="s">
        <v>142</v>
      </c>
      <c r="E524" s="206" t="s">
        <v>19</v>
      </c>
      <c r="F524" s="207" t="s">
        <v>1017</v>
      </c>
      <c r="G524" s="205"/>
      <c r="H524" s="208">
        <v>0.576</v>
      </c>
      <c r="I524" s="209"/>
      <c r="J524" s="205"/>
      <c r="K524" s="205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142</v>
      </c>
      <c r="AU524" s="214" t="s">
        <v>86</v>
      </c>
      <c r="AV524" s="14" t="s">
        <v>86</v>
      </c>
      <c r="AW524" s="14" t="s">
        <v>37</v>
      </c>
      <c r="AX524" s="14" t="s">
        <v>76</v>
      </c>
      <c r="AY524" s="214" t="s">
        <v>130</v>
      </c>
    </row>
    <row r="525" spans="2:51" s="15" customFormat="1" ht="12">
      <c r="B525" s="215"/>
      <c r="C525" s="216"/>
      <c r="D525" s="195" t="s">
        <v>142</v>
      </c>
      <c r="E525" s="217" t="s">
        <v>19</v>
      </c>
      <c r="F525" s="218" t="s">
        <v>146</v>
      </c>
      <c r="G525" s="216"/>
      <c r="H525" s="219">
        <v>0.576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142</v>
      </c>
      <c r="AU525" s="225" t="s">
        <v>86</v>
      </c>
      <c r="AV525" s="15" t="s">
        <v>138</v>
      </c>
      <c r="AW525" s="15" t="s">
        <v>37</v>
      </c>
      <c r="AX525" s="15" t="s">
        <v>84</v>
      </c>
      <c r="AY525" s="225" t="s">
        <v>130</v>
      </c>
    </row>
    <row r="526" spans="2:51" s="14" customFormat="1" ht="12">
      <c r="B526" s="204"/>
      <c r="C526" s="205"/>
      <c r="D526" s="195" t="s">
        <v>142</v>
      </c>
      <c r="E526" s="205"/>
      <c r="F526" s="207" t="s">
        <v>1018</v>
      </c>
      <c r="G526" s="205"/>
      <c r="H526" s="208">
        <v>0.634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142</v>
      </c>
      <c r="AU526" s="214" t="s">
        <v>86</v>
      </c>
      <c r="AV526" s="14" t="s">
        <v>86</v>
      </c>
      <c r="AW526" s="14" t="s">
        <v>4</v>
      </c>
      <c r="AX526" s="14" t="s">
        <v>84</v>
      </c>
      <c r="AY526" s="214" t="s">
        <v>130</v>
      </c>
    </row>
    <row r="527" spans="1:65" s="2" customFormat="1" ht="21.75" customHeight="1">
      <c r="A527" s="36"/>
      <c r="B527" s="37"/>
      <c r="C527" s="175" t="s">
        <v>1019</v>
      </c>
      <c r="D527" s="175" t="s">
        <v>133</v>
      </c>
      <c r="E527" s="176" t="s">
        <v>1020</v>
      </c>
      <c r="F527" s="177" t="s">
        <v>1021</v>
      </c>
      <c r="G527" s="178" t="s">
        <v>170</v>
      </c>
      <c r="H527" s="179">
        <v>2.258</v>
      </c>
      <c r="I527" s="180"/>
      <c r="J527" s="181">
        <f>ROUND(I527*H527,2)</f>
        <v>0</v>
      </c>
      <c r="K527" s="177" t="s">
        <v>137</v>
      </c>
      <c r="L527" s="41"/>
      <c r="M527" s="182" t="s">
        <v>19</v>
      </c>
      <c r="N527" s="183" t="s">
        <v>47</v>
      </c>
      <c r="O527" s="66"/>
      <c r="P527" s="184">
        <f>O527*H527</f>
        <v>0</v>
      </c>
      <c r="Q527" s="184">
        <v>0.02337</v>
      </c>
      <c r="R527" s="184">
        <f>Q527*H527</f>
        <v>0.05276946</v>
      </c>
      <c r="S527" s="184">
        <v>0</v>
      </c>
      <c r="T527" s="185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86" t="s">
        <v>245</v>
      </c>
      <c r="AT527" s="186" t="s">
        <v>133</v>
      </c>
      <c r="AU527" s="186" t="s">
        <v>86</v>
      </c>
      <c r="AY527" s="19" t="s">
        <v>130</v>
      </c>
      <c r="BE527" s="187">
        <f>IF(N527="základní",J527,0)</f>
        <v>0</v>
      </c>
      <c r="BF527" s="187">
        <f>IF(N527="snížená",J527,0)</f>
        <v>0</v>
      </c>
      <c r="BG527" s="187">
        <f>IF(N527="zákl. přenesená",J527,0)</f>
        <v>0</v>
      </c>
      <c r="BH527" s="187">
        <f>IF(N527="sníž. přenesená",J527,0)</f>
        <v>0</v>
      </c>
      <c r="BI527" s="187">
        <f>IF(N527="nulová",J527,0)</f>
        <v>0</v>
      </c>
      <c r="BJ527" s="19" t="s">
        <v>84</v>
      </c>
      <c r="BK527" s="187">
        <f>ROUND(I527*H527,2)</f>
        <v>0</v>
      </c>
      <c r="BL527" s="19" t="s">
        <v>245</v>
      </c>
      <c r="BM527" s="186" t="s">
        <v>1022</v>
      </c>
    </row>
    <row r="528" spans="1:47" s="2" customFormat="1" ht="12">
      <c r="A528" s="36"/>
      <c r="B528" s="37"/>
      <c r="C528" s="38"/>
      <c r="D528" s="188" t="s">
        <v>140</v>
      </c>
      <c r="E528" s="38"/>
      <c r="F528" s="189" t="s">
        <v>1023</v>
      </c>
      <c r="G528" s="38"/>
      <c r="H528" s="38"/>
      <c r="I528" s="190"/>
      <c r="J528" s="38"/>
      <c r="K528" s="38"/>
      <c r="L528" s="41"/>
      <c r="M528" s="191"/>
      <c r="N528" s="192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140</v>
      </c>
      <c r="AU528" s="19" t="s">
        <v>86</v>
      </c>
    </row>
    <row r="529" spans="2:51" s="14" customFormat="1" ht="12">
      <c r="B529" s="204"/>
      <c r="C529" s="205"/>
      <c r="D529" s="195" t="s">
        <v>142</v>
      </c>
      <c r="E529" s="206" t="s">
        <v>19</v>
      </c>
      <c r="F529" s="207" t="s">
        <v>1024</v>
      </c>
      <c r="G529" s="205"/>
      <c r="H529" s="208">
        <v>2.258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142</v>
      </c>
      <c r="AU529" s="214" t="s">
        <v>86</v>
      </c>
      <c r="AV529" s="14" t="s">
        <v>86</v>
      </c>
      <c r="AW529" s="14" t="s">
        <v>37</v>
      </c>
      <c r="AX529" s="14" t="s">
        <v>76</v>
      </c>
      <c r="AY529" s="214" t="s">
        <v>130</v>
      </c>
    </row>
    <row r="530" spans="2:51" s="15" customFormat="1" ht="12">
      <c r="B530" s="215"/>
      <c r="C530" s="216"/>
      <c r="D530" s="195" t="s">
        <v>142</v>
      </c>
      <c r="E530" s="217" t="s">
        <v>19</v>
      </c>
      <c r="F530" s="218" t="s">
        <v>146</v>
      </c>
      <c r="G530" s="216"/>
      <c r="H530" s="219">
        <v>2.258</v>
      </c>
      <c r="I530" s="220"/>
      <c r="J530" s="216"/>
      <c r="K530" s="216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142</v>
      </c>
      <c r="AU530" s="225" t="s">
        <v>86</v>
      </c>
      <c r="AV530" s="15" t="s">
        <v>138</v>
      </c>
      <c r="AW530" s="15" t="s">
        <v>37</v>
      </c>
      <c r="AX530" s="15" t="s">
        <v>84</v>
      </c>
      <c r="AY530" s="225" t="s">
        <v>130</v>
      </c>
    </row>
    <row r="531" spans="1:65" s="2" customFormat="1" ht="24.2" customHeight="1">
      <c r="A531" s="36"/>
      <c r="B531" s="37"/>
      <c r="C531" s="175" t="s">
        <v>1025</v>
      </c>
      <c r="D531" s="175" t="s">
        <v>133</v>
      </c>
      <c r="E531" s="176" t="s">
        <v>1026</v>
      </c>
      <c r="F531" s="177" t="s">
        <v>1027</v>
      </c>
      <c r="G531" s="178" t="s">
        <v>170</v>
      </c>
      <c r="H531" s="179">
        <v>2.258</v>
      </c>
      <c r="I531" s="180"/>
      <c r="J531" s="181">
        <f>ROUND(I531*H531,2)</f>
        <v>0</v>
      </c>
      <c r="K531" s="177" t="s">
        <v>137</v>
      </c>
      <c r="L531" s="41"/>
      <c r="M531" s="182" t="s">
        <v>19</v>
      </c>
      <c r="N531" s="183" t="s">
        <v>47</v>
      </c>
      <c r="O531" s="66"/>
      <c r="P531" s="184">
        <f>O531*H531</f>
        <v>0</v>
      </c>
      <c r="Q531" s="184">
        <v>0.00189</v>
      </c>
      <c r="R531" s="184">
        <f>Q531*H531</f>
        <v>0.00426762</v>
      </c>
      <c r="S531" s="184">
        <v>0</v>
      </c>
      <c r="T531" s="185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86" t="s">
        <v>245</v>
      </c>
      <c r="AT531" s="186" t="s">
        <v>133</v>
      </c>
      <c r="AU531" s="186" t="s">
        <v>86</v>
      </c>
      <c r="AY531" s="19" t="s">
        <v>130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19" t="s">
        <v>84</v>
      </c>
      <c r="BK531" s="187">
        <f>ROUND(I531*H531,2)</f>
        <v>0</v>
      </c>
      <c r="BL531" s="19" t="s">
        <v>245</v>
      </c>
      <c r="BM531" s="186" t="s">
        <v>1028</v>
      </c>
    </row>
    <row r="532" spans="1:47" s="2" customFormat="1" ht="12">
      <c r="A532" s="36"/>
      <c r="B532" s="37"/>
      <c r="C532" s="38"/>
      <c r="D532" s="188" t="s">
        <v>140</v>
      </c>
      <c r="E532" s="38"/>
      <c r="F532" s="189" t="s">
        <v>1029</v>
      </c>
      <c r="G532" s="38"/>
      <c r="H532" s="38"/>
      <c r="I532" s="190"/>
      <c r="J532" s="38"/>
      <c r="K532" s="38"/>
      <c r="L532" s="41"/>
      <c r="M532" s="191"/>
      <c r="N532" s="192"/>
      <c r="O532" s="66"/>
      <c r="P532" s="66"/>
      <c r="Q532" s="66"/>
      <c r="R532" s="66"/>
      <c r="S532" s="66"/>
      <c r="T532" s="67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140</v>
      </c>
      <c r="AU532" s="19" t="s">
        <v>86</v>
      </c>
    </row>
    <row r="533" spans="1:65" s="2" customFormat="1" ht="24.2" customHeight="1">
      <c r="A533" s="36"/>
      <c r="B533" s="37"/>
      <c r="C533" s="175" t="s">
        <v>1030</v>
      </c>
      <c r="D533" s="175" t="s">
        <v>133</v>
      </c>
      <c r="E533" s="176" t="s">
        <v>1031</v>
      </c>
      <c r="F533" s="177" t="s">
        <v>1032</v>
      </c>
      <c r="G533" s="178" t="s">
        <v>989</v>
      </c>
      <c r="H533" s="250"/>
      <c r="I533" s="180"/>
      <c r="J533" s="181">
        <f>ROUND(I533*H533,2)</f>
        <v>0</v>
      </c>
      <c r="K533" s="177" t="s">
        <v>137</v>
      </c>
      <c r="L533" s="41"/>
      <c r="M533" s="182" t="s">
        <v>19</v>
      </c>
      <c r="N533" s="183" t="s">
        <v>47</v>
      </c>
      <c r="O533" s="66"/>
      <c r="P533" s="184">
        <f>O533*H533</f>
        <v>0</v>
      </c>
      <c r="Q533" s="184">
        <v>0</v>
      </c>
      <c r="R533" s="184">
        <f>Q533*H533</f>
        <v>0</v>
      </c>
      <c r="S533" s="184">
        <v>0</v>
      </c>
      <c r="T533" s="185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86" t="s">
        <v>245</v>
      </c>
      <c r="AT533" s="186" t="s">
        <v>133</v>
      </c>
      <c r="AU533" s="186" t="s">
        <v>86</v>
      </c>
      <c r="AY533" s="19" t="s">
        <v>130</v>
      </c>
      <c r="BE533" s="187">
        <f>IF(N533="základní",J533,0)</f>
        <v>0</v>
      </c>
      <c r="BF533" s="187">
        <f>IF(N533="snížená",J533,0)</f>
        <v>0</v>
      </c>
      <c r="BG533" s="187">
        <f>IF(N533="zákl. přenesená",J533,0)</f>
        <v>0</v>
      </c>
      <c r="BH533" s="187">
        <f>IF(N533="sníž. přenesená",J533,0)</f>
        <v>0</v>
      </c>
      <c r="BI533" s="187">
        <f>IF(N533="nulová",J533,0)</f>
        <v>0</v>
      </c>
      <c r="BJ533" s="19" t="s">
        <v>84</v>
      </c>
      <c r="BK533" s="187">
        <f>ROUND(I533*H533,2)</f>
        <v>0</v>
      </c>
      <c r="BL533" s="19" t="s">
        <v>245</v>
      </c>
      <c r="BM533" s="186" t="s">
        <v>1033</v>
      </c>
    </row>
    <row r="534" spans="1:47" s="2" customFormat="1" ht="12">
      <c r="A534" s="36"/>
      <c r="B534" s="37"/>
      <c r="C534" s="38"/>
      <c r="D534" s="188" t="s">
        <v>140</v>
      </c>
      <c r="E534" s="38"/>
      <c r="F534" s="189" t="s">
        <v>1034</v>
      </c>
      <c r="G534" s="38"/>
      <c r="H534" s="38"/>
      <c r="I534" s="190"/>
      <c r="J534" s="38"/>
      <c r="K534" s="38"/>
      <c r="L534" s="41"/>
      <c r="M534" s="191"/>
      <c r="N534" s="192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140</v>
      </c>
      <c r="AU534" s="19" t="s">
        <v>86</v>
      </c>
    </row>
    <row r="535" spans="2:63" s="12" customFormat="1" ht="22.9" customHeight="1">
      <c r="B535" s="159"/>
      <c r="C535" s="160"/>
      <c r="D535" s="161" t="s">
        <v>75</v>
      </c>
      <c r="E535" s="173" t="s">
        <v>1035</v>
      </c>
      <c r="F535" s="173" t="s">
        <v>1036</v>
      </c>
      <c r="G535" s="160"/>
      <c r="H535" s="160"/>
      <c r="I535" s="163"/>
      <c r="J535" s="174">
        <f>BK535</f>
        <v>0</v>
      </c>
      <c r="K535" s="160"/>
      <c r="L535" s="165"/>
      <c r="M535" s="166"/>
      <c r="N535" s="167"/>
      <c r="O535" s="167"/>
      <c r="P535" s="168">
        <f>SUM(P536:P548)</f>
        <v>0</v>
      </c>
      <c r="Q535" s="167"/>
      <c r="R535" s="168">
        <f>SUM(R536:R548)</f>
        <v>0.1970335</v>
      </c>
      <c r="S535" s="167"/>
      <c r="T535" s="169">
        <f>SUM(T536:T548)</f>
        <v>0</v>
      </c>
      <c r="AR535" s="170" t="s">
        <v>86</v>
      </c>
      <c r="AT535" s="171" t="s">
        <v>75</v>
      </c>
      <c r="AU535" s="171" t="s">
        <v>84</v>
      </c>
      <c r="AY535" s="170" t="s">
        <v>130</v>
      </c>
      <c r="BK535" s="172">
        <f>SUM(BK536:BK548)</f>
        <v>0</v>
      </c>
    </row>
    <row r="536" spans="1:65" s="2" customFormat="1" ht="24.2" customHeight="1">
      <c r="A536" s="36"/>
      <c r="B536" s="37"/>
      <c r="C536" s="175" t="s">
        <v>1037</v>
      </c>
      <c r="D536" s="175" t="s">
        <v>133</v>
      </c>
      <c r="E536" s="176" t="s">
        <v>1038</v>
      </c>
      <c r="F536" s="177" t="s">
        <v>1039</v>
      </c>
      <c r="G536" s="178" t="s">
        <v>136</v>
      </c>
      <c r="H536" s="179">
        <v>15.65</v>
      </c>
      <c r="I536" s="180"/>
      <c r="J536" s="181">
        <f>ROUND(I536*H536,2)</f>
        <v>0</v>
      </c>
      <c r="K536" s="177" t="s">
        <v>19</v>
      </c>
      <c r="L536" s="41"/>
      <c r="M536" s="182" t="s">
        <v>19</v>
      </c>
      <c r="N536" s="183" t="s">
        <v>47</v>
      </c>
      <c r="O536" s="66"/>
      <c r="P536" s="184">
        <f>O536*H536</f>
        <v>0</v>
      </c>
      <c r="Q536" s="184">
        <v>0.01259</v>
      </c>
      <c r="R536" s="184">
        <f>Q536*H536</f>
        <v>0.1970335</v>
      </c>
      <c r="S536" s="184">
        <v>0</v>
      </c>
      <c r="T536" s="185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86" t="s">
        <v>245</v>
      </c>
      <c r="AT536" s="186" t="s">
        <v>133</v>
      </c>
      <c r="AU536" s="186" t="s">
        <v>86</v>
      </c>
      <c r="AY536" s="19" t="s">
        <v>130</v>
      </c>
      <c r="BE536" s="187">
        <f>IF(N536="základní",J536,0)</f>
        <v>0</v>
      </c>
      <c r="BF536" s="187">
        <f>IF(N536="snížená",J536,0)</f>
        <v>0</v>
      </c>
      <c r="BG536" s="187">
        <f>IF(N536="zákl. přenesená",J536,0)</f>
        <v>0</v>
      </c>
      <c r="BH536" s="187">
        <f>IF(N536="sníž. přenesená",J536,0)</f>
        <v>0</v>
      </c>
      <c r="BI536" s="187">
        <f>IF(N536="nulová",J536,0)</f>
        <v>0</v>
      </c>
      <c r="BJ536" s="19" t="s">
        <v>84</v>
      </c>
      <c r="BK536" s="187">
        <f>ROUND(I536*H536,2)</f>
        <v>0</v>
      </c>
      <c r="BL536" s="19" t="s">
        <v>245</v>
      </c>
      <c r="BM536" s="186" t="s">
        <v>1040</v>
      </c>
    </row>
    <row r="537" spans="2:51" s="13" customFormat="1" ht="12">
      <c r="B537" s="193"/>
      <c r="C537" s="194"/>
      <c r="D537" s="195" t="s">
        <v>142</v>
      </c>
      <c r="E537" s="196" t="s">
        <v>19</v>
      </c>
      <c r="F537" s="197" t="s">
        <v>264</v>
      </c>
      <c r="G537" s="194"/>
      <c r="H537" s="196" t="s">
        <v>19</v>
      </c>
      <c r="I537" s="198"/>
      <c r="J537" s="194"/>
      <c r="K537" s="194"/>
      <c r="L537" s="199"/>
      <c r="M537" s="200"/>
      <c r="N537" s="201"/>
      <c r="O537" s="201"/>
      <c r="P537" s="201"/>
      <c r="Q537" s="201"/>
      <c r="R537" s="201"/>
      <c r="S537" s="201"/>
      <c r="T537" s="202"/>
      <c r="AT537" s="203" t="s">
        <v>142</v>
      </c>
      <c r="AU537" s="203" t="s">
        <v>86</v>
      </c>
      <c r="AV537" s="13" t="s">
        <v>84</v>
      </c>
      <c r="AW537" s="13" t="s">
        <v>37</v>
      </c>
      <c r="AX537" s="13" t="s">
        <v>76</v>
      </c>
      <c r="AY537" s="203" t="s">
        <v>130</v>
      </c>
    </row>
    <row r="538" spans="2:51" s="14" customFormat="1" ht="12">
      <c r="B538" s="204"/>
      <c r="C538" s="205"/>
      <c r="D538" s="195" t="s">
        <v>142</v>
      </c>
      <c r="E538" s="206" t="s">
        <v>19</v>
      </c>
      <c r="F538" s="207" t="s">
        <v>192</v>
      </c>
      <c r="G538" s="205"/>
      <c r="H538" s="208">
        <v>1.31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142</v>
      </c>
      <c r="AU538" s="214" t="s">
        <v>86</v>
      </c>
      <c r="AV538" s="14" t="s">
        <v>86</v>
      </c>
      <c r="AW538" s="14" t="s">
        <v>37</v>
      </c>
      <c r="AX538" s="14" t="s">
        <v>76</v>
      </c>
      <c r="AY538" s="214" t="s">
        <v>130</v>
      </c>
    </row>
    <row r="539" spans="2:51" s="14" customFormat="1" ht="12">
      <c r="B539" s="204"/>
      <c r="C539" s="205"/>
      <c r="D539" s="195" t="s">
        <v>142</v>
      </c>
      <c r="E539" s="206" t="s">
        <v>19</v>
      </c>
      <c r="F539" s="207" t="s">
        <v>196</v>
      </c>
      <c r="G539" s="205"/>
      <c r="H539" s="208">
        <v>8.98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142</v>
      </c>
      <c r="AU539" s="214" t="s">
        <v>86</v>
      </c>
      <c r="AV539" s="14" t="s">
        <v>86</v>
      </c>
      <c r="AW539" s="14" t="s">
        <v>37</v>
      </c>
      <c r="AX539" s="14" t="s">
        <v>76</v>
      </c>
      <c r="AY539" s="214" t="s">
        <v>130</v>
      </c>
    </row>
    <row r="540" spans="2:51" s="14" customFormat="1" ht="12">
      <c r="B540" s="204"/>
      <c r="C540" s="205"/>
      <c r="D540" s="195" t="s">
        <v>142</v>
      </c>
      <c r="E540" s="206" t="s">
        <v>19</v>
      </c>
      <c r="F540" s="207" t="s">
        <v>197</v>
      </c>
      <c r="G540" s="205"/>
      <c r="H540" s="208">
        <v>5.36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142</v>
      </c>
      <c r="AU540" s="214" t="s">
        <v>86</v>
      </c>
      <c r="AV540" s="14" t="s">
        <v>86</v>
      </c>
      <c r="AW540" s="14" t="s">
        <v>37</v>
      </c>
      <c r="AX540" s="14" t="s">
        <v>76</v>
      </c>
      <c r="AY540" s="214" t="s">
        <v>130</v>
      </c>
    </row>
    <row r="541" spans="2:51" s="15" customFormat="1" ht="12">
      <c r="B541" s="215"/>
      <c r="C541" s="216"/>
      <c r="D541" s="195" t="s">
        <v>142</v>
      </c>
      <c r="E541" s="217" t="s">
        <v>19</v>
      </c>
      <c r="F541" s="218" t="s">
        <v>146</v>
      </c>
      <c r="G541" s="216"/>
      <c r="H541" s="219">
        <v>15.65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142</v>
      </c>
      <c r="AU541" s="225" t="s">
        <v>86</v>
      </c>
      <c r="AV541" s="15" t="s">
        <v>138</v>
      </c>
      <c r="AW541" s="15" t="s">
        <v>37</v>
      </c>
      <c r="AX541" s="15" t="s">
        <v>84</v>
      </c>
      <c r="AY541" s="225" t="s">
        <v>130</v>
      </c>
    </row>
    <row r="542" spans="1:65" s="2" customFormat="1" ht="16.5" customHeight="1">
      <c r="A542" s="36"/>
      <c r="B542" s="37"/>
      <c r="C542" s="175" t="s">
        <v>1041</v>
      </c>
      <c r="D542" s="175" t="s">
        <v>133</v>
      </c>
      <c r="E542" s="176" t="s">
        <v>1042</v>
      </c>
      <c r="F542" s="177" t="s">
        <v>1043</v>
      </c>
      <c r="G542" s="178" t="s">
        <v>136</v>
      </c>
      <c r="H542" s="179">
        <v>1.31</v>
      </c>
      <c r="I542" s="180"/>
      <c r="J542" s="181">
        <f>ROUND(I542*H542,2)</f>
        <v>0</v>
      </c>
      <c r="K542" s="177" t="s">
        <v>137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</v>
      </c>
      <c r="R542" s="184">
        <f>Q542*H542</f>
        <v>0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245</v>
      </c>
      <c r="AT542" s="186" t="s">
        <v>133</v>
      </c>
      <c r="AU542" s="186" t="s">
        <v>86</v>
      </c>
      <c r="AY542" s="19" t="s">
        <v>130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84</v>
      </c>
      <c r="BK542" s="187">
        <f>ROUND(I542*H542,2)</f>
        <v>0</v>
      </c>
      <c r="BL542" s="19" t="s">
        <v>245</v>
      </c>
      <c r="BM542" s="186" t="s">
        <v>1044</v>
      </c>
    </row>
    <row r="543" spans="1:47" s="2" customFormat="1" ht="12">
      <c r="A543" s="36"/>
      <c r="B543" s="37"/>
      <c r="C543" s="38"/>
      <c r="D543" s="188" t="s">
        <v>140</v>
      </c>
      <c r="E543" s="38"/>
      <c r="F543" s="189" t="s">
        <v>1045</v>
      </c>
      <c r="G543" s="38"/>
      <c r="H543" s="38"/>
      <c r="I543" s="190"/>
      <c r="J543" s="38"/>
      <c r="K543" s="38"/>
      <c r="L543" s="41"/>
      <c r="M543" s="191"/>
      <c r="N543" s="192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140</v>
      </c>
      <c r="AU543" s="19" t="s">
        <v>86</v>
      </c>
    </row>
    <row r="544" spans="2:51" s="13" customFormat="1" ht="12">
      <c r="B544" s="193"/>
      <c r="C544" s="194"/>
      <c r="D544" s="195" t="s">
        <v>142</v>
      </c>
      <c r="E544" s="196" t="s">
        <v>19</v>
      </c>
      <c r="F544" s="197" t="s">
        <v>264</v>
      </c>
      <c r="G544" s="194"/>
      <c r="H544" s="196" t="s">
        <v>19</v>
      </c>
      <c r="I544" s="198"/>
      <c r="J544" s="194"/>
      <c r="K544" s="194"/>
      <c r="L544" s="199"/>
      <c r="M544" s="200"/>
      <c r="N544" s="201"/>
      <c r="O544" s="201"/>
      <c r="P544" s="201"/>
      <c r="Q544" s="201"/>
      <c r="R544" s="201"/>
      <c r="S544" s="201"/>
      <c r="T544" s="202"/>
      <c r="AT544" s="203" t="s">
        <v>142</v>
      </c>
      <c r="AU544" s="203" t="s">
        <v>86</v>
      </c>
      <c r="AV544" s="13" t="s">
        <v>84</v>
      </c>
      <c r="AW544" s="13" t="s">
        <v>37</v>
      </c>
      <c r="AX544" s="13" t="s">
        <v>76</v>
      </c>
      <c r="AY544" s="203" t="s">
        <v>130</v>
      </c>
    </row>
    <row r="545" spans="2:51" s="14" customFormat="1" ht="12">
      <c r="B545" s="204"/>
      <c r="C545" s="205"/>
      <c r="D545" s="195" t="s">
        <v>142</v>
      </c>
      <c r="E545" s="206" t="s">
        <v>19</v>
      </c>
      <c r="F545" s="207" t="s">
        <v>192</v>
      </c>
      <c r="G545" s="205"/>
      <c r="H545" s="208">
        <v>1.31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142</v>
      </c>
      <c r="AU545" s="214" t="s">
        <v>86</v>
      </c>
      <c r="AV545" s="14" t="s">
        <v>86</v>
      </c>
      <c r="AW545" s="14" t="s">
        <v>37</v>
      </c>
      <c r="AX545" s="14" t="s">
        <v>76</v>
      </c>
      <c r="AY545" s="214" t="s">
        <v>130</v>
      </c>
    </row>
    <row r="546" spans="2:51" s="15" customFormat="1" ht="12">
      <c r="B546" s="215"/>
      <c r="C546" s="216"/>
      <c r="D546" s="195" t="s">
        <v>142</v>
      </c>
      <c r="E546" s="217" t="s">
        <v>19</v>
      </c>
      <c r="F546" s="218" t="s">
        <v>146</v>
      </c>
      <c r="G546" s="216"/>
      <c r="H546" s="219">
        <v>1.31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142</v>
      </c>
      <c r="AU546" s="225" t="s">
        <v>86</v>
      </c>
      <c r="AV546" s="15" t="s">
        <v>138</v>
      </c>
      <c r="AW546" s="15" t="s">
        <v>37</v>
      </c>
      <c r="AX546" s="15" t="s">
        <v>84</v>
      </c>
      <c r="AY546" s="225" t="s">
        <v>130</v>
      </c>
    </row>
    <row r="547" spans="1:65" s="2" customFormat="1" ht="24.2" customHeight="1">
      <c r="A547" s="36"/>
      <c r="B547" s="37"/>
      <c r="C547" s="175" t="s">
        <v>1046</v>
      </c>
      <c r="D547" s="175" t="s">
        <v>133</v>
      </c>
      <c r="E547" s="176" t="s">
        <v>1047</v>
      </c>
      <c r="F547" s="177" t="s">
        <v>1048</v>
      </c>
      <c r="G547" s="178" t="s">
        <v>989</v>
      </c>
      <c r="H547" s="250"/>
      <c r="I547" s="180"/>
      <c r="J547" s="181">
        <f>ROUND(I547*H547,2)</f>
        <v>0</v>
      </c>
      <c r="K547" s="177" t="s">
        <v>137</v>
      </c>
      <c r="L547" s="41"/>
      <c r="M547" s="182" t="s">
        <v>19</v>
      </c>
      <c r="N547" s="183" t="s">
        <v>47</v>
      </c>
      <c r="O547" s="66"/>
      <c r="P547" s="184">
        <f>O547*H547</f>
        <v>0</v>
      </c>
      <c r="Q547" s="184">
        <v>0</v>
      </c>
      <c r="R547" s="184">
        <f>Q547*H547</f>
        <v>0</v>
      </c>
      <c r="S547" s="184">
        <v>0</v>
      </c>
      <c r="T547" s="185">
        <f>S547*H547</f>
        <v>0</v>
      </c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R547" s="186" t="s">
        <v>245</v>
      </c>
      <c r="AT547" s="186" t="s">
        <v>133</v>
      </c>
      <c r="AU547" s="186" t="s">
        <v>86</v>
      </c>
      <c r="AY547" s="19" t="s">
        <v>130</v>
      </c>
      <c r="BE547" s="187">
        <f>IF(N547="základní",J547,0)</f>
        <v>0</v>
      </c>
      <c r="BF547" s="187">
        <f>IF(N547="snížená",J547,0)</f>
        <v>0</v>
      </c>
      <c r="BG547" s="187">
        <f>IF(N547="zákl. přenesená",J547,0)</f>
        <v>0</v>
      </c>
      <c r="BH547" s="187">
        <f>IF(N547="sníž. přenesená",J547,0)</f>
        <v>0</v>
      </c>
      <c r="BI547" s="187">
        <f>IF(N547="nulová",J547,0)</f>
        <v>0</v>
      </c>
      <c r="BJ547" s="19" t="s">
        <v>84</v>
      </c>
      <c r="BK547" s="187">
        <f>ROUND(I547*H547,2)</f>
        <v>0</v>
      </c>
      <c r="BL547" s="19" t="s">
        <v>245</v>
      </c>
      <c r="BM547" s="186" t="s">
        <v>1049</v>
      </c>
    </row>
    <row r="548" spans="1:47" s="2" customFormat="1" ht="12">
      <c r="A548" s="36"/>
      <c r="B548" s="37"/>
      <c r="C548" s="38"/>
      <c r="D548" s="188" t="s">
        <v>140</v>
      </c>
      <c r="E548" s="38"/>
      <c r="F548" s="189" t="s">
        <v>1050</v>
      </c>
      <c r="G548" s="38"/>
      <c r="H548" s="38"/>
      <c r="I548" s="190"/>
      <c r="J548" s="38"/>
      <c r="K548" s="38"/>
      <c r="L548" s="41"/>
      <c r="M548" s="191"/>
      <c r="N548" s="192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140</v>
      </c>
      <c r="AU548" s="19" t="s">
        <v>86</v>
      </c>
    </row>
    <row r="549" spans="2:63" s="12" customFormat="1" ht="22.9" customHeight="1">
      <c r="B549" s="159"/>
      <c r="C549" s="160"/>
      <c r="D549" s="161" t="s">
        <v>75</v>
      </c>
      <c r="E549" s="173" t="s">
        <v>447</v>
      </c>
      <c r="F549" s="173" t="s">
        <v>448</v>
      </c>
      <c r="G549" s="160"/>
      <c r="H549" s="160"/>
      <c r="I549" s="163"/>
      <c r="J549" s="174">
        <f>BK549</f>
        <v>0</v>
      </c>
      <c r="K549" s="160"/>
      <c r="L549" s="165"/>
      <c r="M549" s="166"/>
      <c r="N549" s="167"/>
      <c r="O549" s="167"/>
      <c r="P549" s="168">
        <f>SUM(P550:P562)</f>
        <v>0</v>
      </c>
      <c r="Q549" s="167"/>
      <c r="R549" s="168">
        <f>SUM(R550:R562)</f>
        <v>0.009899999999999999</v>
      </c>
      <c r="S549" s="167"/>
      <c r="T549" s="169">
        <f>SUM(T550:T562)</f>
        <v>0</v>
      </c>
      <c r="AR549" s="170" t="s">
        <v>86</v>
      </c>
      <c r="AT549" s="171" t="s">
        <v>75</v>
      </c>
      <c r="AU549" s="171" t="s">
        <v>84</v>
      </c>
      <c r="AY549" s="170" t="s">
        <v>130</v>
      </c>
      <c r="BK549" s="172">
        <f>SUM(BK550:BK562)</f>
        <v>0</v>
      </c>
    </row>
    <row r="550" spans="1:65" s="2" customFormat="1" ht="24.2" customHeight="1">
      <c r="A550" s="36"/>
      <c r="B550" s="37"/>
      <c r="C550" s="175" t="s">
        <v>1051</v>
      </c>
      <c r="D550" s="175" t="s">
        <v>133</v>
      </c>
      <c r="E550" s="176" t="s">
        <v>1052</v>
      </c>
      <c r="F550" s="177" t="s">
        <v>1053</v>
      </c>
      <c r="G550" s="178" t="s">
        <v>229</v>
      </c>
      <c r="H550" s="179">
        <v>4</v>
      </c>
      <c r="I550" s="180"/>
      <c r="J550" s="181">
        <f>ROUND(I550*H550,2)</f>
        <v>0</v>
      </c>
      <c r="K550" s="177" t="s">
        <v>137</v>
      </c>
      <c r="L550" s="41"/>
      <c r="M550" s="182" t="s">
        <v>19</v>
      </c>
      <c r="N550" s="183" t="s">
        <v>47</v>
      </c>
      <c r="O550" s="66"/>
      <c r="P550" s="184">
        <f>O550*H550</f>
        <v>0</v>
      </c>
      <c r="Q550" s="184">
        <v>0.0021</v>
      </c>
      <c r="R550" s="184">
        <f>Q550*H550</f>
        <v>0.0084</v>
      </c>
      <c r="S550" s="184">
        <v>0</v>
      </c>
      <c r="T550" s="185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6" t="s">
        <v>245</v>
      </c>
      <c r="AT550" s="186" t="s">
        <v>133</v>
      </c>
      <c r="AU550" s="186" t="s">
        <v>86</v>
      </c>
      <c r="AY550" s="19" t="s">
        <v>130</v>
      </c>
      <c r="BE550" s="187">
        <f>IF(N550="základní",J550,0)</f>
        <v>0</v>
      </c>
      <c r="BF550" s="187">
        <f>IF(N550="snížená",J550,0)</f>
        <v>0</v>
      </c>
      <c r="BG550" s="187">
        <f>IF(N550="zákl. přenesená",J550,0)</f>
        <v>0</v>
      </c>
      <c r="BH550" s="187">
        <f>IF(N550="sníž. přenesená",J550,0)</f>
        <v>0</v>
      </c>
      <c r="BI550" s="187">
        <f>IF(N550="nulová",J550,0)</f>
        <v>0</v>
      </c>
      <c r="BJ550" s="19" t="s">
        <v>84</v>
      </c>
      <c r="BK550" s="187">
        <f>ROUND(I550*H550,2)</f>
        <v>0</v>
      </c>
      <c r="BL550" s="19" t="s">
        <v>245</v>
      </c>
      <c r="BM550" s="186" t="s">
        <v>1054</v>
      </c>
    </row>
    <row r="551" spans="1:47" s="2" customFormat="1" ht="12">
      <c r="A551" s="36"/>
      <c r="B551" s="37"/>
      <c r="C551" s="38"/>
      <c r="D551" s="188" t="s">
        <v>140</v>
      </c>
      <c r="E551" s="38"/>
      <c r="F551" s="189" t="s">
        <v>1055</v>
      </c>
      <c r="G551" s="38"/>
      <c r="H551" s="38"/>
      <c r="I551" s="190"/>
      <c r="J551" s="38"/>
      <c r="K551" s="38"/>
      <c r="L551" s="41"/>
      <c r="M551" s="191"/>
      <c r="N551" s="192"/>
      <c r="O551" s="66"/>
      <c r="P551" s="66"/>
      <c r="Q551" s="66"/>
      <c r="R551" s="66"/>
      <c r="S551" s="66"/>
      <c r="T551" s="67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140</v>
      </c>
      <c r="AU551" s="19" t="s">
        <v>86</v>
      </c>
    </row>
    <row r="552" spans="2:51" s="13" customFormat="1" ht="12">
      <c r="B552" s="193"/>
      <c r="C552" s="194"/>
      <c r="D552" s="195" t="s">
        <v>142</v>
      </c>
      <c r="E552" s="196" t="s">
        <v>19</v>
      </c>
      <c r="F552" s="197" t="s">
        <v>1056</v>
      </c>
      <c r="G552" s="194"/>
      <c r="H552" s="196" t="s">
        <v>19</v>
      </c>
      <c r="I552" s="198"/>
      <c r="J552" s="194"/>
      <c r="K552" s="194"/>
      <c r="L552" s="199"/>
      <c r="M552" s="200"/>
      <c r="N552" s="201"/>
      <c r="O552" s="201"/>
      <c r="P552" s="201"/>
      <c r="Q552" s="201"/>
      <c r="R552" s="201"/>
      <c r="S552" s="201"/>
      <c r="T552" s="202"/>
      <c r="AT552" s="203" t="s">
        <v>142</v>
      </c>
      <c r="AU552" s="203" t="s">
        <v>86</v>
      </c>
      <c r="AV552" s="13" t="s">
        <v>84</v>
      </c>
      <c r="AW552" s="13" t="s">
        <v>37</v>
      </c>
      <c r="AX552" s="13" t="s">
        <v>76</v>
      </c>
      <c r="AY552" s="203" t="s">
        <v>130</v>
      </c>
    </row>
    <row r="553" spans="2:51" s="13" customFormat="1" ht="12">
      <c r="B553" s="193"/>
      <c r="C553" s="194"/>
      <c r="D553" s="195" t="s">
        <v>142</v>
      </c>
      <c r="E553" s="196" t="s">
        <v>19</v>
      </c>
      <c r="F553" s="197" t="s">
        <v>1057</v>
      </c>
      <c r="G553" s="194"/>
      <c r="H553" s="196" t="s">
        <v>19</v>
      </c>
      <c r="I553" s="198"/>
      <c r="J553" s="194"/>
      <c r="K553" s="194"/>
      <c r="L553" s="199"/>
      <c r="M553" s="200"/>
      <c r="N553" s="201"/>
      <c r="O553" s="201"/>
      <c r="P553" s="201"/>
      <c r="Q553" s="201"/>
      <c r="R553" s="201"/>
      <c r="S553" s="201"/>
      <c r="T553" s="202"/>
      <c r="AT553" s="203" t="s">
        <v>142</v>
      </c>
      <c r="AU553" s="203" t="s">
        <v>86</v>
      </c>
      <c r="AV553" s="13" t="s">
        <v>84</v>
      </c>
      <c r="AW553" s="13" t="s">
        <v>37</v>
      </c>
      <c r="AX553" s="13" t="s">
        <v>76</v>
      </c>
      <c r="AY553" s="203" t="s">
        <v>130</v>
      </c>
    </row>
    <row r="554" spans="2:51" s="14" customFormat="1" ht="12">
      <c r="B554" s="204"/>
      <c r="C554" s="205"/>
      <c r="D554" s="195" t="s">
        <v>142</v>
      </c>
      <c r="E554" s="206" t="s">
        <v>19</v>
      </c>
      <c r="F554" s="207" t="s">
        <v>1058</v>
      </c>
      <c r="G554" s="205"/>
      <c r="H554" s="208">
        <v>4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142</v>
      </c>
      <c r="AU554" s="214" t="s">
        <v>86</v>
      </c>
      <c r="AV554" s="14" t="s">
        <v>86</v>
      </c>
      <c r="AW554" s="14" t="s">
        <v>37</v>
      </c>
      <c r="AX554" s="14" t="s">
        <v>76</v>
      </c>
      <c r="AY554" s="214" t="s">
        <v>130</v>
      </c>
    </row>
    <row r="555" spans="2:51" s="15" customFormat="1" ht="12">
      <c r="B555" s="215"/>
      <c r="C555" s="216"/>
      <c r="D555" s="195" t="s">
        <v>142</v>
      </c>
      <c r="E555" s="217" t="s">
        <v>19</v>
      </c>
      <c r="F555" s="218" t="s">
        <v>146</v>
      </c>
      <c r="G555" s="216"/>
      <c r="H555" s="219">
        <v>4</v>
      </c>
      <c r="I555" s="220"/>
      <c r="J555" s="216"/>
      <c r="K555" s="216"/>
      <c r="L555" s="221"/>
      <c r="M555" s="222"/>
      <c r="N555" s="223"/>
      <c r="O555" s="223"/>
      <c r="P555" s="223"/>
      <c r="Q555" s="223"/>
      <c r="R555" s="223"/>
      <c r="S555" s="223"/>
      <c r="T555" s="224"/>
      <c r="AT555" s="225" t="s">
        <v>142</v>
      </c>
      <c r="AU555" s="225" t="s">
        <v>86</v>
      </c>
      <c r="AV555" s="15" t="s">
        <v>138</v>
      </c>
      <c r="AW555" s="15" t="s">
        <v>37</v>
      </c>
      <c r="AX555" s="15" t="s">
        <v>84</v>
      </c>
      <c r="AY555" s="225" t="s">
        <v>130</v>
      </c>
    </row>
    <row r="556" spans="1:65" s="2" customFormat="1" ht="16.5" customHeight="1">
      <c r="A556" s="36"/>
      <c r="B556" s="37"/>
      <c r="C556" s="175" t="s">
        <v>1059</v>
      </c>
      <c r="D556" s="175" t="s">
        <v>133</v>
      </c>
      <c r="E556" s="176" t="s">
        <v>1060</v>
      </c>
      <c r="F556" s="177" t="s">
        <v>1061</v>
      </c>
      <c r="G556" s="178" t="s">
        <v>437</v>
      </c>
      <c r="H556" s="179">
        <v>1</v>
      </c>
      <c r="I556" s="180"/>
      <c r="J556" s="181">
        <f>ROUND(I556*H556,2)</f>
        <v>0</v>
      </c>
      <c r="K556" s="177" t="s">
        <v>137</v>
      </c>
      <c r="L556" s="41"/>
      <c r="M556" s="182" t="s">
        <v>19</v>
      </c>
      <c r="N556" s="183" t="s">
        <v>47</v>
      </c>
      <c r="O556" s="66"/>
      <c r="P556" s="184">
        <f>O556*H556</f>
        <v>0</v>
      </c>
      <c r="Q556" s="184">
        <v>0.0015</v>
      </c>
      <c r="R556" s="184">
        <f>Q556*H556</f>
        <v>0.0015</v>
      </c>
      <c r="S556" s="184">
        <v>0</v>
      </c>
      <c r="T556" s="185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186" t="s">
        <v>245</v>
      </c>
      <c r="AT556" s="186" t="s">
        <v>133</v>
      </c>
      <c r="AU556" s="186" t="s">
        <v>86</v>
      </c>
      <c r="AY556" s="19" t="s">
        <v>130</v>
      </c>
      <c r="BE556" s="187">
        <f>IF(N556="základní",J556,0)</f>
        <v>0</v>
      </c>
      <c r="BF556" s="187">
        <f>IF(N556="snížená",J556,0)</f>
        <v>0</v>
      </c>
      <c r="BG556" s="187">
        <f>IF(N556="zákl. přenesená",J556,0)</f>
        <v>0</v>
      </c>
      <c r="BH556" s="187">
        <f>IF(N556="sníž. přenesená",J556,0)</f>
        <v>0</v>
      </c>
      <c r="BI556" s="187">
        <f>IF(N556="nulová",J556,0)</f>
        <v>0</v>
      </c>
      <c r="BJ556" s="19" t="s">
        <v>84</v>
      </c>
      <c r="BK556" s="187">
        <f>ROUND(I556*H556,2)</f>
        <v>0</v>
      </c>
      <c r="BL556" s="19" t="s">
        <v>245</v>
      </c>
      <c r="BM556" s="186" t="s">
        <v>1062</v>
      </c>
    </row>
    <row r="557" spans="1:47" s="2" customFormat="1" ht="12">
      <c r="A557" s="36"/>
      <c r="B557" s="37"/>
      <c r="C557" s="38"/>
      <c r="D557" s="188" t="s">
        <v>140</v>
      </c>
      <c r="E557" s="38"/>
      <c r="F557" s="189" t="s">
        <v>1063</v>
      </c>
      <c r="G557" s="38"/>
      <c r="H557" s="38"/>
      <c r="I557" s="190"/>
      <c r="J557" s="38"/>
      <c r="K557" s="38"/>
      <c r="L557" s="41"/>
      <c r="M557" s="191"/>
      <c r="N557" s="192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140</v>
      </c>
      <c r="AU557" s="19" t="s">
        <v>86</v>
      </c>
    </row>
    <row r="558" spans="1:65" s="2" customFormat="1" ht="21.75" customHeight="1">
      <c r="A558" s="36"/>
      <c r="B558" s="37"/>
      <c r="C558" s="175" t="s">
        <v>1064</v>
      </c>
      <c r="D558" s="175" t="s">
        <v>133</v>
      </c>
      <c r="E558" s="176" t="s">
        <v>1065</v>
      </c>
      <c r="F558" s="177" t="s">
        <v>1066</v>
      </c>
      <c r="G558" s="178" t="s">
        <v>229</v>
      </c>
      <c r="H558" s="179">
        <v>28.635</v>
      </c>
      <c r="I558" s="180"/>
      <c r="J558" s="181">
        <f>ROUND(I558*H558,2)</f>
        <v>0</v>
      </c>
      <c r="K558" s="177" t="s">
        <v>19</v>
      </c>
      <c r="L558" s="41"/>
      <c r="M558" s="182" t="s">
        <v>19</v>
      </c>
      <c r="N558" s="183" t="s">
        <v>47</v>
      </c>
      <c r="O558" s="66"/>
      <c r="P558" s="184">
        <f>O558*H558</f>
        <v>0</v>
      </c>
      <c r="Q558" s="184">
        <v>0</v>
      </c>
      <c r="R558" s="184">
        <f>Q558*H558</f>
        <v>0</v>
      </c>
      <c r="S558" s="184">
        <v>0</v>
      </c>
      <c r="T558" s="185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86" t="s">
        <v>245</v>
      </c>
      <c r="AT558" s="186" t="s">
        <v>133</v>
      </c>
      <c r="AU558" s="186" t="s">
        <v>86</v>
      </c>
      <c r="AY558" s="19" t="s">
        <v>130</v>
      </c>
      <c r="BE558" s="187">
        <f>IF(N558="základní",J558,0)</f>
        <v>0</v>
      </c>
      <c r="BF558" s="187">
        <f>IF(N558="snížená",J558,0)</f>
        <v>0</v>
      </c>
      <c r="BG558" s="187">
        <f>IF(N558="zákl. přenesená",J558,0)</f>
        <v>0</v>
      </c>
      <c r="BH558" s="187">
        <f>IF(N558="sníž. přenesená",J558,0)</f>
        <v>0</v>
      </c>
      <c r="BI558" s="187">
        <f>IF(N558="nulová",J558,0)</f>
        <v>0</v>
      </c>
      <c r="BJ558" s="19" t="s">
        <v>84</v>
      </c>
      <c r="BK558" s="187">
        <f>ROUND(I558*H558,2)</f>
        <v>0</v>
      </c>
      <c r="BL558" s="19" t="s">
        <v>245</v>
      </c>
      <c r="BM558" s="186" t="s">
        <v>1067</v>
      </c>
    </row>
    <row r="559" spans="2:51" s="14" customFormat="1" ht="12">
      <c r="B559" s="204"/>
      <c r="C559" s="205"/>
      <c r="D559" s="195" t="s">
        <v>142</v>
      </c>
      <c r="E559" s="206" t="s">
        <v>19</v>
      </c>
      <c r="F559" s="207" t="s">
        <v>1068</v>
      </c>
      <c r="G559" s="205"/>
      <c r="H559" s="208">
        <v>28.635</v>
      </c>
      <c r="I559" s="209"/>
      <c r="J559" s="205"/>
      <c r="K559" s="205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142</v>
      </c>
      <c r="AU559" s="214" t="s">
        <v>86</v>
      </c>
      <c r="AV559" s="14" t="s">
        <v>86</v>
      </c>
      <c r="AW559" s="14" t="s">
        <v>37</v>
      </c>
      <c r="AX559" s="14" t="s">
        <v>76</v>
      </c>
      <c r="AY559" s="214" t="s">
        <v>130</v>
      </c>
    </row>
    <row r="560" spans="2:51" s="15" customFormat="1" ht="12">
      <c r="B560" s="215"/>
      <c r="C560" s="216"/>
      <c r="D560" s="195" t="s">
        <v>142</v>
      </c>
      <c r="E560" s="217" t="s">
        <v>19</v>
      </c>
      <c r="F560" s="218" t="s">
        <v>146</v>
      </c>
      <c r="G560" s="216"/>
      <c r="H560" s="219">
        <v>28.635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142</v>
      </c>
      <c r="AU560" s="225" t="s">
        <v>86</v>
      </c>
      <c r="AV560" s="15" t="s">
        <v>138</v>
      </c>
      <c r="AW560" s="15" t="s">
        <v>37</v>
      </c>
      <c r="AX560" s="15" t="s">
        <v>84</v>
      </c>
      <c r="AY560" s="225" t="s">
        <v>130</v>
      </c>
    </row>
    <row r="561" spans="1:65" s="2" customFormat="1" ht="24.2" customHeight="1">
      <c r="A561" s="36"/>
      <c r="B561" s="37"/>
      <c r="C561" s="175" t="s">
        <v>1069</v>
      </c>
      <c r="D561" s="175" t="s">
        <v>133</v>
      </c>
      <c r="E561" s="176" t="s">
        <v>1070</v>
      </c>
      <c r="F561" s="177" t="s">
        <v>1071</v>
      </c>
      <c r="G561" s="178" t="s">
        <v>989</v>
      </c>
      <c r="H561" s="250"/>
      <c r="I561" s="180"/>
      <c r="J561" s="181">
        <f>ROUND(I561*H561,2)</f>
        <v>0</v>
      </c>
      <c r="K561" s="177" t="s">
        <v>137</v>
      </c>
      <c r="L561" s="41"/>
      <c r="M561" s="182" t="s">
        <v>19</v>
      </c>
      <c r="N561" s="183" t="s">
        <v>47</v>
      </c>
      <c r="O561" s="66"/>
      <c r="P561" s="184">
        <f>O561*H561</f>
        <v>0</v>
      </c>
      <c r="Q561" s="184">
        <v>0</v>
      </c>
      <c r="R561" s="184">
        <f>Q561*H561</f>
        <v>0</v>
      </c>
      <c r="S561" s="184">
        <v>0</v>
      </c>
      <c r="T561" s="185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6" t="s">
        <v>245</v>
      </c>
      <c r="AT561" s="186" t="s">
        <v>133</v>
      </c>
      <c r="AU561" s="186" t="s">
        <v>86</v>
      </c>
      <c r="AY561" s="19" t="s">
        <v>130</v>
      </c>
      <c r="BE561" s="187">
        <f>IF(N561="základní",J561,0)</f>
        <v>0</v>
      </c>
      <c r="BF561" s="187">
        <f>IF(N561="snížená",J561,0)</f>
        <v>0</v>
      </c>
      <c r="BG561" s="187">
        <f>IF(N561="zákl. přenesená",J561,0)</f>
        <v>0</v>
      </c>
      <c r="BH561" s="187">
        <f>IF(N561="sníž. přenesená",J561,0)</f>
        <v>0</v>
      </c>
      <c r="BI561" s="187">
        <f>IF(N561="nulová",J561,0)</f>
        <v>0</v>
      </c>
      <c r="BJ561" s="19" t="s">
        <v>84</v>
      </c>
      <c r="BK561" s="187">
        <f>ROUND(I561*H561,2)</f>
        <v>0</v>
      </c>
      <c r="BL561" s="19" t="s">
        <v>245</v>
      </c>
      <c r="BM561" s="186" t="s">
        <v>1072</v>
      </c>
    </row>
    <row r="562" spans="1:47" s="2" customFormat="1" ht="12">
      <c r="A562" s="36"/>
      <c r="B562" s="37"/>
      <c r="C562" s="38"/>
      <c r="D562" s="188" t="s">
        <v>140</v>
      </c>
      <c r="E562" s="38"/>
      <c r="F562" s="189" t="s">
        <v>1073</v>
      </c>
      <c r="G562" s="38"/>
      <c r="H562" s="38"/>
      <c r="I562" s="190"/>
      <c r="J562" s="38"/>
      <c r="K562" s="38"/>
      <c r="L562" s="41"/>
      <c r="M562" s="191"/>
      <c r="N562" s="192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140</v>
      </c>
      <c r="AU562" s="19" t="s">
        <v>86</v>
      </c>
    </row>
    <row r="563" spans="2:63" s="12" customFormat="1" ht="22.9" customHeight="1">
      <c r="B563" s="159"/>
      <c r="C563" s="160"/>
      <c r="D563" s="161" t="s">
        <v>75</v>
      </c>
      <c r="E563" s="173" t="s">
        <v>454</v>
      </c>
      <c r="F563" s="173" t="s">
        <v>455</v>
      </c>
      <c r="G563" s="160"/>
      <c r="H563" s="160"/>
      <c r="I563" s="163"/>
      <c r="J563" s="174">
        <f>BK563</f>
        <v>0</v>
      </c>
      <c r="K563" s="160"/>
      <c r="L563" s="165"/>
      <c r="M563" s="166"/>
      <c r="N563" s="167"/>
      <c r="O563" s="167"/>
      <c r="P563" s="168">
        <f>SUM(P564:P663)</f>
        <v>0</v>
      </c>
      <c r="Q563" s="167"/>
      <c r="R563" s="168">
        <f>SUM(R564:R663)</f>
        <v>0</v>
      </c>
      <c r="S563" s="167"/>
      <c r="T563" s="169">
        <f>SUM(T564:T663)</f>
        <v>0</v>
      </c>
      <c r="AR563" s="170" t="s">
        <v>86</v>
      </c>
      <c r="AT563" s="171" t="s">
        <v>75</v>
      </c>
      <c r="AU563" s="171" t="s">
        <v>84</v>
      </c>
      <c r="AY563" s="170" t="s">
        <v>130</v>
      </c>
      <c r="BK563" s="172">
        <f>SUM(BK564:BK663)</f>
        <v>0</v>
      </c>
    </row>
    <row r="564" spans="1:65" s="2" customFormat="1" ht="24.2" customHeight="1">
      <c r="A564" s="36"/>
      <c r="B564" s="37"/>
      <c r="C564" s="175" t="s">
        <v>1074</v>
      </c>
      <c r="D564" s="175" t="s">
        <v>133</v>
      </c>
      <c r="E564" s="176" t="s">
        <v>1075</v>
      </c>
      <c r="F564" s="177" t="s">
        <v>1076</v>
      </c>
      <c r="G564" s="178" t="s">
        <v>136</v>
      </c>
      <c r="H564" s="179">
        <v>15.324</v>
      </c>
      <c r="I564" s="180"/>
      <c r="J564" s="181">
        <f>ROUND(I564*H564,2)</f>
        <v>0</v>
      </c>
      <c r="K564" s="177" t="s">
        <v>19</v>
      </c>
      <c r="L564" s="41"/>
      <c r="M564" s="182" t="s">
        <v>19</v>
      </c>
      <c r="N564" s="183" t="s">
        <v>47</v>
      </c>
      <c r="O564" s="66"/>
      <c r="P564" s="184">
        <f>O564*H564</f>
        <v>0</v>
      </c>
      <c r="Q564" s="184">
        <v>0</v>
      </c>
      <c r="R564" s="184">
        <f>Q564*H564</f>
        <v>0</v>
      </c>
      <c r="S564" s="184">
        <v>0</v>
      </c>
      <c r="T564" s="185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186" t="s">
        <v>245</v>
      </c>
      <c r="AT564" s="186" t="s">
        <v>133</v>
      </c>
      <c r="AU564" s="186" t="s">
        <v>86</v>
      </c>
      <c r="AY564" s="19" t="s">
        <v>130</v>
      </c>
      <c r="BE564" s="187">
        <f>IF(N564="základní",J564,0)</f>
        <v>0</v>
      </c>
      <c r="BF564" s="187">
        <f>IF(N564="snížená",J564,0)</f>
        <v>0</v>
      </c>
      <c r="BG564" s="187">
        <f>IF(N564="zákl. přenesená",J564,0)</f>
        <v>0</v>
      </c>
      <c r="BH564" s="187">
        <f>IF(N564="sníž. přenesená",J564,0)</f>
        <v>0</v>
      </c>
      <c r="BI564" s="187">
        <f>IF(N564="nulová",J564,0)</f>
        <v>0</v>
      </c>
      <c r="BJ564" s="19" t="s">
        <v>84</v>
      </c>
      <c r="BK564" s="187">
        <f>ROUND(I564*H564,2)</f>
        <v>0</v>
      </c>
      <c r="BL564" s="19" t="s">
        <v>245</v>
      </c>
      <c r="BM564" s="186" t="s">
        <v>1077</v>
      </c>
    </row>
    <row r="565" spans="2:51" s="13" customFormat="1" ht="12">
      <c r="B565" s="193"/>
      <c r="C565" s="194"/>
      <c r="D565" s="195" t="s">
        <v>142</v>
      </c>
      <c r="E565" s="196" t="s">
        <v>19</v>
      </c>
      <c r="F565" s="197" t="s">
        <v>1078</v>
      </c>
      <c r="G565" s="194"/>
      <c r="H565" s="196" t="s">
        <v>19</v>
      </c>
      <c r="I565" s="198"/>
      <c r="J565" s="194"/>
      <c r="K565" s="194"/>
      <c r="L565" s="199"/>
      <c r="M565" s="200"/>
      <c r="N565" s="201"/>
      <c r="O565" s="201"/>
      <c r="P565" s="201"/>
      <c r="Q565" s="201"/>
      <c r="R565" s="201"/>
      <c r="S565" s="201"/>
      <c r="T565" s="202"/>
      <c r="AT565" s="203" t="s">
        <v>142</v>
      </c>
      <c r="AU565" s="203" t="s">
        <v>86</v>
      </c>
      <c r="AV565" s="13" t="s">
        <v>84</v>
      </c>
      <c r="AW565" s="13" t="s">
        <v>37</v>
      </c>
      <c r="AX565" s="13" t="s">
        <v>76</v>
      </c>
      <c r="AY565" s="203" t="s">
        <v>130</v>
      </c>
    </row>
    <row r="566" spans="2:51" s="13" customFormat="1" ht="12">
      <c r="B566" s="193"/>
      <c r="C566" s="194"/>
      <c r="D566" s="195" t="s">
        <v>142</v>
      </c>
      <c r="E566" s="196" t="s">
        <v>19</v>
      </c>
      <c r="F566" s="197" t="s">
        <v>826</v>
      </c>
      <c r="G566" s="194"/>
      <c r="H566" s="196" t="s">
        <v>19</v>
      </c>
      <c r="I566" s="198"/>
      <c r="J566" s="194"/>
      <c r="K566" s="194"/>
      <c r="L566" s="199"/>
      <c r="M566" s="200"/>
      <c r="N566" s="201"/>
      <c r="O566" s="201"/>
      <c r="P566" s="201"/>
      <c r="Q566" s="201"/>
      <c r="R566" s="201"/>
      <c r="S566" s="201"/>
      <c r="T566" s="202"/>
      <c r="AT566" s="203" t="s">
        <v>142</v>
      </c>
      <c r="AU566" s="203" t="s">
        <v>86</v>
      </c>
      <c r="AV566" s="13" t="s">
        <v>84</v>
      </c>
      <c r="AW566" s="13" t="s">
        <v>37</v>
      </c>
      <c r="AX566" s="13" t="s">
        <v>76</v>
      </c>
      <c r="AY566" s="203" t="s">
        <v>130</v>
      </c>
    </row>
    <row r="567" spans="2:51" s="13" customFormat="1" ht="22.5">
      <c r="B567" s="193"/>
      <c r="C567" s="194"/>
      <c r="D567" s="195" t="s">
        <v>142</v>
      </c>
      <c r="E567" s="196" t="s">
        <v>19</v>
      </c>
      <c r="F567" s="197" t="s">
        <v>1079</v>
      </c>
      <c r="G567" s="194"/>
      <c r="H567" s="196" t="s">
        <v>19</v>
      </c>
      <c r="I567" s="198"/>
      <c r="J567" s="194"/>
      <c r="K567" s="194"/>
      <c r="L567" s="199"/>
      <c r="M567" s="200"/>
      <c r="N567" s="201"/>
      <c r="O567" s="201"/>
      <c r="P567" s="201"/>
      <c r="Q567" s="201"/>
      <c r="R567" s="201"/>
      <c r="S567" s="201"/>
      <c r="T567" s="202"/>
      <c r="AT567" s="203" t="s">
        <v>142</v>
      </c>
      <c r="AU567" s="203" t="s">
        <v>86</v>
      </c>
      <c r="AV567" s="13" t="s">
        <v>84</v>
      </c>
      <c r="AW567" s="13" t="s">
        <v>37</v>
      </c>
      <c r="AX567" s="13" t="s">
        <v>76</v>
      </c>
      <c r="AY567" s="203" t="s">
        <v>130</v>
      </c>
    </row>
    <row r="568" spans="2:51" s="13" customFormat="1" ht="12">
      <c r="B568" s="193"/>
      <c r="C568" s="194"/>
      <c r="D568" s="195" t="s">
        <v>142</v>
      </c>
      <c r="E568" s="196" t="s">
        <v>19</v>
      </c>
      <c r="F568" s="197" t="s">
        <v>1080</v>
      </c>
      <c r="G568" s="194"/>
      <c r="H568" s="196" t="s">
        <v>19</v>
      </c>
      <c r="I568" s="198"/>
      <c r="J568" s="194"/>
      <c r="K568" s="194"/>
      <c r="L568" s="199"/>
      <c r="M568" s="200"/>
      <c r="N568" s="201"/>
      <c r="O568" s="201"/>
      <c r="P568" s="201"/>
      <c r="Q568" s="201"/>
      <c r="R568" s="201"/>
      <c r="S568" s="201"/>
      <c r="T568" s="202"/>
      <c r="AT568" s="203" t="s">
        <v>142</v>
      </c>
      <c r="AU568" s="203" t="s">
        <v>86</v>
      </c>
      <c r="AV568" s="13" t="s">
        <v>84</v>
      </c>
      <c r="AW568" s="13" t="s">
        <v>37</v>
      </c>
      <c r="AX568" s="13" t="s">
        <v>76</v>
      </c>
      <c r="AY568" s="203" t="s">
        <v>130</v>
      </c>
    </row>
    <row r="569" spans="2:51" s="13" customFormat="1" ht="12">
      <c r="B569" s="193"/>
      <c r="C569" s="194"/>
      <c r="D569" s="195" t="s">
        <v>142</v>
      </c>
      <c r="E569" s="196" t="s">
        <v>19</v>
      </c>
      <c r="F569" s="197" t="s">
        <v>1081</v>
      </c>
      <c r="G569" s="194"/>
      <c r="H569" s="196" t="s">
        <v>19</v>
      </c>
      <c r="I569" s="198"/>
      <c r="J569" s="194"/>
      <c r="K569" s="194"/>
      <c r="L569" s="199"/>
      <c r="M569" s="200"/>
      <c r="N569" s="201"/>
      <c r="O569" s="201"/>
      <c r="P569" s="201"/>
      <c r="Q569" s="201"/>
      <c r="R569" s="201"/>
      <c r="S569" s="201"/>
      <c r="T569" s="202"/>
      <c r="AT569" s="203" t="s">
        <v>142</v>
      </c>
      <c r="AU569" s="203" t="s">
        <v>86</v>
      </c>
      <c r="AV569" s="13" t="s">
        <v>84</v>
      </c>
      <c r="AW569" s="13" t="s">
        <v>37</v>
      </c>
      <c r="AX569" s="13" t="s">
        <v>76</v>
      </c>
      <c r="AY569" s="203" t="s">
        <v>130</v>
      </c>
    </row>
    <row r="570" spans="2:51" s="13" customFormat="1" ht="12">
      <c r="B570" s="193"/>
      <c r="C570" s="194"/>
      <c r="D570" s="195" t="s">
        <v>142</v>
      </c>
      <c r="E570" s="196" t="s">
        <v>19</v>
      </c>
      <c r="F570" s="197" t="s">
        <v>832</v>
      </c>
      <c r="G570" s="194"/>
      <c r="H570" s="196" t="s">
        <v>19</v>
      </c>
      <c r="I570" s="198"/>
      <c r="J570" s="194"/>
      <c r="K570" s="194"/>
      <c r="L570" s="199"/>
      <c r="M570" s="200"/>
      <c r="N570" s="201"/>
      <c r="O570" s="201"/>
      <c r="P570" s="201"/>
      <c r="Q570" s="201"/>
      <c r="R570" s="201"/>
      <c r="S570" s="201"/>
      <c r="T570" s="202"/>
      <c r="AT570" s="203" t="s">
        <v>142</v>
      </c>
      <c r="AU570" s="203" t="s">
        <v>86</v>
      </c>
      <c r="AV570" s="13" t="s">
        <v>84</v>
      </c>
      <c r="AW570" s="13" t="s">
        <v>37</v>
      </c>
      <c r="AX570" s="13" t="s">
        <v>76</v>
      </c>
      <c r="AY570" s="203" t="s">
        <v>130</v>
      </c>
    </row>
    <row r="571" spans="2:51" s="13" customFormat="1" ht="12">
      <c r="B571" s="193"/>
      <c r="C571" s="194"/>
      <c r="D571" s="195" t="s">
        <v>142</v>
      </c>
      <c r="E571" s="196" t="s">
        <v>19</v>
      </c>
      <c r="F571" s="197" t="s">
        <v>264</v>
      </c>
      <c r="G571" s="194"/>
      <c r="H571" s="196" t="s">
        <v>19</v>
      </c>
      <c r="I571" s="198"/>
      <c r="J571" s="194"/>
      <c r="K571" s="194"/>
      <c r="L571" s="199"/>
      <c r="M571" s="200"/>
      <c r="N571" s="201"/>
      <c r="O571" s="201"/>
      <c r="P571" s="201"/>
      <c r="Q571" s="201"/>
      <c r="R571" s="201"/>
      <c r="S571" s="201"/>
      <c r="T571" s="202"/>
      <c r="AT571" s="203" t="s">
        <v>142</v>
      </c>
      <c r="AU571" s="203" t="s">
        <v>86</v>
      </c>
      <c r="AV571" s="13" t="s">
        <v>84</v>
      </c>
      <c r="AW571" s="13" t="s">
        <v>37</v>
      </c>
      <c r="AX571" s="13" t="s">
        <v>76</v>
      </c>
      <c r="AY571" s="203" t="s">
        <v>130</v>
      </c>
    </row>
    <row r="572" spans="2:51" s="14" customFormat="1" ht="12">
      <c r="B572" s="204"/>
      <c r="C572" s="205"/>
      <c r="D572" s="195" t="s">
        <v>142</v>
      </c>
      <c r="E572" s="206" t="s">
        <v>19</v>
      </c>
      <c r="F572" s="207" t="s">
        <v>730</v>
      </c>
      <c r="G572" s="205"/>
      <c r="H572" s="208">
        <v>8.764</v>
      </c>
      <c r="I572" s="209"/>
      <c r="J572" s="205"/>
      <c r="K572" s="205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142</v>
      </c>
      <c r="AU572" s="214" t="s">
        <v>86</v>
      </c>
      <c r="AV572" s="14" t="s">
        <v>86</v>
      </c>
      <c r="AW572" s="14" t="s">
        <v>37</v>
      </c>
      <c r="AX572" s="14" t="s">
        <v>76</v>
      </c>
      <c r="AY572" s="214" t="s">
        <v>130</v>
      </c>
    </row>
    <row r="573" spans="2:51" s="14" customFormat="1" ht="12">
      <c r="B573" s="204"/>
      <c r="C573" s="205"/>
      <c r="D573" s="195" t="s">
        <v>142</v>
      </c>
      <c r="E573" s="206" t="s">
        <v>19</v>
      </c>
      <c r="F573" s="207" t="s">
        <v>731</v>
      </c>
      <c r="G573" s="205"/>
      <c r="H573" s="208">
        <v>6.56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142</v>
      </c>
      <c r="AU573" s="214" t="s">
        <v>86</v>
      </c>
      <c r="AV573" s="14" t="s">
        <v>86</v>
      </c>
      <c r="AW573" s="14" t="s">
        <v>37</v>
      </c>
      <c r="AX573" s="14" t="s">
        <v>76</v>
      </c>
      <c r="AY573" s="214" t="s">
        <v>130</v>
      </c>
    </row>
    <row r="574" spans="2:51" s="15" customFormat="1" ht="12">
      <c r="B574" s="215"/>
      <c r="C574" s="216"/>
      <c r="D574" s="195" t="s">
        <v>142</v>
      </c>
      <c r="E574" s="217" t="s">
        <v>19</v>
      </c>
      <c r="F574" s="218" t="s">
        <v>146</v>
      </c>
      <c r="G574" s="216"/>
      <c r="H574" s="219">
        <v>15.323999999999998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142</v>
      </c>
      <c r="AU574" s="225" t="s">
        <v>86</v>
      </c>
      <c r="AV574" s="15" t="s">
        <v>138</v>
      </c>
      <c r="AW574" s="15" t="s">
        <v>37</v>
      </c>
      <c r="AX574" s="15" t="s">
        <v>84</v>
      </c>
      <c r="AY574" s="225" t="s">
        <v>130</v>
      </c>
    </row>
    <row r="575" spans="1:65" s="2" customFormat="1" ht="24.2" customHeight="1">
      <c r="A575" s="36"/>
      <c r="B575" s="37"/>
      <c r="C575" s="175" t="s">
        <v>1082</v>
      </c>
      <c r="D575" s="175" t="s">
        <v>133</v>
      </c>
      <c r="E575" s="176" t="s">
        <v>1083</v>
      </c>
      <c r="F575" s="177" t="s">
        <v>1084</v>
      </c>
      <c r="G575" s="178" t="s">
        <v>136</v>
      </c>
      <c r="H575" s="179">
        <v>8.28</v>
      </c>
      <c r="I575" s="180"/>
      <c r="J575" s="181">
        <f>ROUND(I575*H575,2)</f>
        <v>0</v>
      </c>
      <c r="K575" s="177" t="s">
        <v>19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</v>
      </c>
      <c r="R575" s="184">
        <f>Q575*H575</f>
        <v>0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245</v>
      </c>
      <c r="AT575" s="186" t="s">
        <v>133</v>
      </c>
      <c r="AU575" s="186" t="s">
        <v>86</v>
      </c>
      <c r="AY575" s="19" t="s">
        <v>130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84</v>
      </c>
      <c r="BK575" s="187">
        <f>ROUND(I575*H575,2)</f>
        <v>0</v>
      </c>
      <c r="BL575" s="19" t="s">
        <v>245</v>
      </c>
      <c r="BM575" s="186" t="s">
        <v>1085</v>
      </c>
    </row>
    <row r="576" spans="2:51" s="13" customFormat="1" ht="12">
      <c r="B576" s="193"/>
      <c r="C576" s="194"/>
      <c r="D576" s="195" t="s">
        <v>142</v>
      </c>
      <c r="E576" s="196" t="s">
        <v>19</v>
      </c>
      <c r="F576" s="197" t="s">
        <v>1078</v>
      </c>
      <c r="G576" s="194"/>
      <c r="H576" s="196" t="s">
        <v>19</v>
      </c>
      <c r="I576" s="198"/>
      <c r="J576" s="194"/>
      <c r="K576" s="194"/>
      <c r="L576" s="199"/>
      <c r="M576" s="200"/>
      <c r="N576" s="201"/>
      <c r="O576" s="201"/>
      <c r="P576" s="201"/>
      <c r="Q576" s="201"/>
      <c r="R576" s="201"/>
      <c r="S576" s="201"/>
      <c r="T576" s="202"/>
      <c r="AT576" s="203" t="s">
        <v>142</v>
      </c>
      <c r="AU576" s="203" t="s">
        <v>86</v>
      </c>
      <c r="AV576" s="13" t="s">
        <v>84</v>
      </c>
      <c r="AW576" s="13" t="s">
        <v>37</v>
      </c>
      <c r="AX576" s="13" t="s">
        <v>76</v>
      </c>
      <c r="AY576" s="203" t="s">
        <v>130</v>
      </c>
    </row>
    <row r="577" spans="2:51" s="13" customFormat="1" ht="12">
      <c r="B577" s="193"/>
      <c r="C577" s="194"/>
      <c r="D577" s="195" t="s">
        <v>142</v>
      </c>
      <c r="E577" s="196" t="s">
        <v>19</v>
      </c>
      <c r="F577" s="197" t="s">
        <v>826</v>
      </c>
      <c r="G577" s="194"/>
      <c r="H577" s="196" t="s">
        <v>19</v>
      </c>
      <c r="I577" s="198"/>
      <c r="J577" s="194"/>
      <c r="K577" s="194"/>
      <c r="L577" s="199"/>
      <c r="M577" s="200"/>
      <c r="N577" s="201"/>
      <c r="O577" s="201"/>
      <c r="P577" s="201"/>
      <c r="Q577" s="201"/>
      <c r="R577" s="201"/>
      <c r="S577" s="201"/>
      <c r="T577" s="202"/>
      <c r="AT577" s="203" t="s">
        <v>142</v>
      </c>
      <c r="AU577" s="203" t="s">
        <v>86</v>
      </c>
      <c r="AV577" s="13" t="s">
        <v>84</v>
      </c>
      <c r="AW577" s="13" t="s">
        <v>37</v>
      </c>
      <c r="AX577" s="13" t="s">
        <v>76</v>
      </c>
      <c r="AY577" s="203" t="s">
        <v>130</v>
      </c>
    </row>
    <row r="578" spans="2:51" s="13" customFormat="1" ht="22.5">
      <c r="B578" s="193"/>
      <c r="C578" s="194"/>
      <c r="D578" s="195" t="s">
        <v>142</v>
      </c>
      <c r="E578" s="196" t="s">
        <v>19</v>
      </c>
      <c r="F578" s="197" t="s">
        <v>1079</v>
      </c>
      <c r="G578" s="194"/>
      <c r="H578" s="196" t="s">
        <v>19</v>
      </c>
      <c r="I578" s="198"/>
      <c r="J578" s="194"/>
      <c r="K578" s="194"/>
      <c r="L578" s="199"/>
      <c r="M578" s="200"/>
      <c r="N578" s="201"/>
      <c r="O578" s="201"/>
      <c r="P578" s="201"/>
      <c r="Q578" s="201"/>
      <c r="R578" s="201"/>
      <c r="S578" s="201"/>
      <c r="T578" s="202"/>
      <c r="AT578" s="203" t="s">
        <v>142</v>
      </c>
      <c r="AU578" s="203" t="s">
        <v>86</v>
      </c>
      <c r="AV578" s="13" t="s">
        <v>84</v>
      </c>
      <c r="AW578" s="13" t="s">
        <v>37</v>
      </c>
      <c r="AX578" s="13" t="s">
        <v>76</v>
      </c>
      <c r="AY578" s="203" t="s">
        <v>130</v>
      </c>
    </row>
    <row r="579" spans="2:51" s="13" customFormat="1" ht="12">
      <c r="B579" s="193"/>
      <c r="C579" s="194"/>
      <c r="D579" s="195" t="s">
        <v>142</v>
      </c>
      <c r="E579" s="196" t="s">
        <v>19</v>
      </c>
      <c r="F579" s="197" t="s">
        <v>1080</v>
      </c>
      <c r="G579" s="194"/>
      <c r="H579" s="196" t="s">
        <v>19</v>
      </c>
      <c r="I579" s="198"/>
      <c r="J579" s="194"/>
      <c r="K579" s="194"/>
      <c r="L579" s="199"/>
      <c r="M579" s="200"/>
      <c r="N579" s="201"/>
      <c r="O579" s="201"/>
      <c r="P579" s="201"/>
      <c r="Q579" s="201"/>
      <c r="R579" s="201"/>
      <c r="S579" s="201"/>
      <c r="T579" s="202"/>
      <c r="AT579" s="203" t="s">
        <v>142</v>
      </c>
      <c r="AU579" s="203" t="s">
        <v>86</v>
      </c>
      <c r="AV579" s="13" t="s">
        <v>84</v>
      </c>
      <c r="AW579" s="13" t="s">
        <v>37</v>
      </c>
      <c r="AX579" s="13" t="s">
        <v>76</v>
      </c>
      <c r="AY579" s="203" t="s">
        <v>130</v>
      </c>
    </row>
    <row r="580" spans="2:51" s="13" customFormat="1" ht="12">
      <c r="B580" s="193"/>
      <c r="C580" s="194"/>
      <c r="D580" s="195" t="s">
        <v>142</v>
      </c>
      <c r="E580" s="196" t="s">
        <v>19</v>
      </c>
      <c r="F580" s="197" t="s">
        <v>1081</v>
      </c>
      <c r="G580" s="194"/>
      <c r="H580" s="196" t="s">
        <v>19</v>
      </c>
      <c r="I580" s="198"/>
      <c r="J580" s="194"/>
      <c r="K580" s="194"/>
      <c r="L580" s="199"/>
      <c r="M580" s="200"/>
      <c r="N580" s="201"/>
      <c r="O580" s="201"/>
      <c r="P580" s="201"/>
      <c r="Q580" s="201"/>
      <c r="R580" s="201"/>
      <c r="S580" s="201"/>
      <c r="T580" s="202"/>
      <c r="AT580" s="203" t="s">
        <v>142</v>
      </c>
      <c r="AU580" s="203" t="s">
        <v>86</v>
      </c>
      <c r="AV580" s="13" t="s">
        <v>84</v>
      </c>
      <c r="AW580" s="13" t="s">
        <v>37</v>
      </c>
      <c r="AX580" s="13" t="s">
        <v>76</v>
      </c>
      <c r="AY580" s="203" t="s">
        <v>130</v>
      </c>
    </row>
    <row r="581" spans="2:51" s="13" customFormat="1" ht="12">
      <c r="B581" s="193"/>
      <c r="C581" s="194"/>
      <c r="D581" s="195" t="s">
        <v>142</v>
      </c>
      <c r="E581" s="196" t="s">
        <v>19</v>
      </c>
      <c r="F581" s="197" t="s">
        <v>832</v>
      </c>
      <c r="G581" s="194"/>
      <c r="H581" s="196" t="s">
        <v>19</v>
      </c>
      <c r="I581" s="198"/>
      <c r="J581" s="194"/>
      <c r="K581" s="194"/>
      <c r="L581" s="199"/>
      <c r="M581" s="200"/>
      <c r="N581" s="201"/>
      <c r="O581" s="201"/>
      <c r="P581" s="201"/>
      <c r="Q581" s="201"/>
      <c r="R581" s="201"/>
      <c r="S581" s="201"/>
      <c r="T581" s="202"/>
      <c r="AT581" s="203" t="s">
        <v>142</v>
      </c>
      <c r="AU581" s="203" t="s">
        <v>86</v>
      </c>
      <c r="AV581" s="13" t="s">
        <v>84</v>
      </c>
      <c r="AW581" s="13" t="s">
        <v>37</v>
      </c>
      <c r="AX581" s="13" t="s">
        <v>76</v>
      </c>
      <c r="AY581" s="203" t="s">
        <v>130</v>
      </c>
    </row>
    <row r="582" spans="2:51" s="13" customFormat="1" ht="12">
      <c r="B582" s="193"/>
      <c r="C582" s="194"/>
      <c r="D582" s="195" t="s">
        <v>142</v>
      </c>
      <c r="E582" s="196" t="s">
        <v>19</v>
      </c>
      <c r="F582" s="197" t="s">
        <v>264</v>
      </c>
      <c r="G582" s="194"/>
      <c r="H582" s="196" t="s">
        <v>19</v>
      </c>
      <c r="I582" s="198"/>
      <c r="J582" s="194"/>
      <c r="K582" s="194"/>
      <c r="L582" s="199"/>
      <c r="M582" s="200"/>
      <c r="N582" s="201"/>
      <c r="O582" s="201"/>
      <c r="P582" s="201"/>
      <c r="Q582" s="201"/>
      <c r="R582" s="201"/>
      <c r="S582" s="201"/>
      <c r="T582" s="202"/>
      <c r="AT582" s="203" t="s">
        <v>142</v>
      </c>
      <c r="AU582" s="203" t="s">
        <v>86</v>
      </c>
      <c r="AV582" s="13" t="s">
        <v>84</v>
      </c>
      <c r="AW582" s="13" t="s">
        <v>37</v>
      </c>
      <c r="AX582" s="13" t="s">
        <v>76</v>
      </c>
      <c r="AY582" s="203" t="s">
        <v>130</v>
      </c>
    </row>
    <row r="583" spans="2:51" s="14" customFormat="1" ht="12">
      <c r="B583" s="204"/>
      <c r="C583" s="205"/>
      <c r="D583" s="195" t="s">
        <v>142</v>
      </c>
      <c r="E583" s="206" t="s">
        <v>19</v>
      </c>
      <c r="F583" s="207" t="s">
        <v>733</v>
      </c>
      <c r="G583" s="205"/>
      <c r="H583" s="208">
        <v>4.5</v>
      </c>
      <c r="I583" s="209"/>
      <c r="J583" s="205"/>
      <c r="K583" s="205"/>
      <c r="L583" s="210"/>
      <c r="M583" s="211"/>
      <c r="N583" s="212"/>
      <c r="O583" s="212"/>
      <c r="P583" s="212"/>
      <c r="Q583" s="212"/>
      <c r="R583" s="212"/>
      <c r="S583" s="212"/>
      <c r="T583" s="213"/>
      <c r="AT583" s="214" t="s">
        <v>142</v>
      </c>
      <c r="AU583" s="214" t="s">
        <v>86</v>
      </c>
      <c r="AV583" s="14" t="s">
        <v>86</v>
      </c>
      <c r="AW583" s="14" t="s">
        <v>37</v>
      </c>
      <c r="AX583" s="14" t="s">
        <v>76</v>
      </c>
      <c r="AY583" s="214" t="s">
        <v>130</v>
      </c>
    </row>
    <row r="584" spans="2:51" s="14" customFormat="1" ht="12">
      <c r="B584" s="204"/>
      <c r="C584" s="205"/>
      <c r="D584" s="195" t="s">
        <v>142</v>
      </c>
      <c r="E584" s="206" t="s">
        <v>19</v>
      </c>
      <c r="F584" s="207" t="s">
        <v>734</v>
      </c>
      <c r="G584" s="205"/>
      <c r="H584" s="208">
        <v>3.78</v>
      </c>
      <c r="I584" s="209"/>
      <c r="J584" s="205"/>
      <c r="K584" s="205"/>
      <c r="L584" s="210"/>
      <c r="M584" s="211"/>
      <c r="N584" s="212"/>
      <c r="O584" s="212"/>
      <c r="P584" s="212"/>
      <c r="Q584" s="212"/>
      <c r="R584" s="212"/>
      <c r="S584" s="212"/>
      <c r="T584" s="213"/>
      <c r="AT584" s="214" t="s">
        <v>142</v>
      </c>
      <c r="AU584" s="214" t="s">
        <v>86</v>
      </c>
      <c r="AV584" s="14" t="s">
        <v>86</v>
      </c>
      <c r="AW584" s="14" t="s">
        <v>37</v>
      </c>
      <c r="AX584" s="14" t="s">
        <v>76</v>
      </c>
      <c r="AY584" s="214" t="s">
        <v>130</v>
      </c>
    </row>
    <row r="585" spans="2:51" s="15" customFormat="1" ht="12">
      <c r="B585" s="215"/>
      <c r="C585" s="216"/>
      <c r="D585" s="195" t="s">
        <v>142</v>
      </c>
      <c r="E585" s="217" t="s">
        <v>19</v>
      </c>
      <c r="F585" s="218" t="s">
        <v>146</v>
      </c>
      <c r="G585" s="216"/>
      <c r="H585" s="219">
        <v>8.28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142</v>
      </c>
      <c r="AU585" s="225" t="s">
        <v>86</v>
      </c>
      <c r="AV585" s="15" t="s">
        <v>138</v>
      </c>
      <c r="AW585" s="15" t="s">
        <v>37</v>
      </c>
      <c r="AX585" s="15" t="s">
        <v>84</v>
      </c>
      <c r="AY585" s="225" t="s">
        <v>130</v>
      </c>
    </row>
    <row r="586" spans="1:65" s="2" customFormat="1" ht="24.2" customHeight="1">
      <c r="A586" s="36"/>
      <c r="B586" s="37"/>
      <c r="C586" s="175" t="s">
        <v>1086</v>
      </c>
      <c r="D586" s="175" t="s">
        <v>133</v>
      </c>
      <c r="E586" s="176" t="s">
        <v>1087</v>
      </c>
      <c r="F586" s="177" t="s">
        <v>1088</v>
      </c>
      <c r="G586" s="178" t="s">
        <v>136</v>
      </c>
      <c r="H586" s="179">
        <v>39.573</v>
      </c>
      <c r="I586" s="180"/>
      <c r="J586" s="181">
        <f>ROUND(I586*H586,2)</f>
        <v>0</v>
      </c>
      <c r="K586" s="177" t="s">
        <v>19</v>
      </c>
      <c r="L586" s="41"/>
      <c r="M586" s="182" t="s">
        <v>19</v>
      </c>
      <c r="N586" s="183" t="s">
        <v>47</v>
      </c>
      <c r="O586" s="66"/>
      <c r="P586" s="184">
        <f>O586*H586</f>
        <v>0</v>
      </c>
      <c r="Q586" s="184">
        <v>0</v>
      </c>
      <c r="R586" s="184">
        <f>Q586*H586</f>
        <v>0</v>
      </c>
      <c r="S586" s="184">
        <v>0</v>
      </c>
      <c r="T586" s="185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86" t="s">
        <v>245</v>
      </c>
      <c r="AT586" s="186" t="s">
        <v>133</v>
      </c>
      <c r="AU586" s="186" t="s">
        <v>86</v>
      </c>
      <c r="AY586" s="19" t="s">
        <v>130</v>
      </c>
      <c r="BE586" s="187">
        <f>IF(N586="základní",J586,0)</f>
        <v>0</v>
      </c>
      <c r="BF586" s="187">
        <f>IF(N586="snížená",J586,0)</f>
        <v>0</v>
      </c>
      <c r="BG586" s="187">
        <f>IF(N586="zákl. přenesená",J586,0)</f>
        <v>0</v>
      </c>
      <c r="BH586" s="187">
        <f>IF(N586="sníž. přenesená",J586,0)</f>
        <v>0</v>
      </c>
      <c r="BI586" s="187">
        <f>IF(N586="nulová",J586,0)</f>
        <v>0</v>
      </c>
      <c r="BJ586" s="19" t="s">
        <v>84</v>
      </c>
      <c r="BK586" s="187">
        <f>ROUND(I586*H586,2)</f>
        <v>0</v>
      </c>
      <c r="BL586" s="19" t="s">
        <v>245</v>
      </c>
      <c r="BM586" s="186" t="s">
        <v>1089</v>
      </c>
    </row>
    <row r="587" spans="2:51" s="13" customFormat="1" ht="12">
      <c r="B587" s="193"/>
      <c r="C587" s="194"/>
      <c r="D587" s="195" t="s">
        <v>142</v>
      </c>
      <c r="E587" s="196" t="s">
        <v>19</v>
      </c>
      <c r="F587" s="197" t="s">
        <v>143</v>
      </c>
      <c r="G587" s="194"/>
      <c r="H587" s="196" t="s">
        <v>19</v>
      </c>
      <c r="I587" s="198"/>
      <c r="J587" s="194"/>
      <c r="K587" s="194"/>
      <c r="L587" s="199"/>
      <c r="M587" s="200"/>
      <c r="N587" s="201"/>
      <c r="O587" s="201"/>
      <c r="P587" s="201"/>
      <c r="Q587" s="201"/>
      <c r="R587" s="201"/>
      <c r="S587" s="201"/>
      <c r="T587" s="202"/>
      <c r="AT587" s="203" t="s">
        <v>142</v>
      </c>
      <c r="AU587" s="203" t="s">
        <v>86</v>
      </c>
      <c r="AV587" s="13" t="s">
        <v>84</v>
      </c>
      <c r="AW587" s="13" t="s">
        <v>37</v>
      </c>
      <c r="AX587" s="13" t="s">
        <v>76</v>
      </c>
      <c r="AY587" s="203" t="s">
        <v>130</v>
      </c>
    </row>
    <row r="588" spans="2:51" s="13" customFormat="1" ht="12">
      <c r="B588" s="193"/>
      <c r="C588" s="194"/>
      <c r="D588" s="195" t="s">
        <v>142</v>
      </c>
      <c r="E588" s="196" t="s">
        <v>19</v>
      </c>
      <c r="F588" s="197" t="s">
        <v>826</v>
      </c>
      <c r="G588" s="194"/>
      <c r="H588" s="196" t="s">
        <v>19</v>
      </c>
      <c r="I588" s="198"/>
      <c r="J588" s="194"/>
      <c r="K588" s="194"/>
      <c r="L588" s="199"/>
      <c r="M588" s="200"/>
      <c r="N588" s="201"/>
      <c r="O588" s="201"/>
      <c r="P588" s="201"/>
      <c r="Q588" s="201"/>
      <c r="R588" s="201"/>
      <c r="S588" s="201"/>
      <c r="T588" s="202"/>
      <c r="AT588" s="203" t="s">
        <v>142</v>
      </c>
      <c r="AU588" s="203" t="s">
        <v>86</v>
      </c>
      <c r="AV588" s="13" t="s">
        <v>84</v>
      </c>
      <c r="AW588" s="13" t="s">
        <v>37</v>
      </c>
      <c r="AX588" s="13" t="s">
        <v>76</v>
      </c>
      <c r="AY588" s="203" t="s">
        <v>130</v>
      </c>
    </row>
    <row r="589" spans="2:51" s="13" customFormat="1" ht="22.5">
      <c r="B589" s="193"/>
      <c r="C589" s="194"/>
      <c r="D589" s="195" t="s">
        <v>142</v>
      </c>
      <c r="E589" s="196" t="s">
        <v>19</v>
      </c>
      <c r="F589" s="197" t="s">
        <v>1090</v>
      </c>
      <c r="G589" s="194"/>
      <c r="H589" s="196" t="s">
        <v>19</v>
      </c>
      <c r="I589" s="198"/>
      <c r="J589" s="194"/>
      <c r="K589" s="194"/>
      <c r="L589" s="199"/>
      <c r="M589" s="200"/>
      <c r="N589" s="201"/>
      <c r="O589" s="201"/>
      <c r="P589" s="201"/>
      <c r="Q589" s="201"/>
      <c r="R589" s="201"/>
      <c r="S589" s="201"/>
      <c r="T589" s="202"/>
      <c r="AT589" s="203" t="s">
        <v>142</v>
      </c>
      <c r="AU589" s="203" t="s">
        <v>86</v>
      </c>
      <c r="AV589" s="13" t="s">
        <v>84</v>
      </c>
      <c r="AW589" s="13" t="s">
        <v>37</v>
      </c>
      <c r="AX589" s="13" t="s">
        <v>76</v>
      </c>
      <c r="AY589" s="203" t="s">
        <v>130</v>
      </c>
    </row>
    <row r="590" spans="2:51" s="13" customFormat="1" ht="12">
      <c r="B590" s="193"/>
      <c r="C590" s="194"/>
      <c r="D590" s="195" t="s">
        <v>142</v>
      </c>
      <c r="E590" s="196" t="s">
        <v>19</v>
      </c>
      <c r="F590" s="197" t="s">
        <v>1080</v>
      </c>
      <c r="G590" s="194"/>
      <c r="H590" s="196" t="s">
        <v>19</v>
      </c>
      <c r="I590" s="198"/>
      <c r="J590" s="194"/>
      <c r="K590" s="194"/>
      <c r="L590" s="199"/>
      <c r="M590" s="200"/>
      <c r="N590" s="201"/>
      <c r="O590" s="201"/>
      <c r="P590" s="201"/>
      <c r="Q590" s="201"/>
      <c r="R590" s="201"/>
      <c r="S590" s="201"/>
      <c r="T590" s="202"/>
      <c r="AT590" s="203" t="s">
        <v>142</v>
      </c>
      <c r="AU590" s="203" t="s">
        <v>86</v>
      </c>
      <c r="AV590" s="13" t="s">
        <v>84</v>
      </c>
      <c r="AW590" s="13" t="s">
        <v>37</v>
      </c>
      <c r="AX590" s="13" t="s">
        <v>76</v>
      </c>
      <c r="AY590" s="203" t="s">
        <v>130</v>
      </c>
    </row>
    <row r="591" spans="2:51" s="13" customFormat="1" ht="12">
      <c r="B591" s="193"/>
      <c r="C591" s="194"/>
      <c r="D591" s="195" t="s">
        <v>142</v>
      </c>
      <c r="E591" s="196" t="s">
        <v>19</v>
      </c>
      <c r="F591" s="197" t="s">
        <v>1081</v>
      </c>
      <c r="G591" s="194"/>
      <c r="H591" s="196" t="s">
        <v>19</v>
      </c>
      <c r="I591" s="198"/>
      <c r="J591" s="194"/>
      <c r="K591" s="194"/>
      <c r="L591" s="199"/>
      <c r="M591" s="200"/>
      <c r="N591" s="201"/>
      <c r="O591" s="201"/>
      <c r="P591" s="201"/>
      <c r="Q591" s="201"/>
      <c r="R591" s="201"/>
      <c r="S591" s="201"/>
      <c r="T591" s="202"/>
      <c r="AT591" s="203" t="s">
        <v>142</v>
      </c>
      <c r="AU591" s="203" t="s">
        <v>86</v>
      </c>
      <c r="AV591" s="13" t="s">
        <v>84</v>
      </c>
      <c r="AW591" s="13" t="s">
        <v>37</v>
      </c>
      <c r="AX591" s="13" t="s">
        <v>76</v>
      </c>
      <c r="AY591" s="203" t="s">
        <v>130</v>
      </c>
    </row>
    <row r="592" spans="2:51" s="13" customFormat="1" ht="12">
      <c r="B592" s="193"/>
      <c r="C592" s="194"/>
      <c r="D592" s="195" t="s">
        <v>142</v>
      </c>
      <c r="E592" s="196" t="s">
        <v>19</v>
      </c>
      <c r="F592" s="197" t="s">
        <v>1091</v>
      </c>
      <c r="G592" s="194"/>
      <c r="H592" s="196" t="s">
        <v>19</v>
      </c>
      <c r="I592" s="198"/>
      <c r="J592" s="194"/>
      <c r="K592" s="194"/>
      <c r="L592" s="199"/>
      <c r="M592" s="200"/>
      <c r="N592" s="201"/>
      <c r="O592" s="201"/>
      <c r="P592" s="201"/>
      <c r="Q592" s="201"/>
      <c r="R592" s="201"/>
      <c r="S592" s="201"/>
      <c r="T592" s="202"/>
      <c r="AT592" s="203" t="s">
        <v>142</v>
      </c>
      <c r="AU592" s="203" t="s">
        <v>86</v>
      </c>
      <c r="AV592" s="13" t="s">
        <v>84</v>
      </c>
      <c r="AW592" s="13" t="s">
        <v>37</v>
      </c>
      <c r="AX592" s="13" t="s">
        <v>76</v>
      </c>
      <c r="AY592" s="203" t="s">
        <v>130</v>
      </c>
    </row>
    <row r="593" spans="2:51" s="13" customFormat="1" ht="12">
      <c r="B593" s="193"/>
      <c r="C593" s="194"/>
      <c r="D593" s="195" t="s">
        <v>142</v>
      </c>
      <c r="E593" s="196" t="s">
        <v>19</v>
      </c>
      <c r="F593" s="197" t="s">
        <v>832</v>
      </c>
      <c r="G593" s="194"/>
      <c r="H593" s="196" t="s">
        <v>19</v>
      </c>
      <c r="I593" s="198"/>
      <c r="J593" s="194"/>
      <c r="K593" s="194"/>
      <c r="L593" s="199"/>
      <c r="M593" s="200"/>
      <c r="N593" s="201"/>
      <c r="O593" s="201"/>
      <c r="P593" s="201"/>
      <c r="Q593" s="201"/>
      <c r="R593" s="201"/>
      <c r="S593" s="201"/>
      <c r="T593" s="202"/>
      <c r="AT593" s="203" t="s">
        <v>142</v>
      </c>
      <c r="AU593" s="203" t="s">
        <v>86</v>
      </c>
      <c r="AV593" s="13" t="s">
        <v>84</v>
      </c>
      <c r="AW593" s="13" t="s">
        <v>37</v>
      </c>
      <c r="AX593" s="13" t="s">
        <v>76</v>
      </c>
      <c r="AY593" s="203" t="s">
        <v>130</v>
      </c>
    </row>
    <row r="594" spans="2:51" s="14" customFormat="1" ht="12">
      <c r="B594" s="204"/>
      <c r="C594" s="205"/>
      <c r="D594" s="195" t="s">
        <v>142</v>
      </c>
      <c r="E594" s="206" t="s">
        <v>19</v>
      </c>
      <c r="F594" s="207" t="s">
        <v>782</v>
      </c>
      <c r="G594" s="205"/>
      <c r="H594" s="208">
        <v>39.573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142</v>
      </c>
      <c r="AU594" s="214" t="s">
        <v>86</v>
      </c>
      <c r="AV594" s="14" t="s">
        <v>86</v>
      </c>
      <c r="AW594" s="14" t="s">
        <v>37</v>
      </c>
      <c r="AX594" s="14" t="s">
        <v>76</v>
      </c>
      <c r="AY594" s="214" t="s">
        <v>130</v>
      </c>
    </row>
    <row r="595" spans="2:51" s="15" customFormat="1" ht="12">
      <c r="B595" s="215"/>
      <c r="C595" s="216"/>
      <c r="D595" s="195" t="s">
        <v>142</v>
      </c>
      <c r="E595" s="217" t="s">
        <v>19</v>
      </c>
      <c r="F595" s="218" t="s">
        <v>146</v>
      </c>
      <c r="G595" s="216"/>
      <c r="H595" s="219">
        <v>39.573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142</v>
      </c>
      <c r="AU595" s="225" t="s">
        <v>86</v>
      </c>
      <c r="AV595" s="15" t="s">
        <v>138</v>
      </c>
      <c r="AW595" s="15" t="s">
        <v>37</v>
      </c>
      <c r="AX595" s="15" t="s">
        <v>84</v>
      </c>
      <c r="AY595" s="225" t="s">
        <v>130</v>
      </c>
    </row>
    <row r="596" spans="1:65" s="2" customFormat="1" ht="33" customHeight="1">
      <c r="A596" s="36"/>
      <c r="B596" s="37"/>
      <c r="C596" s="175" t="s">
        <v>1092</v>
      </c>
      <c r="D596" s="175" t="s">
        <v>133</v>
      </c>
      <c r="E596" s="176" t="s">
        <v>1093</v>
      </c>
      <c r="F596" s="177" t="s">
        <v>1094</v>
      </c>
      <c r="G596" s="178" t="s">
        <v>136</v>
      </c>
      <c r="H596" s="179">
        <v>11.388</v>
      </c>
      <c r="I596" s="180"/>
      <c r="J596" s="181">
        <f>ROUND(I596*H596,2)</f>
        <v>0</v>
      </c>
      <c r="K596" s="177" t="s">
        <v>19</v>
      </c>
      <c r="L596" s="41"/>
      <c r="M596" s="182" t="s">
        <v>19</v>
      </c>
      <c r="N596" s="183" t="s">
        <v>47</v>
      </c>
      <c r="O596" s="66"/>
      <c r="P596" s="184">
        <f>O596*H596</f>
        <v>0</v>
      </c>
      <c r="Q596" s="184">
        <v>0</v>
      </c>
      <c r="R596" s="184">
        <f>Q596*H596</f>
        <v>0</v>
      </c>
      <c r="S596" s="184">
        <v>0</v>
      </c>
      <c r="T596" s="185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6" t="s">
        <v>245</v>
      </c>
      <c r="AT596" s="186" t="s">
        <v>133</v>
      </c>
      <c r="AU596" s="186" t="s">
        <v>86</v>
      </c>
      <c r="AY596" s="19" t="s">
        <v>130</v>
      </c>
      <c r="BE596" s="187">
        <f>IF(N596="základní",J596,0)</f>
        <v>0</v>
      </c>
      <c r="BF596" s="187">
        <f>IF(N596="snížená",J596,0)</f>
        <v>0</v>
      </c>
      <c r="BG596" s="187">
        <f>IF(N596="zákl. přenesená",J596,0)</f>
        <v>0</v>
      </c>
      <c r="BH596" s="187">
        <f>IF(N596="sníž. přenesená",J596,0)</f>
        <v>0</v>
      </c>
      <c r="BI596" s="187">
        <f>IF(N596="nulová",J596,0)</f>
        <v>0</v>
      </c>
      <c r="BJ596" s="19" t="s">
        <v>84</v>
      </c>
      <c r="BK596" s="187">
        <f>ROUND(I596*H596,2)</f>
        <v>0</v>
      </c>
      <c r="BL596" s="19" t="s">
        <v>245</v>
      </c>
      <c r="BM596" s="186" t="s">
        <v>1095</v>
      </c>
    </row>
    <row r="597" spans="2:51" s="13" customFormat="1" ht="12">
      <c r="B597" s="193"/>
      <c r="C597" s="194"/>
      <c r="D597" s="195" t="s">
        <v>142</v>
      </c>
      <c r="E597" s="196" t="s">
        <v>19</v>
      </c>
      <c r="F597" s="197" t="s">
        <v>1096</v>
      </c>
      <c r="G597" s="194"/>
      <c r="H597" s="196" t="s">
        <v>19</v>
      </c>
      <c r="I597" s="198"/>
      <c r="J597" s="194"/>
      <c r="K597" s="194"/>
      <c r="L597" s="199"/>
      <c r="M597" s="200"/>
      <c r="N597" s="201"/>
      <c r="O597" s="201"/>
      <c r="P597" s="201"/>
      <c r="Q597" s="201"/>
      <c r="R597" s="201"/>
      <c r="S597" s="201"/>
      <c r="T597" s="202"/>
      <c r="AT597" s="203" t="s">
        <v>142</v>
      </c>
      <c r="AU597" s="203" t="s">
        <v>86</v>
      </c>
      <c r="AV597" s="13" t="s">
        <v>84</v>
      </c>
      <c r="AW597" s="13" t="s">
        <v>37</v>
      </c>
      <c r="AX597" s="13" t="s">
        <v>76</v>
      </c>
      <c r="AY597" s="203" t="s">
        <v>130</v>
      </c>
    </row>
    <row r="598" spans="2:51" s="14" customFormat="1" ht="12">
      <c r="B598" s="204"/>
      <c r="C598" s="205"/>
      <c r="D598" s="195" t="s">
        <v>142</v>
      </c>
      <c r="E598" s="206" t="s">
        <v>19</v>
      </c>
      <c r="F598" s="207" t="s">
        <v>1097</v>
      </c>
      <c r="G598" s="205"/>
      <c r="H598" s="208">
        <v>11.388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142</v>
      </c>
      <c r="AU598" s="214" t="s">
        <v>86</v>
      </c>
      <c r="AV598" s="14" t="s">
        <v>86</v>
      </c>
      <c r="AW598" s="14" t="s">
        <v>37</v>
      </c>
      <c r="AX598" s="14" t="s">
        <v>76</v>
      </c>
      <c r="AY598" s="214" t="s">
        <v>130</v>
      </c>
    </row>
    <row r="599" spans="2:51" s="15" customFormat="1" ht="12">
      <c r="B599" s="215"/>
      <c r="C599" s="216"/>
      <c r="D599" s="195" t="s">
        <v>142</v>
      </c>
      <c r="E599" s="217" t="s">
        <v>19</v>
      </c>
      <c r="F599" s="218" t="s">
        <v>146</v>
      </c>
      <c r="G599" s="216"/>
      <c r="H599" s="219">
        <v>11.388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142</v>
      </c>
      <c r="AU599" s="225" t="s">
        <v>86</v>
      </c>
      <c r="AV599" s="15" t="s">
        <v>138</v>
      </c>
      <c r="AW599" s="15" t="s">
        <v>37</v>
      </c>
      <c r="AX599" s="15" t="s">
        <v>84</v>
      </c>
      <c r="AY599" s="225" t="s">
        <v>130</v>
      </c>
    </row>
    <row r="600" spans="1:65" s="2" customFormat="1" ht="24.2" customHeight="1">
      <c r="A600" s="36"/>
      <c r="B600" s="37"/>
      <c r="C600" s="175" t="s">
        <v>1098</v>
      </c>
      <c r="D600" s="175" t="s">
        <v>133</v>
      </c>
      <c r="E600" s="176" t="s">
        <v>1099</v>
      </c>
      <c r="F600" s="177" t="s">
        <v>1100</v>
      </c>
      <c r="G600" s="178" t="s">
        <v>136</v>
      </c>
      <c r="H600" s="179">
        <v>98.84</v>
      </c>
      <c r="I600" s="180"/>
      <c r="J600" s="181">
        <f>ROUND(I600*H600,2)</f>
        <v>0</v>
      </c>
      <c r="K600" s="177" t="s">
        <v>19</v>
      </c>
      <c r="L600" s="41"/>
      <c r="M600" s="182" t="s">
        <v>19</v>
      </c>
      <c r="N600" s="183" t="s">
        <v>47</v>
      </c>
      <c r="O600" s="66"/>
      <c r="P600" s="184">
        <f>O600*H600</f>
        <v>0</v>
      </c>
      <c r="Q600" s="184">
        <v>0</v>
      </c>
      <c r="R600" s="184">
        <f>Q600*H600</f>
        <v>0</v>
      </c>
      <c r="S600" s="184">
        <v>0</v>
      </c>
      <c r="T600" s="185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86" t="s">
        <v>245</v>
      </c>
      <c r="AT600" s="186" t="s">
        <v>133</v>
      </c>
      <c r="AU600" s="186" t="s">
        <v>86</v>
      </c>
      <c r="AY600" s="19" t="s">
        <v>130</v>
      </c>
      <c r="BE600" s="187">
        <f>IF(N600="základní",J600,0)</f>
        <v>0</v>
      </c>
      <c r="BF600" s="187">
        <f>IF(N600="snížená",J600,0)</f>
        <v>0</v>
      </c>
      <c r="BG600" s="187">
        <f>IF(N600="zákl. přenesená",J600,0)</f>
        <v>0</v>
      </c>
      <c r="BH600" s="187">
        <f>IF(N600="sníž. přenesená",J600,0)</f>
        <v>0</v>
      </c>
      <c r="BI600" s="187">
        <f>IF(N600="nulová",J600,0)</f>
        <v>0</v>
      </c>
      <c r="BJ600" s="19" t="s">
        <v>84</v>
      </c>
      <c r="BK600" s="187">
        <f>ROUND(I600*H600,2)</f>
        <v>0</v>
      </c>
      <c r="BL600" s="19" t="s">
        <v>245</v>
      </c>
      <c r="BM600" s="186" t="s">
        <v>1101</v>
      </c>
    </row>
    <row r="601" spans="2:51" s="13" customFormat="1" ht="12">
      <c r="B601" s="193"/>
      <c r="C601" s="194"/>
      <c r="D601" s="195" t="s">
        <v>142</v>
      </c>
      <c r="E601" s="196" t="s">
        <v>19</v>
      </c>
      <c r="F601" s="197" t="s">
        <v>1102</v>
      </c>
      <c r="G601" s="194"/>
      <c r="H601" s="196" t="s">
        <v>19</v>
      </c>
      <c r="I601" s="198"/>
      <c r="J601" s="194"/>
      <c r="K601" s="194"/>
      <c r="L601" s="199"/>
      <c r="M601" s="200"/>
      <c r="N601" s="201"/>
      <c r="O601" s="201"/>
      <c r="P601" s="201"/>
      <c r="Q601" s="201"/>
      <c r="R601" s="201"/>
      <c r="S601" s="201"/>
      <c r="T601" s="202"/>
      <c r="AT601" s="203" t="s">
        <v>142</v>
      </c>
      <c r="AU601" s="203" t="s">
        <v>86</v>
      </c>
      <c r="AV601" s="13" t="s">
        <v>84</v>
      </c>
      <c r="AW601" s="13" t="s">
        <v>37</v>
      </c>
      <c r="AX601" s="13" t="s">
        <v>76</v>
      </c>
      <c r="AY601" s="203" t="s">
        <v>130</v>
      </c>
    </row>
    <row r="602" spans="2:51" s="13" customFormat="1" ht="12">
      <c r="B602" s="193"/>
      <c r="C602" s="194"/>
      <c r="D602" s="195" t="s">
        <v>142</v>
      </c>
      <c r="E602" s="196" t="s">
        <v>19</v>
      </c>
      <c r="F602" s="197" t="s">
        <v>826</v>
      </c>
      <c r="G602" s="194"/>
      <c r="H602" s="196" t="s">
        <v>19</v>
      </c>
      <c r="I602" s="198"/>
      <c r="J602" s="194"/>
      <c r="K602" s="194"/>
      <c r="L602" s="199"/>
      <c r="M602" s="200"/>
      <c r="N602" s="201"/>
      <c r="O602" s="201"/>
      <c r="P602" s="201"/>
      <c r="Q602" s="201"/>
      <c r="R602" s="201"/>
      <c r="S602" s="201"/>
      <c r="T602" s="202"/>
      <c r="AT602" s="203" t="s">
        <v>142</v>
      </c>
      <c r="AU602" s="203" t="s">
        <v>86</v>
      </c>
      <c r="AV602" s="13" t="s">
        <v>84</v>
      </c>
      <c r="AW602" s="13" t="s">
        <v>37</v>
      </c>
      <c r="AX602" s="13" t="s">
        <v>76</v>
      </c>
      <c r="AY602" s="203" t="s">
        <v>130</v>
      </c>
    </row>
    <row r="603" spans="2:51" s="13" customFormat="1" ht="22.5">
      <c r="B603" s="193"/>
      <c r="C603" s="194"/>
      <c r="D603" s="195" t="s">
        <v>142</v>
      </c>
      <c r="E603" s="196" t="s">
        <v>19</v>
      </c>
      <c r="F603" s="197" t="s">
        <v>1103</v>
      </c>
      <c r="G603" s="194"/>
      <c r="H603" s="196" t="s">
        <v>19</v>
      </c>
      <c r="I603" s="198"/>
      <c r="J603" s="194"/>
      <c r="K603" s="194"/>
      <c r="L603" s="199"/>
      <c r="M603" s="200"/>
      <c r="N603" s="201"/>
      <c r="O603" s="201"/>
      <c r="P603" s="201"/>
      <c r="Q603" s="201"/>
      <c r="R603" s="201"/>
      <c r="S603" s="201"/>
      <c r="T603" s="202"/>
      <c r="AT603" s="203" t="s">
        <v>142</v>
      </c>
      <c r="AU603" s="203" t="s">
        <v>86</v>
      </c>
      <c r="AV603" s="13" t="s">
        <v>84</v>
      </c>
      <c r="AW603" s="13" t="s">
        <v>37</v>
      </c>
      <c r="AX603" s="13" t="s">
        <v>76</v>
      </c>
      <c r="AY603" s="203" t="s">
        <v>130</v>
      </c>
    </row>
    <row r="604" spans="2:51" s="13" customFormat="1" ht="12">
      <c r="B604" s="193"/>
      <c r="C604" s="194"/>
      <c r="D604" s="195" t="s">
        <v>142</v>
      </c>
      <c r="E604" s="196" t="s">
        <v>19</v>
      </c>
      <c r="F604" s="197" t="s">
        <v>1080</v>
      </c>
      <c r="G604" s="194"/>
      <c r="H604" s="196" t="s">
        <v>19</v>
      </c>
      <c r="I604" s="198"/>
      <c r="J604" s="194"/>
      <c r="K604" s="194"/>
      <c r="L604" s="199"/>
      <c r="M604" s="200"/>
      <c r="N604" s="201"/>
      <c r="O604" s="201"/>
      <c r="P604" s="201"/>
      <c r="Q604" s="201"/>
      <c r="R604" s="201"/>
      <c r="S604" s="201"/>
      <c r="T604" s="202"/>
      <c r="AT604" s="203" t="s">
        <v>142</v>
      </c>
      <c r="AU604" s="203" t="s">
        <v>86</v>
      </c>
      <c r="AV604" s="13" t="s">
        <v>84</v>
      </c>
      <c r="AW604" s="13" t="s">
        <v>37</v>
      </c>
      <c r="AX604" s="13" t="s">
        <v>76</v>
      </c>
      <c r="AY604" s="203" t="s">
        <v>130</v>
      </c>
    </row>
    <row r="605" spans="2:51" s="13" customFormat="1" ht="12">
      <c r="B605" s="193"/>
      <c r="C605" s="194"/>
      <c r="D605" s="195" t="s">
        <v>142</v>
      </c>
      <c r="E605" s="196" t="s">
        <v>19</v>
      </c>
      <c r="F605" s="197" t="s">
        <v>832</v>
      </c>
      <c r="G605" s="194"/>
      <c r="H605" s="196" t="s">
        <v>19</v>
      </c>
      <c r="I605" s="198"/>
      <c r="J605" s="194"/>
      <c r="K605" s="194"/>
      <c r="L605" s="199"/>
      <c r="M605" s="200"/>
      <c r="N605" s="201"/>
      <c r="O605" s="201"/>
      <c r="P605" s="201"/>
      <c r="Q605" s="201"/>
      <c r="R605" s="201"/>
      <c r="S605" s="201"/>
      <c r="T605" s="202"/>
      <c r="AT605" s="203" t="s">
        <v>142</v>
      </c>
      <c r="AU605" s="203" t="s">
        <v>86</v>
      </c>
      <c r="AV605" s="13" t="s">
        <v>84</v>
      </c>
      <c r="AW605" s="13" t="s">
        <v>37</v>
      </c>
      <c r="AX605" s="13" t="s">
        <v>76</v>
      </c>
      <c r="AY605" s="203" t="s">
        <v>130</v>
      </c>
    </row>
    <row r="606" spans="2:51" s="14" customFormat="1" ht="12">
      <c r="B606" s="204"/>
      <c r="C606" s="205"/>
      <c r="D606" s="195" t="s">
        <v>142</v>
      </c>
      <c r="E606" s="206" t="s">
        <v>19</v>
      </c>
      <c r="F606" s="207" t="s">
        <v>1104</v>
      </c>
      <c r="G606" s="205"/>
      <c r="H606" s="208">
        <v>98.84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142</v>
      </c>
      <c r="AU606" s="214" t="s">
        <v>86</v>
      </c>
      <c r="AV606" s="14" t="s">
        <v>86</v>
      </c>
      <c r="AW606" s="14" t="s">
        <v>37</v>
      </c>
      <c r="AX606" s="14" t="s">
        <v>76</v>
      </c>
      <c r="AY606" s="214" t="s">
        <v>130</v>
      </c>
    </row>
    <row r="607" spans="2:51" s="15" customFormat="1" ht="12">
      <c r="B607" s="215"/>
      <c r="C607" s="216"/>
      <c r="D607" s="195" t="s">
        <v>142</v>
      </c>
      <c r="E607" s="217" t="s">
        <v>19</v>
      </c>
      <c r="F607" s="218" t="s">
        <v>146</v>
      </c>
      <c r="G607" s="216"/>
      <c r="H607" s="219">
        <v>98.84</v>
      </c>
      <c r="I607" s="220"/>
      <c r="J607" s="216"/>
      <c r="K607" s="216"/>
      <c r="L607" s="221"/>
      <c r="M607" s="222"/>
      <c r="N607" s="223"/>
      <c r="O607" s="223"/>
      <c r="P607" s="223"/>
      <c r="Q607" s="223"/>
      <c r="R607" s="223"/>
      <c r="S607" s="223"/>
      <c r="T607" s="224"/>
      <c r="AT607" s="225" t="s">
        <v>142</v>
      </c>
      <c r="AU607" s="225" t="s">
        <v>86</v>
      </c>
      <c r="AV607" s="15" t="s">
        <v>138</v>
      </c>
      <c r="AW607" s="15" t="s">
        <v>37</v>
      </c>
      <c r="AX607" s="15" t="s">
        <v>84</v>
      </c>
      <c r="AY607" s="225" t="s">
        <v>130</v>
      </c>
    </row>
    <row r="608" spans="1:65" s="2" customFormat="1" ht="24.2" customHeight="1">
      <c r="A608" s="36"/>
      <c r="B608" s="37"/>
      <c r="C608" s="175" t="s">
        <v>1105</v>
      </c>
      <c r="D608" s="175" t="s">
        <v>133</v>
      </c>
      <c r="E608" s="176" t="s">
        <v>1106</v>
      </c>
      <c r="F608" s="177" t="s">
        <v>1107</v>
      </c>
      <c r="G608" s="178" t="s">
        <v>437</v>
      </c>
      <c r="H608" s="179">
        <v>2</v>
      </c>
      <c r="I608" s="180"/>
      <c r="J608" s="181">
        <f>ROUND(I608*H608,2)</f>
        <v>0</v>
      </c>
      <c r="K608" s="177" t="s">
        <v>19</v>
      </c>
      <c r="L608" s="41"/>
      <c r="M608" s="182" t="s">
        <v>19</v>
      </c>
      <c r="N608" s="183" t="s">
        <v>47</v>
      </c>
      <c r="O608" s="66"/>
      <c r="P608" s="184">
        <f>O608*H608</f>
        <v>0</v>
      </c>
      <c r="Q608" s="184">
        <v>0</v>
      </c>
      <c r="R608" s="184">
        <f>Q608*H608</f>
        <v>0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245</v>
      </c>
      <c r="AT608" s="186" t="s">
        <v>133</v>
      </c>
      <c r="AU608" s="186" t="s">
        <v>86</v>
      </c>
      <c r="AY608" s="19" t="s">
        <v>130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84</v>
      </c>
      <c r="BK608" s="187">
        <f>ROUND(I608*H608,2)</f>
        <v>0</v>
      </c>
      <c r="BL608" s="19" t="s">
        <v>245</v>
      </c>
      <c r="BM608" s="186" t="s">
        <v>1108</v>
      </c>
    </row>
    <row r="609" spans="2:51" s="13" customFormat="1" ht="12">
      <c r="B609" s="193"/>
      <c r="C609" s="194"/>
      <c r="D609" s="195" t="s">
        <v>142</v>
      </c>
      <c r="E609" s="196" t="s">
        <v>19</v>
      </c>
      <c r="F609" s="197" t="s">
        <v>902</v>
      </c>
      <c r="G609" s="194"/>
      <c r="H609" s="196" t="s">
        <v>19</v>
      </c>
      <c r="I609" s="198"/>
      <c r="J609" s="194"/>
      <c r="K609" s="194"/>
      <c r="L609" s="199"/>
      <c r="M609" s="200"/>
      <c r="N609" s="201"/>
      <c r="O609" s="201"/>
      <c r="P609" s="201"/>
      <c r="Q609" s="201"/>
      <c r="R609" s="201"/>
      <c r="S609" s="201"/>
      <c r="T609" s="202"/>
      <c r="AT609" s="203" t="s">
        <v>142</v>
      </c>
      <c r="AU609" s="203" t="s">
        <v>86</v>
      </c>
      <c r="AV609" s="13" t="s">
        <v>84</v>
      </c>
      <c r="AW609" s="13" t="s">
        <v>37</v>
      </c>
      <c r="AX609" s="13" t="s">
        <v>76</v>
      </c>
      <c r="AY609" s="203" t="s">
        <v>130</v>
      </c>
    </row>
    <row r="610" spans="2:51" s="14" customFormat="1" ht="12">
      <c r="B610" s="204"/>
      <c r="C610" s="205"/>
      <c r="D610" s="195" t="s">
        <v>142</v>
      </c>
      <c r="E610" s="206" t="s">
        <v>19</v>
      </c>
      <c r="F610" s="207" t="s">
        <v>1109</v>
      </c>
      <c r="G610" s="205"/>
      <c r="H610" s="208">
        <v>2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142</v>
      </c>
      <c r="AU610" s="214" t="s">
        <v>86</v>
      </c>
      <c r="AV610" s="14" t="s">
        <v>86</v>
      </c>
      <c r="AW610" s="14" t="s">
        <v>37</v>
      </c>
      <c r="AX610" s="14" t="s">
        <v>76</v>
      </c>
      <c r="AY610" s="214" t="s">
        <v>130</v>
      </c>
    </row>
    <row r="611" spans="2:51" s="15" customFormat="1" ht="12">
      <c r="B611" s="215"/>
      <c r="C611" s="216"/>
      <c r="D611" s="195" t="s">
        <v>142</v>
      </c>
      <c r="E611" s="217" t="s">
        <v>19</v>
      </c>
      <c r="F611" s="218" t="s">
        <v>146</v>
      </c>
      <c r="G611" s="216"/>
      <c r="H611" s="219">
        <v>2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142</v>
      </c>
      <c r="AU611" s="225" t="s">
        <v>86</v>
      </c>
      <c r="AV611" s="15" t="s">
        <v>138</v>
      </c>
      <c r="AW611" s="15" t="s">
        <v>37</v>
      </c>
      <c r="AX611" s="15" t="s">
        <v>84</v>
      </c>
      <c r="AY611" s="225" t="s">
        <v>130</v>
      </c>
    </row>
    <row r="612" spans="1:65" s="2" customFormat="1" ht="24.2" customHeight="1">
      <c r="A612" s="36"/>
      <c r="B612" s="37"/>
      <c r="C612" s="175" t="s">
        <v>1110</v>
      </c>
      <c r="D612" s="175" t="s">
        <v>133</v>
      </c>
      <c r="E612" s="176" t="s">
        <v>1111</v>
      </c>
      <c r="F612" s="177" t="s">
        <v>1107</v>
      </c>
      <c r="G612" s="178" t="s">
        <v>437</v>
      </c>
      <c r="H612" s="179">
        <v>2</v>
      </c>
      <c r="I612" s="180"/>
      <c r="J612" s="181">
        <f>ROUND(I612*H612,2)</f>
        <v>0</v>
      </c>
      <c r="K612" s="177" t="s">
        <v>19</v>
      </c>
      <c r="L612" s="41"/>
      <c r="M612" s="182" t="s">
        <v>19</v>
      </c>
      <c r="N612" s="183" t="s">
        <v>47</v>
      </c>
      <c r="O612" s="66"/>
      <c r="P612" s="184">
        <f>O612*H612</f>
        <v>0</v>
      </c>
      <c r="Q612" s="184">
        <v>0</v>
      </c>
      <c r="R612" s="184">
        <f>Q612*H612</f>
        <v>0</v>
      </c>
      <c r="S612" s="184">
        <v>0</v>
      </c>
      <c r="T612" s="185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86" t="s">
        <v>245</v>
      </c>
      <c r="AT612" s="186" t="s">
        <v>133</v>
      </c>
      <c r="AU612" s="186" t="s">
        <v>86</v>
      </c>
      <c r="AY612" s="19" t="s">
        <v>130</v>
      </c>
      <c r="BE612" s="187">
        <f>IF(N612="základní",J612,0)</f>
        <v>0</v>
      </c>
      <c r="BF612" s="187">
        <f>IF(N612="snížená",J612,0)</f>
        <v>0</v>
      </c>
      <c r="BG612" s="187">
        <f>IF(N612="zákl. přenesená",J612,0)</f>
        <v>0</v>
      </c>
      <c r="BH612" s="187">
        <f>IF(N612="sníž. přenesená",J612,0)</f>
        <v>0</v>
      </c>
      <c r="BI612" s="187">
        <f>IF(N612="nulová",J612,0)</f>
        <v>0</v>
      </c>
      <c r="BJ612" s="19" t="s">
        <v>84</v>
      </c>
      <c r="BK612" s="187">
        <f>ROUND(I612*H612,2)</f>
        <v>0</v>
      </c>
      <c r="BL612" s="19" t="s">
        <v>245</v>
      </c>
      <c r="BM612" s="186" t="s">
        <v>1112</v>
      </c>
    </row>
    <row r="613" spans="2:51" s="13" customFormat="1" ht="12">
      <c r="B613" s="193"/>
      <c r="C613" s="194"/>
      <c r="D613" s="195" t="s">
        <v>142</v>
      </c>
      <c r="E613" s="196" t="s">
        <v>19</v>
      </c>
      <c r="F613" s="197" t="s">
        <v>902</v>
      </c>
      <c r="G613" s="194"/>
      <c r="H613" s="196" t="s">
        <v>19</v>
      </c>
      <c r="I613" s="198"/>
      <c r="J613" s="194"/>
      <c r="K613" s="194"/>
      <c r="L613" s="199"/>
      <c r="M613" s="200"/>
      <c r="N613" s="201"/>
      <c r="O613" s="201"/>
      <c r="P613" s="201"/>
      <c r="Q613" s="201"/>
      <c r="R613" s="201"/>
      <c r="S613" s="201"/>
      <c r="T613" s="202"/>
      <c r="AT613" s="203" t="s">
        <v>142</v>
      </c>
      <c r="AU613" s="203" t="s">
        <v>86</v>
      </c>
      <c r="AV613" s="13" t="s">
        <v>84</v>
      </c>
      <c r="AW613" s="13" t="s">
        <v>37</v>
      </c>
      <c r="AX613" s="13" t="s">
        <v>76</v>
      </c>
      <c r="AY613" s="203" t="s">
        <v>130</v>
      </c>
    </row>
    <row r="614" spans="2:51" s="14" customFormat="1" ht="12">
      <c r="B614" s="204"/>
      <c r="C614" s="205"/>
      <c r="D614" s="195" t="s">
        <v>142</v>
      </c>
      <c r="E614" s="206" t="s">
        <v>19</v>
      </c>
      <c r="F614" s="207" t="s">
        <v>1113</v>
      </c>
      <c r="G614" s="205"/>
      <c r="H614" s="208">
        <v>2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142</v>
      </c>
      <c r="AU614" s="214" t="s">
        <v>86</v>
      </c>
      <c r="AV614" s="14" t="s">
        <v>86</v>
      </c>
      <c r="AW614" s="14" t="s">
        <v>37</v>
      </c>
      <c r="AX614" s="14" t="s">
        <v>76</v>
      </c>
      <c r="AY614" s="214" t="s">
        <v>130</v>
      </c>
    </row>
    <row r="615" spans="2:51" s="15" customFormat="1" ht="12">
      <c r="B615" s="215"/>
      <c r="C615" s="216"/>
      <c r="D615" s="195" t="s">
        <v>142</v>
      </c>
      <c r="E615" s="217" t="s">
        <v>19</v>
      </c>
      <c r="F615" s="218" t="s">
        <v>146</v>
      </c>
      <c r="G615" s="216"/>
      <c r="H615" s="219">
        <v>2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142</v>
      </c>
      <c r="AU615" s="225" t="s">
        <v>86</v>
      </c>
      <c r="AV615" s="15" t="s">
        <v>138</v>
      </c>
      <c r="AW615" s="15" t="s">
        <v>37</v>
      </c>
      <c r="AX615" s="15" t="s">
        <v>84</v>
      </c>
      <c r="AY615" s="225" t="s">
        <v>130</v>
      </c>
    </row>
    <row r="616" spans="1:65" s="2" customFormat="1" ht="24.2" customHeight="1">
      <c r="A616" s="36"/>
      <c r="B616" s="37"/>
      <c r="C616" s="175" t="s">
        <v>1114</v>
      </c>
      <c r="D616" s="175" t="s">
        <v>133</v>
      </c>
      <c r="E616" s="176" t="s">
        <v>1115</v>
      </c>
      <c r="F616" s="177" t="s">
        <v>1116</v>
      </c>
      <c r="G616" s="178" t="s">
        <v>437</v>
      </c>
      <c r="H616" s="179">
        <v>1</v>
      </c>
      <c r="I616" s="180"/>
      <c r="J616" s="181">
        <f>ROUND(I616*H616,2)</f>
        <v>0</v>
      </c>
      <c r="K616" s="177" t="s">
        <v>19</v>
      </c>
      <c r="L616" s="41"/>
      <c r="M616" s="182" t="s">
        <v>19</v>
      </c>
      <c r="N616" s="183" t="s">
        <v>47</v>
      </c>
      <c r="O616" s="66"/>
      <c r="P616" s="184">
        <f>O616*H616</f>
        <v>0</v>
      </c>
      <c r="Q616" s="184">
        <v>0</v>
      </c>
      <c r="R616" s="184">
        <f>Q616*H616</f>
        <v>0</v>
      </c>
      <c r="S616" s="184">
        <v>0</v>
      </c>
      <c r="T616" s="185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6" t="s">
        <v>245</v>
      </c>
      <c r="AT616" s="186" t="s">
        <v>133</v>
      </c>
      <c r="AU616" s="186" t="s">
        <v>86</v>
      </c>
      <c r="AY616" s="19" t="s">
        <v>130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19" t="s">
        <v>84</v>
      </c>
      <c r="BK616" s="187">
        <f>ROUND(I616*H616,2)</f>
        <v>0</v>
      </c>
      <c r="BL616" s="19" t="s">
        <v>245</v>
      </c>
      <c r="BM616" s="186" t="s">
        <v>1117</v>
      </c>
    </row>
    <row r="617" spans="2:51" s="13" customFormat="1" ht="12">
      <c r="B617" s="193"/>
      <c r="C617" s="194"/>
      <c r="D617" s="195" t="s">
        <v>142</v>
      </c>
      <c r="E617" s="196" t="s">
        <v>19</v>
      </c>
      <c r="F617" s="197" t="s">
        <v>902</v>
      </c>
      <c r="G617" s="194"/>
      <c r="H617" s="196" t="s">
        <v>19</v>
      </c>
      <c r="I617" s="198"/>
      <c r="J617" s="194"/>
      <c r="K617" s="194"/>
      <c r="L617" s="199"/>
      <c r="M617" s="200"/>
      <c r="N617" s="201"/>
      <c r="O617" s="201"/>
      <c r="P617" s="201"/>
      <c r="Q617" s="201"/>
      <c r="R617" s="201"/>
      <c r="S617" s="201"/>
      <c r="T617" s="202"/>
      <c r="AT617" s="203" t="s">
        <v>142</v>
      </c>
      <c r="AU617" s="203" t="s">
        <v>86</v>
      </c>
      <c r="AV617" s="13" t="s">
        <v>84</v>
      </c>
      <c r="AW617" s="13" t="s">
        <v>37</v>
      </c>
      <c r="AX617" s="13" t="s">
        <v>76</v>
      </c>
      <c r="AY617" s="203" t="s">
        <v>130</v>
      </c>
    </row>
    <row r="618" spans="2:51" s="14" customFormat="1" ht="12">
      <c r="B618" s="204"/>
      <c r="C618" s="205"/>
      <c r="D618" s="195" t="s">
        <v>142</v>
      </c>
      <c r="E618" s="206" t="s">
        <v>19</v>
      </c>
      <c r="F618" s="207" t="s">
        <v>913</v>
      </c>
      <c r="G618" s="205"/>
      <c r="H618" s="208">
        <v>1</v>
      </c>
      <c r="I618" s="209"/>
      <c r="J618" s="205"/>
      <c r="K618" s="205"/>
      <c r="L618" s="210"/>
      <c r="M618" s="211"/>
      <c r="N618" s="212"/>
      <c r="O618" s="212"/>
      <c r="P618" s="212"/>
      <c r="Q618" s="212"/>
      <c r="R618" s="212"/>
      <c r="S618" s="212"/>
      <c r="T618" s="213"/>
      <c r="AT618" s="214" t="s">
        <v>142</v>
      </c>
      <c r="AU618" s="214" t="s">
        <v>86</v>
      </c>
      <c r="AV618" s="14" t="s">
        <v>86</v>
      </c>
      <c r="AW618" s="14" t="s">
        <v>37</v>
      </c>
      <c r="AX618" s="14" t="s">
        <v>76</v>
      </c>
      <c r="AY618" s="214" t="s">
        <v>130</v>
      </c>
    </row>
    <row r="619" spans="2:51" s="15" customFormat="1" ht="12">
      <c r="B619" s="215"/>
      <c r="C619" s="216"/>
      <c r="D619" s="195" t="s">
        <v>142</v>
      </c>
      <c r="E619" s="217" t="s">
        <v>19</v>
      </c>
      <c r="F619" s="218" t="s">
        <v>146</v>
      </c>
      <c r="G619" s="216"/>
      <c r="H619" s="219">
        <v>1</v>
      </c>
      <c r="I619" s="220"/>
      <c r="J619" s="216"/>
      <c r="K619" s="216"/>
      <c r="L619" s="221"/>
      <c r="M619" s="222"/>
      <c r="N619" s="223"/>
      <c r="O619" s="223"/>
      <c r="P619" s="223"/>
      <c r="Q619" s="223"/>
      <c r="R619" s="223"/>
      <c r="S619" s="223"/>
      <c r="T619" s="224"/>
      <c r="AT619" s="225" t="s">
        <v>142</v>
      </c>
      <c r="AU619" s="225" t="s">
        <v>86</v>
      </c>
      <c r="AV619" s="15" t="s">
        <v>138</v>
      </c>
      <c r="AW619" s="15" t="s">
        <v>37</v>
      </c>
      <c r="AX619" s="15" t="s">
        <v>84</v>
      </c>
      <c r="AY619" s="225" t="s">
        <v>130</v>
      </c>
    </row>
    <row r="620" spans="1:65" s="2" customFormat="1" ht="24.2" customHeight="1">
      <c r="A620" s="36"/>
      <c r="B620" s="37"/>
      <c r="C620" s="175" t="s">
        <v>1118</v>
      </c>
      <c r="D620" s="175" t="s">
        <v>133</v>
      </c>
      <c r="E620" s="176" t="s">
        <v>1119</v>
      </c>
      <c r="F620" s="177" t="s">
        <v>1120</v>
      </c>
      <c r="G620" s="178" t="s">
        <v>437</v>
      </c>
      <c r="H620" s="179">
        <v>1</v>
      </c>
      <c r="I620" s="180"/>
      <c r="J620" s="181">
        <f>ROUND(I620*H620,2)</f>
        <v>0</v>
      </c>
      <c r="K620" s="177" t="s">
        <v>19</v>
      </c>
      <c r="L620" s="41"/>
      <c r="M620" s="182" t="s">
        <v>19</v>
      </c>
      <c r="N620" s="183" t="s">
        <v>47</v>
      </c>
      <c r="O620" s="66"/>
      <c r="P620" s="184">
        <f>O620*H620</f>
        <v>0</v>
      </c>
      <c r="Q620" s="184">
        <v>0</v>
      </c>
      <c r="R620" s="184">
        <f>Q620*H620</f>
        <v>0</v>
      </c>
      <c r="S620" s="184">
        <v>0</v>
      </c>
      <c r="T620" s="185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6" t="s">
        <v>245</v>
      </c>
      <c r="AT620" s="186" t="s">
        <v>133</v>
      </c>
      <c r="AU620" s="186" t="s">
        <v>86</v>
      </c>
      <c r="AY620" s="19" t="s">
        <v>130</v>
      </c>
      <c r="BE620" s="187">
        <f>IF(N620="základní",J620,0)</f>
        <v>0</v>
      </c>
      <c r="BF620" s="187">
        <f>IF(N620="snížená",J620,0)</f>
        <v>0</v>
      </c>
      <c r="BG620" s="187">
        <f>IF(N620="zákl. přenesená",J620,0)</f>
        <v>0</v>
      </c>
      <c r="BH620" s="187">
        <f>IF(N620="sníž. přenesená",J620,0)</f>
        <v>0</v>
      </c>
      <c r="BI620" s="187">
        <f>IF(N620="nulová",J620,0)</f>
        <v>0</v>
      </c>
      <c r="BJ620" s="19" t="s">
        <v>84</v>
      </c>
      <c r="BK620" s="187">
        <f>ROUND(I620*H620,2)</f>
        <v>0</v>
      </c>
      <c r="BL620" s="19" t="s">
        <v>245</v>
      </c>
      <c r="BM620" s="186" t="s">
        <v>1121</v>
      </c>
    </row>
    <row r="621" spans="2:51" s="13" customFormat="1" ht="12">
      <c r="B621" s="193"/>
      <c r="C621" s="194"/>
      <c r="D621" s="195" t="s">
        <v>142</v>
      </c>
      <c r="E621" s="196" t="s">
        <v>19</v>
      </c>
      <c r="F621" s="197" t="s">
        <v>902</v>
      </c>
      <c r="G621" s="194"/>
      <c r="H621" s="196" t="s">
        <v>19</v>
      </c>
      <c r="I621" s="198"/>
      <c r="J621" s="194"/>
      <c r="K621" s="194"/>
      <c r="L621" s="199"/>
      <c r="M621" s="200"/>
      <c r="N621" s="201"/>
      <c r="O621" s="201"/>
      <c r="P621" s="201"/>
      <c r="Q621" s="201"/>
      <c r="R621" s="201"/>
      <c r="S621" s="201"/>
      <c r="T621" s="202"/>
      <c r="AT621" s="203" t="s">
        <v>142</v>
      </c>
      <c r="AU621" s="203" t="s">
        <v>86</v>
      </c>
      <c r="AV621" s="13" t="s">
        <v>84</v>
      </c>
      <c r="AW621" s="13" t="s">
        <v>37</v>
      </c>
      <c r="AX621" s="13" t="s">
        <v>76</v>
      </c>
      <c r="AY621" s="203" t="s">
        <v>130</v>
      </c>
    </row>
    <row r="622" spans="2:51" s="14" customFormat="1" ht="12">
      <c r="B622" s="204"/>
      <c r="C622" s="205"/>
      <c r="D622" s="195" t="s">
        <v>142</v>
      </c>
      <c r="E622" s="206" t="s">
        <v>19</v>
      </c>
      <c r="F622" s="207" t="s">
        <v>1122</v>
      </c>
      <c r="G622" s="205"/>
      <c r="H622" s="208">
        <v>1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142</v>
      </c>
      <c r="AU622" s="214" t="s">
        <v>86</v>
      </c>
      <c r="AV622" s="14" t="s">
        <v>86</v>
      </c>
      <c r="AW622" s="14" t="s">
        <v>37</v>
      </c>
      <c r="AX622" s="14" t="s">
        <v>76</v>
      </c>
      <c r="AY622" s="214" t="s">
        <v>130</v>
      </c>
    </row>
    <row r="623" spans="2:51" s="15" customFormat="1" ht="12">
      <c r="B623" s="215"/>
      <c r="C623" s="216"/>
      <c r="D623" s="195" t="s">
        <v>142</v>
      </c>
      <c r="E623" s="217" t="s">
        <v>19</v>
      </c>
      <c r="F623" s="218" t="s">
        <v>146</v>
      </c>
      <c r="G623" s="216"/>
      <c r="H623" s="219">
        <v>1</v>
      </c>
      <c r="I623" s="220"/>
      <c r="J623" s="216"/>
      <c r="K623" s="216"/>
      <c r="L623" s="221"/>
      <c r="M623" s="222"/>
      <c r="N623" s="223"/>
      <c r="O623" s="223"/>
      <c r="P623" s="223"/>
      <c r="Q623" s="223"/>
      <c r="R623" s="223"/>
      <c r="S623" s="223"/>
      <c r="T623" s="224"/>
      <c r="AT623" s="225" t="s">
        <v>142</v>
      </c>
      <c r="AU623" s="225" t="s">
        <v>86</v>
      </c>
      <c r="AV623" s="15" t="s">
        <v>138</v>
      </c>
      <c r="AW623" s="15" t="s">
        <v>37</v>
      </c>
      <c r="AX623" s="15" t="s">
        <v>84</v>
      </c>
      <c r="AY623" s="225" t="s">
        <v>130</v>
      </c>
    </row>
    <row r="624" spans="1:65" s="2" customFormat="1" ht="16.5" customHeight="1">
      <c r="A624" s="36"/>
      <c r="B624" s="37"/>
      <c r="C624" s="175" t="s">
        <v>1123</v>
      </c>
      <c r="D624" s="175" t="s">
        <v>133</v>
      </c>
      <c r="E624" s="176" t="s">
        <v>1124</v>
      </c>
      <c r="F624" s="177" t="s">
        <v>1125</v>
      </c>
      <c r="G624" s="178" t="s">
        <v>437</v>
      </c>
      <c r="H624" s="179">
        <v>1</v>
      </c>
      <c r="I624" s="180"/>
      <c r="J624" s="181">
        <f>ROUND(I624*H624,2)</f>
        <v>0</v>
      </c>
      <c r="K624" s="177" t="s">
        <v>19</v>
      </c>
      <c r="L624" s="41"/>
      <c r="M624" s="182" t="s">
        <v>19</v>
      </c>
      <c r="N624" s="183" t="s">
        <v>47</v>
      </c>
      <c r="O624" s="66"/>
      <c r="P624" s="184">
        <f>O624*H624</f>
        <v>0</v>
      </c>
      <c r="Q624" s="184">
        <v>0</v>
      </c>
      <c r="R624" s="184">
        <f>Q624*H624</f>
        <v>0</v>
      </c>
      <c r="S624" s="184">
        <v>0</v>
      </c>
      <c r="T624" s="185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6" t="s">
        <v>245</v>
      </c>
      <c r="AT624" s="186" t="s">
        <v>133</v>
      </c>
      <c r="AU624" s="186" t="s">
        <v>86</v>
      </c>
      <c r="AY624" s="19" t="s">
        <v>130</v>
      </c>
      <c r="BE624" s="187">
        <f>IF(N624="základní",J624,0)</f>
        <v>0</v>
      </c>
      <c r="BF624" s="187">
        <f>IF(N624="snížená",J624,0)</f>
        <v>0</v>
      </c>
      <c r="BG624" s="187">
        <f>IF(N624="zákl. přenesená",J624,0)</f>
        <v>0</v>
      </c>
      <c r="BH624" s="187">
        <f>IF(N624="sníž. přenesená",J624,0)</f>
        <v>0</v>
      </c>
      <c r="BI624" s="187">
        <f>IF(N624="nulová",J624,0)</f>
        <v>0</v>
      </c>
      <c r="BJ624" s="19" t="s">
        <v>84</v>
      </c>
      <c r="BK624" s="187">
        <f>ROUND(I624*H624,2)</f>
        <v>0</v>
      </c>
      <c r="BL624" s="19" t="s">
        <v>245</v>
      </c>
      <c r="BM624" s="186" t="s">
        <v>1126</v>
      </c>
    </row>
    <row r="625" spans="2:51" s="13" customFormat="1" ht="12">
      <c r="B625" s="193"/>
      <c r="C625" s="194"/>
      <c r="D625" s="195" t="s">
        <v>142</v>
      </c>
      <c r="E625" s="196" t="s">
        <v>19</v>
      </c>
      <c r="F625" s="197" t="s">
        <v>902</v>
      </c>
      <c r="G625" s="194"/>
      <c r="H625" s="196" t="s">
        <v>19</v>
      </c>
      <c r="I625" s="198"/>
      <c r="J625" s="194"/>
      <c r="K625" s="194"/>
      <c r="L625" s="199"/>
      <c r="M625" s="200"/>
      <c r="N625" s="201"/>
      <c r="O625" s="201"/>
      <c r="P625" s="201"/>
      <c r="Q625" s="201"/>
      <c r="R625" s="201"/>
      <c r="S625" s="201"/>
      <c r="T625" s="202"/>
      <c r="AT625" s="203" t="s">
        <v>142</v>
      </c>
      <c r="AU625" s="203" t="s">
        <v>86</v>
      </c>
      <c r="AV625" s="13" t="s">
        <v>84</v>
      </c>
      <c r="AW625" s="13" t="s">
        <v>37</v>
      </c>
      <c r="AX625" s="13" t="s">
        <v>76</v>
      </c>
      <c r="AY625" s="203" t="s">
        <v>130</v>
      </c>
    </row>
    <row r="626" spans="2:51" s="14" customFormat="1" ht="12">
      <c r="B626" s="204"/>
      <c r="C626" s="205"/>
      <c r="D626" s="195" t="s">
        <v>142</v>
      </c>
      <c r="E626" s="206" t="s">
        <v>19</v>
      </c>
      <c r="F626" s="207" t="s">
        <v>903</v>
      </c>
      <c r="G626" s="205"/>
      <c r="H626" s="208">
        <v>1</v>
      </c>
      <c r="I626" s="209"/>
      <c r="J626" s="205"/>
      <c r="K626" s="205"/>
      <c r="L626" s="210"/>
      <c r="M626" s="211"/>
      <c r="N626" s="212"/>
      <c r="O626" s="212"/>
      <c r="P626" s="212"/>
      <c r="Q626" s="212"/>
      <c r="R626" s="212"/>
      <c r="S626" s="212"/>
      <c r="T626" s="213"/>
      <c r="AT626" s="214" t="s">
        <v>142</v>
      </c>
      <c r="AU626" s="214" t="s">
        <v>86</v>
      </c>
      <c r="AV626" s="14" t="s">
        <v>86</v>
      </c>
      <c r="AW626" s="14" t="s">
        <v>37</v>
      </c>
      <c r="AX626" s="14" t="s">
        <v>76</v>
      </c>
      <c r="AY626" s="214" t="s">
        <v>130</v>
      </c>
    </row>
    <row r="627" spans="2:51" s="15" customFormat="1" ht="12">
      <c r="B627" s="215"/>
      <c r="C627" s="216"/>
      <c r="D627" s="195" t="s">
        <v>142</v>
      </c>
      <c r="E627" s="217" t="s">
        <v>19</v>
      </c>
      <c r="F627" s="218" t="s">
        <v>146</v>
      </c>
      <c r="G627" s="216"/>
      <c r="H627" s="219">
        <v>1</v>
      </c>
      <c r="I627" s="220"/>
      <c r="J627" s="216"/>
      <c r="K627" s="216"/>
      <c r="L627" s="221"/>
      <c r="M627" s="222"/>
      <c r="N627" s="223"/>
      <c r="O627" s="223"/>
      <c r="P627" s="223"/>
      <c r="Q627" s="223"/>
      <c r="R627" s="223"/>
      <c r="S627" s="223"/>
      <c r="T627" s="224"/>
      <c r="AT627" s="225" t="s">
        <v>142</v>
      </c>
      <c r="AU627" s="225" t="s">
        <v>86</v>
      </c>
      <c r="AV627" s="15" t="s">
        <v>138</v>
      </c>
      <c r="AW627" s="15" t="s">
        <v>37</v>
      </c>
      <c r="AX627" s="15" t="s">
        <v>84</v>
      </c>
      <c r="AY627" s="225" t="s">
        <v>130</v>
      </c>
    </row>
    <row r="628" spans="1:65" s="2" customFormat="1" ht="24.2" customHeight="1">
      <c r="A628" s="36"/>
      <c r="B628" s="37"/>
      <c r="C628" s="175" t="s">
        <v>1127</v>
      </c>
      <c r="D628" s="175" t="s">
        <v>133</v>
      </c>
      <c r="E628" s="176" t="s">
        <v>1128</v>
      </c>
      <c r="F628" s="177" t="s">
        <v>1129</v>
      </c>
      <c r="G628" s="178" t="s">
        <v>437</v>
      </c>
      <c r="H628" s="179">
        <v>1</v>
      </c>
      <c r="I628" s="180"/>
      <c r="J628" s="181">
        <f>ROUND(I628*H628,2)</f>
        <v>0</v>
      </c>
      <c r="K628" s="177" t="s">
        <v>19</v>
      </c>
      <c r="L628" s="41"/>
      <c r="M628" s="182" t="s">
        <v>19</v>
      </c>
      <c r="N628" s="183" t="s">
        <v>47</v>
      </c>
      <c r="O628" s="66"/>
      <c r="P628" s="184">
        <f>O628*H628</f>
        <v>0</v>
      </c>
      <c r="Q628" s="184">
        <v>0</v>
      </c>
      <c r="R628" s="184">
        <f>Q628*H628</f>
        <v>0</v>
      </c>
      <c r="S628" s="184">
        <v>0</v>
      </c>
      <c r="T628" s="185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86" t="s">
        <v>245</v>
      </c>
      <c r="AT628" s="186" t="s">
        <v>133</v>
      </c>
      <c r="AU628" s="186" t="s">
        <v>86</v>
      </c>
      <c r="AY628" s="19" t="s">
        <v>130</v>
      </c>
      <c r="BE628" s="187">
        <f>IF(N628="základní",J628,0)</f>
        <v>0</v>
      </c>
      <c r="BF628" s="187">
        <f>IF(N628="snížená",J628,0)</f>
        <v>0</v>
      </c>
      <c r="BG628" s="187">
        <f>IF(N628="zákl. přenesená",J628,0)</f>
        <v>0</v>
      </c>
      <c r="BH628" s="187">
        <f>IF(N628="sníž. přenesená",J628,0)</f>
        <v>0</v>
      </c>
      <c r="BI628" s="187">
        <f>IF(N628="nulová",J628,0)</f>
        <v>0</v>
      </c>
      <c r="BJ628" s="19" t="s">
        <v>84</v>
      </c>
      <c r="BK628" s="187">
        <f>ROUND(I628*H628,2)</f>
        <v>0</v>
      </c>
      <c r="BL628" s="19" t="s">
        <v>245</v>
      </c>
      <c r="BM628" s="186" t="s">
        <v>1130</v>
      </c>
    </row>
    <row r="629" spans="2:51" s="13" customFormat="1" ht="12">
      <c r="B629" s="193"/>
      <c r="C629" s="194"/>
      <c r="D629" s="195" t="s">
        <v>142</v>
      </c>
      <c r="E629" s="196" t="s">
        <v>19</v>
      </c>
      <c r="F629" s="197" t="s">
        <v>902</v>
      </c>
      <c r="G629" s="194"/>
      <c r="H629" s="196" t="s">
        <v>19</v>
      </c>
      <c r="I629" s="198"/>
      <c r="J629" s="194"/>
      <c r="K629" s="194"/>
      <c r="L629" s="199"/>
      <c r="M629" s="200"/>
      <c r="N629" s="201"/>
      <c r="O629" s="201"/>
      <c r="P629" s="201"/>
      <c r="Q629" s="201"/>
      <c r="R629" s="201"/>
      <c r="S629" s="201"/>
      <c r="T629" s="202"/>
      <c r="AT629" s="203" t="s">
        <v>142</v>
      </c>
      <c r="AU629" s="203" t="s">
        <v>86</v>
      </c>
      <c r="AV629" s="13" t="s">
        <v>84</v>
      </c>
      <c r="AW629" s="13" t="s">
        <v>37</v>
      </c>
      <c r="AX629" s="13" t="s">
        <v>76</v>
      </c>
      <c r="AY629" s="203" t="s">
        <v>130</v>
      </c>
    </row>
    <row r="630" spans="2:51" s="14" customFormat="1" ht="12">
      <c r="B630" s="204"/>
      <c r="C630" s="205"/>
      <c r="D630" s="195" t="s">
        <v>142</v>
      </c>
      <c r="E630" s="206" t="s">
        <v>19</v>
      </c>
      <c r="F630" s="207" t="s">
        <v>914</v>
      </c>
      <c r="G630" s="205"/>
      <c r="H630" s="208">
        <v>1</v>
      </c>
      <c r="I630" s="209"/>
      <c r="J630" s="205"/>
      <c r="K630" s="205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142</v>
      </c>
      <c r="AU630" s="214" t="s">
        <v>86</v>
      </c>
      <c r="AV630" s="14" t="s">
        <v>86</v>
      </c>
      <c r="AW630" s="14" t="s">
        <v>37</v>
      </c>
      <c r="AX630" s="14" t="s">
        <v>76</v>
      </c>
      <c r="AY630" s="214" t="s">
        <v>130</v>
      </c>
    </row>
    <row r="631" spans="2:51" s="15" customFormat="1" ht="12">
      <c r="B631" s="215"/>
      <c r="C631" s="216"/>
      <c r="D631" s="195" t="s">
        <v>142</v>
      </c>
      <c r="E631" s="217" t="s">
        <v>19</v>
      </c>
      <c r="F631" s="218" t="s">
        <v>146</v>
      </c>
      <c r="G631" s="216"/>
      <c r="H631" s="219">
        <v>1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142</v>
      </c>
      <c r="AU631" s="225" t="s">
        <v>86</v>
      </c>
      <c r="AV631" s="15" t="s">
        <v>138</v>
      </c>
      <c r="AW631" s="15" t="s">
        <v>37</v>
      </c>
      <c r="AX631" s="15" t="s">
        <v>84</v>
      </c>
      <c r="AY631" s="225" t="s">
        <v>130</v>
      </c>
    </row>
    <row r="632" spans="1:65" s="2" customFormat="1" ht="21.75" customHeight="1">
      <c r="A632" s="36"/>
      <c r="B632" s="37"/>
      <c r="C632" s="175" t="s">
        <v>1131</v>
      </c>
      <c r="D632" s="175" t="s">
        <v>133</v>
      </c>
      <c r="E632" s="176" t="s">
        <v>1132</v>
      </c>
      <c r="F632" s="177" t="s">
        <v>1133</v>
      </c>
      <c r="G632" s="178" t="s">
        <v>445</v>
      </c>
      <c r="H632" s="179">
        <v>1</v>
      </c>
      <c r="I632" s="180"/>
      <c r="J632" s="181">
        <f>ROUND(I632*H632,2)</f>
        <v>0</v>
      </c>
      <c r="K632" s="177" t="s">
        <v>19</v>
      </c>
      <c r="L632" s="41"/>
      <c r="M632" s="182" t="s">
        <v>19</v>
      </c>
      <c r="N632" s="183" t="s">
        <v>47</v>
      </c>
      <c r="O632" s="66"/>
      <c r="P632" s="184">
        <f>O632*H632</f>
        <v>0</v>
      </c>
      <c r="Q632" s="184">
        <v>0</v>
      </c>
      <c r="R632" s="184">
        <f>Q632*H632</f>
        <v>0</v>
      </c>
      <c r="S632" s="184">
        <v>0</v>
      </c>
      <c r="T632" s="185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186" t="s">
        <v>245</v>
      </c>
      <c r="AT632" s="186" t="s">
        <v>133</v>
      </c>
      <c r="AU632" s="186" t="s">
        <v>86</v>
      </c>
      <c r="AY632" s="19" t="s">
        <v>130</v>
      </c>
      <c r="BE632" s="187">
        <f>IF(N632="základní",J632,0)</f>
        <v>0</v>
      </c>
      <c r="BF632" s="187">
        <f>IF(N632="snížená",J632,0)</f>
        <v>0</v>
      </c>
      <c r="BG632" s="187">
        <f>IF(N632="zákl. přenesená",J632,0)</f>
        <v>0</v>
      </c>
      <c r="BH632" s="187">
        <f>IF(N632="sníž. přenesená",J632,0)</f>
        <v>0</v>
      </c>
      <c r="BI632" s="187">
        <f>IF(N632="nulová",J632,0)</f>
        <v>0</v>
      </c>
      <c r="BJ632" s="19" t="s">
        <v>84</v>
      </c>
      <c r="BK632" s="187">
        <f>ROUND(I632*H632,2)</f>
        <v>0</v>
      </c>
      <c r="BL632" s="19" t="s">
        <v>245</v>
      </c>
      <c r="BM632" s="186" t="s">
        <v>1134</v>
      </c>
    </row>
    <row r="633" spans="2:51" s="13" customFormat="1" ht="12">
      <c r="B633" s="193"/>
      <c r="C633" s="194"/>
      <c r="D633" s="195" t="s">
        <v>142</v>
      </c>
      <c r="E633" s="196" t="s">
        <v>19</v>
      </c>
      <c r="F633" s="197" t="s">
        <v>1135</v>
      </c>
      <c r="G633" s="194"/>
      <c r="H633" s="196" t="s">
        <v>19</v>
      </c>
      <c r="I633" s="198"/>
      <c r="J633" s="194"/>
      <c r="K633" s="194"/>
      <c r="L633" s="199"/>
      <c r="M633" s="200"/>
      <c r="N633" s="201"/>
      <c r="O633" s="201"/>
      <c r="P633" s="201"/>
      <c r="Q633" s="201"/>
      <c r="R633" s="201"/>
      <c r="S633" s="201"/>
      <c r="T633" s="202"/>
      <c r="AT633" s="203" t="s">
        <v>142</v>
      </c>
      <c r="AU633" s="203" t="s">
        <v>86</v>
      </c>
      <c r="AV633" s="13" t="s">
        <v>84</v>
      </c>
      <c r="AW633" s="13" t="s">
        <v>37</v>
      </c>
      <c r="AX633" s="13" t="s">
        <v>76</v>
      </c>
      <c r="AY633" s="203" t="s">
        <v>130</v>
      </c>
    </row>
    <row r="634" spans="2:51" s="13" customFormat="1" ht="12">
      <c r="B634" s="193"/>
      <c r="C634" s="194"/>
      <c r="D634" s="195" t="s">
        <v>142</v>
      </c>
      <c r="E634" s="196" t="s">
        <v>19</v>
      </c>
      <c r="F634" s="197" t="s">
        <v>1136</v>
      </c>
      <c r="G634" s="194"/>
      <c r="H634" s="196" t="s">
        <v>19</v>
      </c>
      <c r="I634" s="198"/>
      <c r="J634" s="194"/>
      <c r="K634" s="194"/>
      <c r="L634" s="199"/>
      <c r="M634" s="200"/>
      <c r="N634" s="201"/>
      <c r="O634" s="201"/>
      <c r="P634" s="201"/>
      <c r="Q634" s="201"/>
      <c r="R634" s="201"/>
      <c r="S634" s="201"/>
      <c r="T634" s="202"/>
      <c r="AT634" s="203" t="s">
        <v>142</v>
      </c>
      <c r="AU634" s="203" t="s">
        <v>86</v>
      </c>
      <c r="AV634" s="13" t="s">
        <v>84</v>
      </c>
      <c r="AW634" s="13" t="s">
        <v>37</v>
      </c>
      <c r="AX634" s="13" t="s">
        <v>76</v>
      </c>
      <c r="AY634" s="203" t="s">
        <v>130</v>
      </c>
    </row>
    <row r="635" spans="2:51" s="13" customFormat="1" ht="12">
      <c r="B635" s="193"/>
      <c r="C635" s="194"/>
      <c r="D635" s="195" t="s">
        <v>142</v>
      </c>
      <c r="E635" s="196" t="s">
        <v>19</v>
      </c>
      <c r="F635" s="197" t="s">
        <v>1137</v>
      </c>
      <c r="G635" s="194"/>
      <c r="H635" s="196" t="s">
        <v>19</v>
      </c>
      <c r="I635" s="198"/>
      <c r="J635" s="194"/>
      <c r="K635" s="194"/>
      <c r="L635" s="199"/>
      <c r="M635" s="200"/>
      <c r="N635" s="201"/>
      <c r="O635" s="201"/>
      <c r="P635" s="201"/>
      <c r="Q635" s="201"/>
      <c r="R635" s="201"/>
      <c r="S635" s="201"/>
      <c r="T635" s="202"/>
      <c r="AT635" s="203" t="s">
        <v>142</v>
      </c>
      <c r="AU635" s="203" t="s">
        <v>86</v>
      </c>
      <c r="AV635" s="13" t="s">
        <v>84</v>
      </c>
      <c r="AW635" s="13" t="s">
        <v>37</v>
      </c>
      <c r="AX635" s="13" t="s">
        <v>76</v>
      </c>
      <c r="AY635" s="203" t="s">
        <v>130</v>
      </c>
    </row>
    <row r="636" spans="2:51" s="14" customFormat="1" ht="12">
      <c r="B636" s="204"/>
      <c r="C636" s="205"/>
      <c r="D636" s="195" t="s">
        <v>142</v>
      </c>
      <c r="E636" s="206" t="s">
        <v>19</v>
      </c>
      <c r="F636" s="207" t="s">
        <v>1138</v>
      </c>
      <c r="G636" s="205"/>
      <c r="H636" s="208">
        <v>1</v>
      </c>
      <c r="I636" s="209"/>
      <c r="J636" s="205"/>
      <c r="K636" s="205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142</v>
      </c>
      <c r="AU636" s="214" t="s">
        <v>86</v>
      </c>
      <c r="AV636" s="14" t="s">
        <v>86</v>
      </c>
      <c r="AW636" s="14" t="s">
        <v>37</v>
      </c>
      <c r="AX636" s="14" t="s">
        <v>76</v>
      </c>
      <c r="AY636" s="214" t="s">
        <v>130</v>
      </c>
    </row>
    <row r="637" spans="2:51" s="15" customFormat="1" ht="12">
      <c r="B637" s="215"/>
      <c r="C637" s="216"/>
      <c r="D637" s="195" t="s">
        <v>142</v>
      </c>
      <c r="E637" s="217" t="s">
        <v>19</v>
      </c>
      <c r="F637" s="218" t="s">
        <v>146</v>
      </c>
      <c r="G637" s="216"/>
      <c r="H637" s="219">
        <v>1</v>
      </c>
      <c r="I637" s="220"/>
      <c r="J637" s="216"/>
      <c r="K637" s="216"/>
      <c r="L637" s="221"/>
      <c r="M637" s="222"/>
      <c r="N637" s="223"/>
      <c r="O637" s="223"/>
      <c r="P637" s="223"/>
      <c r="Q637" s="223"/>
      <c r="R637" s="223"/>
      <c r="S637" s="223"/>
      <c r="T637" s="224"/>
      <c r="AT637" s="225" t="s">
        <v>142</v>
      </c>
      <c r="AU637" s="225" t="s">
        <v>86</v>
      </c>
      <c r="AV637" s="15" t="s">
        <v>138</v>
      </c>
      <c r="AW637" s="15" t="s">
        <v>37</v>
      </c>
      <c r="AX637" s="15" t="s">
        <v>84</v>
      </c>
      <c r="AY637" s="225" t="s">
        <v>130</v>
      </c>
    </row>
    <row r="638" spans="1:65" s="2" customFormat="1" ht="24.2" customHeight="1">
      <c r="A638" s="36"/>
      <c r="B638" s="37"/>
      <c r="C638" s="175" t="s">
        <v>1139</v>
      </c>
      <c r="D638" s="175" t="s">
        <v>133</v>
      </c>
      <c r="E638" s="176" t="s">
        <v>1140</v>
      </c>
      <c r="F638" s="177" t="s">
        <v>1141</v>
      </c>
      <c r="G638" s="178" t="s">
        <v>437</v>
      </c>
      <c r="H638" s="179">
        <v>4</v>
      </c>
      <c r="I638" s="180"/>
      <c r="J638" s="181">
        <f>ROUND(I638*H638,2)</f>
        <v>0</v>
      </c>
      <c r="K638" s="177" t="s">
        <v>19</v>
      </c>
      <c r="L638" s="41"/>
      <c r="M638" s="182" t="s">
        <v>19</v>
      </c>
      <c r="N638" s="183" t="s">
        <v>47</v>
      </c>
      <c r="O638" s="66"/>
      <c r="P638" s="184">
        <f>O638*H638</f>
        <v>0</v>
      </c>
      <c r="Q638" s="184">
        <v>0</v>
      </c>
      <c r="R638" s="184">
        <f>Q638*H638</f>
        <v>0</v>
      </c>
      <c r="S638" s="184">
        <v>0</v>
      </c>
      <c r="T638" s="185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86" t="s">
        <v>245</v>
      </c>
      <c r="AT638" s="186" t="s">
        <v>133</v>
      </c>
      <c r="AU638" s="186" t="s">
        <v>86</v>
      </c>
      <c r="AY638" s="19" t="s">
        <v>130</v>
      </c>
      <c r="BE638" s="187">
        <f>IF(N638="základní",J638,0)</f>
        <v>0</v>
      </c>
      <c r="BF638" s="187">
        <f>IF(N638="snížená",J638,0)</f>
        <v>0</v>
      </c>
      <c r="BG638" s="187">
        <f>IF(N638="zákl. přenesená",J638,0)</f>
        <v>0</v>
      </c>
      <c r="BH638" s="187">
        <f>IF(N638="sníž. přenesená",J638,0)</f>
        <v>0</v>
      </c>
      <c r="BI638" s="187">
        <f>IF(N638="nulová",J638,0)</f>
        <v>0</v>
      </c>
      <c r="BJ638" s="19" t="s">
        <v>84</v>
      </c>
      <c r="BK638" s="187">
        <f>ROUND(I638*H638,2)</f>
        <v>0</v>
      </c>
      <c r="BL638" s="19" t="s">
        <v>245</v>
      </c>
      <c r="BM638" s="186" t="s">
        <v>1142</v>
      </c>
    </row>
    <row r="639" spans="2:51" s="13" customFormat="1" ht="12">
      <c r="B639" s="193"/>
      <c r="C639" s="194"/>
      <c r="D639" s="195" t="s">
        <v>142</v>
      </c>
      <c r="E639" s="196" t="s">
        <v>19</v>
      </c>
      <c r="F639" s="197" t="s">
        <v>1135</v>
      </c>
      <c r="G639" s="194"/>
      <c r="H639" s="196" t="s">
        <v>19</v>
      </c>
      <c r="I639" s="198"/>
      <c r="J639" s="194"/>
      <c r="K639" s="194"/>
      <c r="L639" s="199"/>
      <c r="M639" s="200"/>
      <c r="N639" s="201"/>
      <c r="O639" s="201"/>
      <c r="P639" s="201"/>
      <c r="Q639" s="201"/>
      <c r="R639" s="201"/>
      <c r="S639" s="201"/>
      <c r="T639" s="202"/>
      <c r="AT639" s="203" t="s">
        <v>142</v>
      </c>
      <c r="AU639" s="203" t="s">
        <v>86</v>
      </c>
      <c r="AV639" s="13" t="s">
        <v>84</v>
      </c>
      <c r="AW639" s="13" t="s">
        <v>37</v>
      </c>
      <c r="AX639" s="13" t="s">
        <v>76</v>
      </c>
      <c r="AY639" s="203" t="s">
        <v>130</v>
      </c>
    </row>
    <row r="640" spans="2:51" s="14" customFormat="1" ht="12">
      <c r="B640" s="204"/>
      <c r="C640" s="205"/>
      <c r="D640" s="195" t="s">
        <v>142</v>
      </c>
      <c r="E640" s="206" t="s">
        <v>19</v>
      </c>
      <c r="F640" s="207" t="s">
        <v>1143</v>
      </c>
      <c r="G640" s="205"/>
      <c r="H640" s="208">
        <v>4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142</v>
      </c>
      <c r="AU640" s="214" t="s">
        <v>86</v>
      </c>
      <c r="AV640" s="14" t="s">
        <v>86</v>
      </c>
      <c r="AW640" s="14" t="s">
        <v>37</v>
      </c>
      <c r="AX640" s="14" t="s">
        <v>76</v>
      </c>
      <c r="AY640" s="214" t="s">
        <v>130</v>
      </c>
    </row>
    <row r="641" spans="2:51" s="15" customFormat="1" ht="12">
      <c r="B641" s="215"/>
      <c r="C641" s="216"/>
      <c r="D641" s="195" t="s">
        <v>142</v>
      </c>
      <c r="E641" s="217" t="s">
        <v>19</v>
      </c>
      <c r="F641" s="218" t="s">
        <v>146</v>
      </c>
      <c r="G641" s="216"/>
      <c r="H641" s="219">
        <v>4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142</v>
      </c>
      <c r="AU641" s="225" t="s">
        <v>86</v>
      </c>
      <c r="AV641" s="15" t="s">
        <v>138</v>
      </c>
      <c r="AW641" s="15" t="s">
        <v>37</v>
      </c>
      <c r="AX641" s="15" t="s">
        <v>84</v>
      </c>
      <c r="AY641" s="225" t="s">
        <v>130</v>
      </c>
    </row>
    <row r="642" spans="1:65" s="2" customFormat="1" ht="24.2" customHeight="1">
      <c r="A642" s="36"/>
      <c r="B642" s="37"/>
      <c r="C642" s="175" t="s">
        <v>1144</v>
      </c>
      <c r="D642" s="175" t="s">
        <v>133</v>
      </c>
      <c r="E642" s="176" t="s">
        <v>1145</v>
      </c>
      <c r="F642" s="177" t="s">
        <v>1146</v>
      </c>
      <c r="G642" s="178" t="s">
        <v>445</v>
      </c>
      <c r="H642" s="179">
        <v>1</v>
      </c>
      <c r="I642" s="180"/>
      <c r="J642" s="181">
        <f>ROUND(I642*H642,2)</f>
        <v>0</v>
      </c>
      <c r="K642" s="177" t="s">
        <v>19</v>
      </c>
      <c r="L642" s="41"/>
      <c r="M642" s="182" t="s">
        <v>19</v>
      </c>
      <c r="N642" s="183" t="s">
        <v>47</v>
      </c>
      <c r="O642" s="66"/>
      <c r="P642" s="184">
        <f>O642*H642</f>
        <v>0</v>
      </c>
      <c r="Q642" s="184">
        <v>0</v>
      </c>
      <c r="R642" s="184">
        <f>Q642*H642</f>
        <v>0</v>
      </c>
      <c r="S642" s="184">
        <v>0</v>
      </c>
      <c r="T642" s="185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186" t="s">
        <v>245</v>
      </c>
      <c r="AT642" s="186" t="s">
        <v>133</v>
      </c>
      <c r="AU642" s="186" t="s">
        <v>86</v>
      </c>
      <c r="AY642" s="19" t="s">
        <v>130</v>
      </c>
      <c r="BE642" s="187">
        <f>IF(N642="základní",J642,0)</f>
        <v>0</v>
      </c>
      <c r="BF642" s="187">
        <f>IF(N642="snížená",J642,0)</f>
        <v>0</v>
      </c>
      <c r="BG642" s="187">
        <f>IF(N642="zákl. přenesená",J642,0)</f>
        <v>0</v>
      </c>
      <c r="BH642" s="187">
        <f>IF(N642="sníž. přenesená",J642,0)</f>
        <v>0</v>
      </c>
      <c r="BI642" s="187">
        <f>IF(N642="nulová",J642,0)</f>
        <v>0</v>
      </c>
      <c r="BJ642" s="19" t="s">
        <v>84</v>
      </c>
      <c r="BK642" s="187">
        <f>ROUND(I642*H642,2)</f>
        <v>0</v>
      </c>
      <c r="BL642" s="19" t="s">
        <v>245</v>
      </c>
      <c r="BM642" s="186" t="s">
        <v>1147</v>
      </c>
    </row>
    <row r="643" spans="2:51" s="13" customFormat="1" ht="12">
      <c r="B643" s="193"/>
      <c r="C643" s="194"/>
      <c r="D643" s="195" t="s">
        <v>142</v>
      </c>
      <c r="E643" s="196" t="s">
        <v>19</v>
      </c>
      <c r="F643" s="197" t="s">
        <v>1135</v>
      </c>
      <c r="G643" s="194"/>
      <c r="H643" s="196" t="s">
        <v>19</v>
      </c>
      <c r="I643" s="198"/>
      <c r="J643" s="194"/>
      <c r="K643" s="194"/>
      <c r="L643" s="199"/>
      <c r="M643" s="200"/>
      <c r="N643" s="201"/>
      <c r="O643" s="201"/>
      <c r="P643" s="201"/>
      <c r="Q643" s="201"/>
      <c r="R643" s="201"/>
      <c r="S643" s="201"/>
      <c r="T643" s="202"/>
      <c r="AT643" s="203" t="s">
        <v>142</v>
      </c>
      <c r="AU643" s="203" t="s">
        <v>86</v>
      </c>
      <c r="AV643" s="13" t="s">
        <v>84</v>
      </c>
      <c r="AW643" s="13" t="s">
        <v>37</v>
      </c>
      <c r="AX643" s="13" t="s">
        <v>76</v>
      </c>
      <c r="AY643" s="203" t="s">
        <v>130</v>
      </c>
    </row>
    <row r="644" spans="2:51" s="13" customFormat="1" ht="12">
      <c r="B644" s="193"/>
      <c r="C644" s="194"/>
      <c r="D644" s="195" t="s">
        <v>142</v>
      </c>
      <c r="E644" s="196" t="s">
        <v>19</v>
      </c>
      <c r="F644" s="197" t="s">
        <v>1148</v>
      </c>
      <c r="G644" s="194"/>
      <c r="H644" s="196" t="s">
        <v>19</v>
      </c>
      <c r="I644" s="198"/>
      <c r="J644" s="194"/>
      <c r="K644" s="194"/>
      <c r="L644" s="199"/>
      <c r="M644" s="200"/>
      <c r="N644" s="201"/>
      <c r="O644" s="201"/>
      <c r="P644" s="201"/>
      <c r="Q644" s="201"/>
      <c r="R644" s="201"/>
      <c r="S644" s="201"/>
      <c r="T644" s="202"/>
      <c r="AT644" s="203" t="s">
        <v>142</v>
      </c>
      <c r="AU644" s="203" t="s">
        <v>86</v>
      </c>
      <c r="AV644" s="13" t="s">
        <v>84</v>
      </c>
      <c r="AW644" s="13" t="s">
        <v>37</v>
      </c>
      <c r="AX644" s="13" t="s">
        <v>76</v>
      </c>
      <c r="AY644" s="203" t="s">
        <v>130</v>
      </c>
    </row>
    <row r="645" spans="2:51" s="13" customFormat="1" ht="12">
      <c r="B645" s="193"/>
      <c r="C645" s="194"/>
      <c r="D645" s="195" t="s">
        <v>142</v>
      </c>
      <c r="E645" s="196" t="s">
        <v>19</v>
      </c>
      <c r="F645" s="197" t="s">
        <v>1149</v>
      </c>
      <c r="G645" s="194"/>
      <c r="H645" s="196" t="s">
        <v>19</v>
      </c>
      <c r="I645" s="198"/>
      <c r="J645" s="194"/>
      <c r="K645" s="194"/>
      <c r="L645" s="199"/>
      <c r="M645" s="200"/>
      <c r="N645" s="201"/>
      <c r="O645" s="201"/>
      <c r="P645" s="201"/>
      <c r="Q645" s="201"/>
      <c r="R645" s="201"/>
      <c r="S645" s="201"/>
      <c r="T645" s="202"/>
      <c r="AT645" s="203" t="s">
        <v>142</v>
      </c>
      <c r="AU645" s="203" t="s">
        <v>86</v>
      </c>
      <c r="AV645" s="13" t="s">
        <v>84</v>
      </c>
      <c r="AW645" s="13" t="s">
        <v>37</v>
      </c>
      <c r="AX645" s="13" t="s">
        <v>76</v>
      </c>
      <c r="AY645" s="203" t="s">
        <v>130</v>
      </c>
    </row>
    <row r="646" spans="2:51" s="13" customFormat="1" ht="12">
      <c r="B646" s="193"/>
      <c r="C646" s="194"/>
      <c r="D646" s="195" t="s">
        <v>142</v>
      </c>
      <c r="E646" s="196" t="s">
        <v>19</v>
      </c>
      <c r="F646" s="197" t="s">
        <v>1150</v>
      </c>
      <c r="G646" s="194"/>
      <c r="H646" s="196" t="s">
        <v>19</v>
      </c>
      <c r="I646" s="198"/>
      <c r="J646" s="194"/>
      <c r="K646" s="194"/>
      <c r="L646" s="199"/>
      <c r="M646" s="200"/>
      <c r="N646" s="201"/>
      <c r="O646" s="201"/>
      <c r="P646" s="201"/>
      <c r="Q646" s="201"/>
      <c r="R646" s="201"/>
      <c r="S646" s="201"/>
      <c r="T646" s="202"/>
      <c r="AT646" s="203" t="s">
        <v>142</v>
      </c>
      <c r="AU646" s="203" t="s">
        <v>86</v>
      </c>
      <c r="AV646" s="13" t="s">
        <v>84</v>
      </c>
      <c r="AW646" s="13" t="s">
        <v>37</v>
      </c>
      <c r="AX646" s="13" t="s">
        <v>76</v>
      </c>
      <c r="AY646" s="203" t="s">
        <v>130</v>
      </c>
    </row>
    <row r="647" spans="2:51" s="13" customFormat="1" ht="12">
      <c r="B647" s="193"/>
      <c r="C647" s="194"/>
      <c r="D647" s="195" t="s">
        <v>142</v>
      </c>
      <c r="E647" s="196" t="s">
        <v>19</v>
      </c>
      <c r="F647" s="197" t="s">
        <v>1151</v>
      </c>
      <c r="G647" s="194"/>
      <c r="H647" s="196" t="s">
        <v>19</v>
      </c>
      <c r="I647" s="198"/>
      <c r="J647" s="194"/>
      <c r="K647" s="194"/>
      <c r="L647" s="199"/>
      <c r="M647" s="200"/>
      <c r="N647" s="201"/>
      <c r="O647" s="201"/>
      <c r="P647" s="201"/>
      <c r="Q647" s="201"/>
      <c r="R647" s="201"/>
      <c r="S647" s="201"/>
      <c r="T647" s="202"/>
      <c r="AT647" s="203" t="s">
        <v>142</v>
      </c>
      <c r="AU647" s="203" t="s">
        <v>86</v>
      </c>
      <c r="AV647" s="13" t="s">
        <v>84</v>
      </c>
      <c r="AW647" s="13" t="s">
        <v>37</v>
      </c>
      <c r="AX647" s="13" t="s">
        <v>76</v>
      </c>
      <c r="AY647" s="203" t="s">
        <v>130</v>
      </c>
    </row>
    <row r="648" spans="2:51" s="14" customFormat="1" ht="12">
      <c r="B648" s="204"/>
      <c r="C648" s="205"/>
      <c r="D648" s="195" t="s">
        <v>142</v>
      </c>
      <c r="E648" s="206" t="s">
        <v>19</v>
      </c>
      <c r="F648" s="207" t="s">
        <v>1152</v>
      </c>
      <c r="G648" s="205"/>
      <c r="H648" s="208">
        <v>1</v>
      </c>
      <c r="I648" s="209"/>
      <c r="J648" s="205"/>
      <c r="K648" s="205"/>
      <c r="L648" s="210"/>
      <c r="M648" s="211"/>
      <c r="N648" s="212"/>
      <c r="O648" s="212"/>
      <c r="P648" s="212"/>
      <c r="Q648" s="212"/>
      <c r="R648" s="212"/>
      <c r="S648" s="212"/>
      <c r="T648" s="213"/>
      <c r="AT648" s="214" t="s">
        <v>142</v>
      </c>
      <c r="AU648" s="214" t="s">
        <v>86</v>
      </c>
      <c r="AV648" s="14" t="s">
        <v>86</v>
      </c>
      <c r="AW648" s="14" t="s">
        <v>37</v>
      </c>
      <c r="AX648" s="14" t="s">
        <v>76</v>
      </c>
      <c r="AY648" s="214" t="s">
        <v>130</v>
      </c>
    </row>
    <row r="649" spans="2:51" s="15" customFormat="1" ht="12">
      <c r="B649" s="215"/>
      <c r="C649" s="216"/>
      <c r="D649" s="195" t="s">
        <v>142</v>
      </c>
      <c r="E649" s="217" t="s">
        <v>19</v>
      </c>
      <c r="F649" s="218" t="s">
        <v>146</v>
      </c>
      <c r="G649" s="216"/>
      <c r="H649" s="219">
        <v>1</v>
      </c>
      <c r="I649" s="220"/>
      <c r="J649" s="216"/>
      <c r="K649" s="216"/>
      <c r="L649" s="221"/>
      <c r="M649" s="222"/>
      <c r="N649" s="223"/>
      <c r="O649" s="223"/>
      <c r="P649" s="223"/>
      <c r="Q649" s="223"/>
      <c r="R649" s="223"/>
      <c r="S649" s="223"/>
      <c r="T649" s="224"/>
      <c r="AT649" s="225" t="s">
        <v>142</v>
      </c>
      <c r="AU649" s="225" t="s">
        <v>86</v>
      </c>
      <c r="AV649" s="15" t="s">
        <v>138</v>
      </c>
      <c r="AW649" s="15" t="s">
        <v>37</v>
      </c>
      <c r="AX649" s="15" t="s">
        <v>84</v>
      </c>
      <c r="AY649" s="225" t="s">
        <v>130</v>
      </c>
    </row>
    <row r="650" spans="1:65" s="2" customFormat="1" ht="16.5" customHeight="1">
      <c r="A650" s="36"/>
      <c r="B650" s="37"/>
      <c r="C650" s="175" t="s">
        <v>1153</v>
      </c>
      <c r="D650" s="175" t="s">
        <v>133</v>
      </c>
      <c r="E650" s="176" t="s">
        <v>1154</v>
      </c>
      <c r="F650" s="177" t="s">
        <v>1155</v>
      </c>
      <c r="G650" s="178" t="s">
        <v>445</v>
      </c>
      <c r="H650" s="179">
        <v>1</v>
      </c>
      <c r="I650" s="180"/>
      <c r="J650" s="181">
        <f>ROUND(I650*H650,2)</f>
        <v>0</v>
      </c>
      <c r="K650" s="177" t="s">
        <v>19</v>
      </c>
      <c r="L650" s="41"/>
      <c r="M650" s="182" t="s">
        <v>19</v>
      </c>
      <c r="N650" s="183" t="s">
        <v>47</v>
      </c>
      <c r="O650" s="66"/>
      <c r="P650" s="184">
        <f>O650*H650</f>
        <v>0</v>
      </c>
      <c r="Q650" s="184">
        <v>0</v>
      </c>
      <c r="R650" s="184">
        <f>Q650*H650</f>
        <v>0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245</v>
      </c>
      <c r="AT650" s="186" t="s">
        <v>133</v>
      </c>
      <c r="AU650" s="186" t="s">
        <v>86</v>
      </c>
      <c r="AY650" s="19" t="s">
        <v>130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84</v>
      </c>
      <c r="BK650" s="187">
        <f>ROUND(I650*H650,2)</f>
        <v>0</v>
      </c>
      <c r="BL650" s="19" t="s">
        <v>245</v>
      </c>
      <c r="BM650" s="186" t="s">
        <v>1156</v>
      </c>
    </row>
    <row r="651" spans="2:51" s="13" customFormat="1" ht="12">
      <c r="B651" s="193"/>
      <c r="C651" s="194"/>
      <c r="D651" s="195" t="s">
        <v>142</v>
      </c>
      <c r="E651" s="196" t="s">
        <v>19</v>
      </c>
      <c r="F651" s="197" t="s">
        <v>1157</v>
      </c>
      <c r="G651" s="194"/>
      <c r="H651" s="196" t="s">
        <v>19</v>
      </c>
      <c r="I651" s="198"/>
      <c r="J651" s="194"/>
      <c r="K651" s="194"/>
      <c r="L651" s="199"/>
      <c r="M651" s="200"/>
      <c r="N651" s="201"/>
      <c r="O651" s="201"/>
      <c r="P651" s="201"/>
      <c r="Q651" s="201"/>
      <c r="R651" s="201"/>
      <c r="S651" s="201"/>
      <c r="T651" s="202"/>
      <c r="AT651" s="203" t="s">
        <v>142</v>
      </c>
      <c r="AU651" s="203" t="s">
        <v>86</v>
      </c>
      <c r="AV651" s="13" t="s">
        <v>84</v>
      </c>
      <c r="AW651" s="13" t="s">
        <v>37</v>
      </c>
      <c r="AX651" s="13" t="s">
        <v>76</v>
      </c>
      <c r="AY651" s="203" t="s">
        <v>130</v>
      </c>
    </row>
    <row r="652" spans="2:51" s="14" customFormat="1" ht="12">
      <c r="B652" s="204"/>
      <c r="C652" s="205"/>
      <c r="D652" s="195" t="s">
        <v>142</v>
      </c>
      <c r="E652" s="206" t="s">
        <v>19</v>
      </c>
      <c r="F652" s="207" t="s">
        <v>1158</v>
      </c>
      <c r="G652" s="205"/>
      <c r="H652" s="208">
        <v>1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142</v>
      </c>
      <c r="AU652" s="214" t="s">
        <v>86</v>
      </c>
      <c r="AV652" s="14" t="s">
        <v>86</v>
      </c>
      <c r="AW652" s="14" t="s">
        <v>37</v>
      </c>
      <c r="AX652" s="14" t="s">
        <v>76</v>
      </c>
      <c r="AY652" s="214" t="s">
        <v>130</v>
      </c>
    </row>
    <row r="653" spans="2:51" s="15" customFormat="1" ht="12">
      <c r="B653" s="215"/>
      <c r="C653" s="216"/>
      <c r="D653" s="195" t="s">
        <v>142</v>
      </c>
      <c r="E653" s="217" t="s">
        <v>19</v>
      </c>
      <c r="F653" s="218" t="s">
        <v>146</v>
      </c>
      <c r="G653" s="216"/>
      <c r="H653" s="219">
        <v>1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142</v>
      </c>
      <c r="AU653" s="225" t="s">
        <v>86</v>
      </c>
      <c r="AV653" s="15" t="s">
        <v>138</v>
      </c>
      <c r="AW653" s="15" t="s">
        <v>37</v>
      </c>
      <c r="AX653" s="15" t="s">
        <v>84</v>
      </c>
      <c r="AY653" s="225" t="s">
        <v>130</v>
      </c>
    </row>
    <row r="654" spans="1:65" s="2" customFormat="1" ht="24.2" customHeight="1">
      <c r="A654" s="36"/>
      <c r="B654" s="37"/>
      <c r="C654" s="175" t="s">
        <v>1159</v>
      </c>
      <c r="D654" s="175" t="s">
        <v>133</v>
      </c>
      <c r="E654" s="176" t="s">
        <v>1160</v>
      </c>
      <c r="F654" s="177" t="s">
        <v>1161</v>
      </c>
      <c r="G654" s="178" t="s">
        <v>445</v>
      </c>
      <c r="H654" s="179">
        <v>1</v>
      </c>
      <c r="I654" s="180"/>
      <c r="J654" s="181">
        <f>ROUND(I654*H654,2)</f>
        <v>0</v>
      </c>
      <c r="K654" s="177" t="s">
        <v>19</v>
      </c>
      <c r="L654" s="41"/>
      <c r="M654" s="182" t="s">
        <v>19</v>
      </c>
      <c r="N654" s="183" t="s">
        <v>47</v>
      </c>
      <c r="O654" s="66"/>
      <c r="P654" s="184">
        <f>O654*H654</f>
        <v>0</v>
      </c>
      <c r="Q654" s="184">
        <v>0</v>
      </c>
      <c r="R654" s="184">
        <f>Q654*H654</f>
        <v>0</v>
      </c>
      <c r="S654" s="184">
        <v>0</v>
      </c>
      <c r="T654" s="185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86" t="s">
        <v>245</v>
      </c>
      <c r="AT654" s="186" t="s">
        <v>133</v>
      </c>
      <c r="AU654" s="186" t="s">
        <v>86</v>
      </c>
      <c r="AY654" s="19" t="s">
        <v>130</v>
      </c>
      <c r="BE654" s="187">
        <f>IF(N654="základní",J654,0)</f>
        <v>0</v>
      </c>
      <c r="BF654" s="187">
        <f>IF(N654="snížená",J654,0)</f>
        <v>0</v>
      </c>
      <c r="BG654" s="187">
        <f>IF(N654="zákl. přenesená",J654,0)</f>
        <v>0</v>
      </c>
      <c r="BH654" s="187">
        <f>IF(N654="sníž. přenesená",J654,0)</f>
        <v>0</v>
      </c>
      <c r="BI654" s="187">
        <f>IF(N654="nulová",J654,0)</f>
        <v>0</v>
      </c>
      <c r="BJ654" s="19" t="s">
        <v>84</v>
      </c>
      <c r="BK654" s="187">
        <f>ROUND(I654*H654,2)</f>
        <v>0</v>
      </c>
      <c r="BL654" s="19" t="s">
        <v>245</v>
      </c>
      <c r="BM654" s="186" t="s">
        <v>1162</v>
      </c>
    </row>
    <row r="655" spans="2:51" s="13" customFormat="1" ht="12">
      <c r="B655" s="193"/>
      <c r="C655" s="194"/>
      <c r="D655" s="195" t="s">
        <v>142</v>
      </c>
      <c r="E655" s="196" t="s">
        <v>19</v>
      </c>
      <c r="F655" s="197" t="s">
        <v>1135</v>
      </c>
      <c r="G655" s="194"/>
      <c r="H655" s="196" t="s">
        <v>19</v>
      </c>
      <c r="I655" s="198"/>
      <c r="J655" s="194"/>
      <c r="K655" s="194"/>
      <c r="L655" s="199"/>
      <c r="M655" s="200"/>
      <c r="N655" s="201"/>
      <c r="O655" s="201"/>
      <c r="P655" s="201"/>
      <c r="Q655" s="201"/>
      <c r="R655" s="201"/>
      <c r="S655" s="201"/>
      <c r="T655" s="202"/>
      <c r="AT655" s="203" t="s">
        <v>142</v>
      </c>
      <c r="AU655" s="203" t="s">
        <v>86</v>
      </c>
      <c r="AV655" s="13" t="s">
        <v>84</v>
      </c>
      <c r="AW655" s="13" t="s">
        <v>37</v>
      </c>
      <c r="AX655" s="13" t="s">
        <v>76</v>
      </c>
      <c r="AY655" s="203" t="s">
        <v>130</v>
      </c>
    </row>
    <row r="656" spans="2:51" s="14" customFormat="1" ht="12">
      <c r="B656" s="204"/>
      <c r="C656" s="205"/>
      <c r="D656" s="195" t="s">
        <v>142</v>
      </c>
      <c r="E656" s="206" t="s">
        <v>19</v>
      </c>
      <c r="F656" s="207" t="s">
        <v>1163</v>
      </c>
      <c r="G656" s="205"/>
      <c r="H656" s="208">
        <v>1</v>
      </c>
      <c r="I656" s="209"/>
      <c r="J656" s="205"/>
      <c r="K656" s="205"/>
      <c r="L656" s="210"/>
      <c r="M656" s="211"/>
      <c r="N656" s="212"/>
      <c r="O656" s="212"/>
      <c r="P656" s="212"/>
      <c r="Q656" s="212"/>
      <c r="R656" s="212"/>
      <c r="S656" s="212"/>
      <c r="T656" s="213"/>
      <c r="AT656" s="214" t="s">
        <v>142</v>
      </c>
      <c r="AU656" s="214" t="s">
        <v>86</v>
      </c>
      <c r="AV656" s="14" t="s">
        <v>86</v>
      </c>
      <c r="AW656" s="14" t="s">
        <v>37</v>
      </c>
      <c r="AX656" s="14" t="s">
        <v>76</v>
      </c>
      <c r="AY656" s="214" t="s">
        <v>130</v>
      </c>
    </row>
    <row r="657" spans="2:51" s="15" customFormat="1" ht="12">
      <c r="B657" s="215"/>
      <c r="C657" s="216"/>
      <c r="D657" s="195" t="s">
        <v>142</v>
      </c>
      <c r="E657" s="217" t="s">
        <v>19</v>
      </c>
      <c r="F657" s="218" t="s">
        <v>146</v>
      </c>
      <c r="G657" s="216"/>
      <c r="H657" s="219">
        <v>1</v>
      </c>
      <c r="I657" s="220"/>
      <c r="J657" s="216"/>
      <c r="K657" s="216"/>
      <c r="L657" s="221"/>
      <c r="M657" s="222"/>
      <c r="N657" s="223"/>
      <c r="O657" s="223"/>
      <c r="P657" s="223"/>
      <c r="Q657" s="223"/>
      <c r="R657" s="223"/>
      <c r="S657" s="223"/>
      <c r="T657" s="224"/>
      <c r="AT657" s="225" t="s">
        <v>142</v>
      </c>
      <c r="AU657" s="225" t="s">
        <v>86</v>
      </c>
      <c r="AV657" s="15" t="s">
        <v>138</v>
      </c>
      <c r="AW657" s="15" t="s">
        <v>37</v>
      </c>
      <c r="AX657" s="15" t="s">
        <v>84</v>
      </c>
      <c r="AY657" s="225" t="s">
        <v>130</v>
      </c>
    </row>
    <row r="658" spans="1:65" s="2" customFormat="1" ht="16.5" customHeight="1">
      <c r="A658" s="36"/>
      <c r="B658" s="37"/>
      <c r="C658" s="175" t="s">
        <v>1164</v>
      </c>
      <c r="D658" s="175" t="s">
        <v>133</v>
      </c>
      <c r="E658" s="176" t="s">
        <v>1165</v>
      </c>
      <c r="F658" s="177" t="s">
        <v>1166</v>
      </c>
      <c r="G658" s="178" t="s">
        <v>445</v>
      </c>
      <c r="H658" s="179">
        <v>1</v>
      </c>
      <c r="I658" s="180"/>
      <c r="J658" s="181">
        <f>ROUND(I658*H658,2)</f>
        <v>0</v>
      </c>
      <c r="K658" s="177" t="s">
        <v>19</v>
      </c>
      <c r="L658" s="41"/>
      <c r="M658" s="182" t="s">
        <v>19</v>
      </c>
      <c r="N658" s="183" t="s">
        <v>47</v>
      </c>
      <c r="O658" s="66"/>
      <c r="P658" s="184">
        <f>O658*H658</f>
        <v>0</v>
      </c>
      <c r="Q658" s="184">
        <v>0</v>
      </c>
      <c r="R658" s="184">
        <f>Q658*H658</f>
        <v>0</v>
      </c>
      <c r="S658" s="184">
        <v>0</v>
      </c>
      <c r="T658" s="185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86" t="s">
        <v>245</v>
      </c>
      <c r="AT658" s="186" t="s">
        <v>133</v>
      </c>
      <c r="AU658" s="186" t="s">
        <v>86</v>
      </c>
      <c r="AY658" s="19" t="s">
        <v>130</v>
      </c>
      <c r="BE658" s="187">
        <f>IF(N658="základní",J658,0)</f>
        <v>0</v>
      </c>
      <c r="BF658" s="187">
        <f>IF(N658="snížená",J658,0)</f>
        <v>0</v>
      </c>
      <c r="BG658" s="187">
        <f>IF(N658="zákl. přenesená",J658,0)</f>
        <v>0</v>
      </c>
      <c r="BH658" s="187">
        <f>IF(N658="sníž. přenesená",J658,0)</f>
        <v>0</v>
      </c>
      <c r="BI658" s="187">
        <f>IF(N658="nulová",J658,0)</f>
        <v>0</v>
      </c>
      <c r="BJ658" s="19" t="s">
        <v>84</v>
      </c>
      <c r="BK658" s="187">
        <f>ROUND(I658*H658,2)</f>
        <v>0</v>
      </c>
      <c r="BL658" s="19" t="s">
        <v>245</v>
      </c>
      <c r="BM658" s="186" t="s">
        <v>1167</v>
      </c>
    </row>
    <row r="659" spans="2:51" s="13" customFormat="1" ht="12">
      <c r="B659" s="193"/>
      <c r="C659" s="194"/>
      <c r="D659" s="195" t="s">
        <v>142</v>
      </c>
      <c r="E659" s="196" t="s">
        <v>19</v>
      </c>
      <c r="F659" s="197" t="s">
        <v>1135</v>
      </c>
      <c r="G659" s="194"/>
      <c r="H659" s="196" t="s">
        <v>19</v>
      </c>
      <c r="I659" s="198"/>
      <c r="J659" s="194"/>
      <c r="K659" s="194"/>
      <c r="L659" s="199"/>
      <c r="M659" s="200"/>
      <c r="N659" s="201"/>
      <c r="O659" s="201"/>
      <c r="P659" s="201"/>
      <c r="Q659" s="201"/>
      <c r="R659" s="201"/>
      <c r="S659" s="201"/>
      <c r="T659" s="202"/>
      <c r="AT659" s="203" t="s">
        <v>142</v>
      </c>
      <c r="AU659" s="203" t="s">
        <v>86</v>
      </c>
      <c r="AV659" s="13" t="s">
        <v>84</v>
      </c>
      <c r="AW659" s="13" t="s">
        <v>37</v>
      </c>
      <c r="AX659" s="13" t="s">
        <v>76</v>
      </c>
      <c r="AY659" s="203" t="s">
        <v>130</v>
      </c>
    </row>
    <row r="660" spans="2:51" s="14" customFormat="1" ht="12">
      <c r="B660" s="204"/>
      <c r="C660" s="205"/>
      <c r="D660" s="195" t="s">
        <v>142</v>
      </c>
      <c r="E660" s="206" t="s">
        <v>19</v>
      </c>
      <c r="F660" s="207" t="s">
        <v>1168</v>
      </c>
      <c r="G660" s="205"/>
      <c r="H660" s="208">
        <v>1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142</v>
      </c>
      <c r="AU660" s="214" t="s">
        <v>86</v>
      </c>
      <c r="AV660" s="14" t="s">
        <v>86</v>
      </c>
      <c r="AW660" s="14" t="s">
        <v>37</v>
      </c>
      <c r="AX660" s="14" t="s">
        <v>76</v>
      </c>
      <c r="AY660" s="214" t="s">
        <v>130</v>
      </c>
    </row>
    <row r="661" spans="2:51" s="15" customFormat="1" ht="12">
      <c r="B661" s="215"/>
      <c r="C661" s="216"/>
      <c r="D661" s="195" t="s">
        <v>142</v>
      </c>
      <c r="E661" s="217" t="s">
        <v>19</v>
      </c>
      <c r="F661" s="218" t="s">
        <v>146</v>
      </c>
      <c r="G661" s="216"/>
      <c r="H661" s="219">
        <v>1</v>
      </c>
      <c r="I661" s="220"/>
      <c r="J661" s="216"/>
      <c r="K661" s="216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142</v>
      </c>
      <c r="AU661" s="225" t="s">
        <v>86</v>
      </c>
      <c r="AV661" s="15" t="s">
        <v>138</v>
      </c>
      <c r="AW661" s="15" t="s">
        <v>37</v>
      </c>
      <c r="AX661" s="15" t="s">
        <v>84</v>
      </c>
      <c r="AY661" s="225" t="s">
        <v>130</v>
      </c>
    </row>
    <row r="662" spans="1:65" s="2" customFormat="1" ht="24.2" customHeight="1">
      <c r="A662" s="36"/>
      <c r="B662" s="37"/>
      <c r="C662" s="175" t="s">
        <v>1169</v>
      </c>
      <c r="D662" s="175" t="s">
        <v>133</v>
      </c>
      <c r="E662" s="176" t="s">
        <v>1170</v>
      </c>
      <c r="F662" s="177" t="s">
        <v>1171</v>
      </c>
      <c r="G662" s="178" t="s">
        <v>989</v>
      </c>
      <c r="H662" s="250"/>
      <c r="I662" s="180"/>
      <c r="J662" s="181">
        <f>ROUND(I662*H662,2)</f>
        <v>0</v>
      </c>
      <c r="K662" s="177" t="s">
        <v>137</v>
      </c>
      <c r="L662" s="41"/>
      <c r="M662" s="182" t="s">
        <v>19</v>
      </c>
      <c r="N662" s="183" t="s">
        <v>47</v>
      </c>
      <c r="O662" s="66"/>
      <c r="P662" s="184">
        <f>O662*H662</f>
        <v>0</v>
      </c>
      <c r="Q662" s="184">
        <v>0</v>
      </c>
      <c r="R662" s="184">
        <f>Q662*H662</f>
        <v>0</v>
      </c>
      <c r="S662" s="184">
        <v>0</v>
      </c>
      <c r="T662" s="185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86" t="s">
        <v>245</v>
      </c>
      <c r="AT662" s="186" t="s">
        <v>133</v>
      </c>
      <c r="AU662" s="186" t="s">
        <v>86</v>
      </c>
      <c r="AY662" s="19" t="s">
        <v>130</v>
      </c>
      <c r="BE662" s="187">
        <f>IF(N662="základní",J662,0)</f>
        <v>0</v>
      </c>
      <c r="BF662" s="187">
        <f>IF(N662="snížená",J662,0)</f>
        <v>0</v>
      </c>
      <c r="BG662" s="187">
        <f>IF(N662="zákl. přenesená",J662,0)</f>
        <v>0</v>
      </c>
      <c r="BH662" s="187">
        <f>IF(N662="sníž. přenesená",J662,0)</f>
        <v>0</v>
      </c>
      <c r="BI662" s="187">
        <f>IF(N662="nulová",J662,0)</f>
        <v>0</v>
      </c>
      <c r="BJ662" s="19" t="s">
        <v>84</v>
      </c>
      <c r="BK662" s="187">
        <f>ROUND(I662*H662,2)</f>
        <v>0</v>
      </c>
      <c r="BL662" s="19" t="s">
        <v>245</v>
      </c>
      <c r="BM662" s="186" t="s">
        <v>1172</v>
      </c>
    </row>
    <row r="663" spans="1:47" s="2" customFormat="1" ht="12">
      <c r="A663" s="36"/>
      <c r="B663" s="37"/>
      <c r="C663" s="38"/>
      <c r="D663" s="188" t="s">
        <v>140</v>
      </c>
      <c r="E663" s="38"/>
      <c r="F663" s="189" t="s">
        <v>1173</v>
      </c>
      <c r="G663" s="38"/>
      <c r="H663" s="38"/>
      <c r="I663" s="190"/>
      <c r="J663" s="38"/>
      <c r="K663" s="38"/>
      <c r="L663" s="41"/>
      <c r="M663" s="191"/>
      <c r="N663" s="192"/>
      <c r="O663" s="66"/>
      <c r="P663" s="66"/>
      <c r="Q663" s="66"/>
      <c r="R663" s="66"/>
      <c r="S663" s="66"/>
      <c r="T663" s="67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140</v>
      </c>
      <c r="AU663" s="19" t="s">
        <v>86</v>
      </c>
    </row>
    <row r="664" spans="2:63" s="12" customFormat="1" ht="22.9" customHeight="1">
      <c r="B664" s="159"/>
      <c r="C664" s="160"/>
      <c r="D664" s="161" t="s">
        <v>75</v>
      </c>
      <c r="E664" s="173" t="s">
        <v>478</v>
      </c>
      <c r="F664" s="173" t="s">
        <v>479</v>
      </c>
      <c r="G664" s="160"/>
      <c r="H664" s="160"/>
      <c r="I664" s="163"/>
      <c r="J664" s="174">
        <f>BK664</f>
        <v>0</v>
      </c>
      <c r="K664" s="160"/>
      <c r="L664" s="165"/>
      <c r="M664" s="166"/>
      <c r="N664" s="167"/>
      <c r="O664" s="167"/>
      <c r="P664" s="168">
        <f>SUM(P665:P735)</f>
        <v>0</v>
      </c>
      <c r="Q664" s="167"/>
      <c r="R664" s="168">
        <f>SUM(R665:R735)</f>
        <v>0</v>
      </c>
      <c r="S664" s="167"/>
      <c r="T664" s="169">
        <f>SUM(T665:T735)</f>
        <v>0</v>
      </c>
      <c r="AR664" s="170" t="s">
        <v>86</v>
      </c>
      <c r="AT664" s="171" t="s">
        <v>75</v>
      </c>
      <c r="AU664" s="171" t="s">
        <v>84</v>
      </c>
      <c r="AY664" s="170" t="s">
        <v>130</v>
      </c>
      <c r="BK664" s="172">
        <f>SUM(BK665:BK735)</f>
        <v>0</v>
      </c>
    </row>
    <row r="665" spans="1:65" s="2" customFormat="1" ht="16.5" customHeight="1">
      <c r="A665" s="36"/>
      <c r="B665" s="37"/>
      <c r="C665" s="175" t="s">
        <v>1174</v>
      </c>
      <c r="D665" s="175" t="s">
        <v>133</v>
      </c>
      <c r="E665" s="176" t="s">
        <v>1175</v>
      </c>
      <c r="F665" s="177" t="s">
        <v>1176</v>
      </c>
      <c r="G665" s="178" t="s">
        <v>437</v>
      </c>
      <c r="H665" s="179">
        <v>1</v>
      </c>
      <c r="I665" s="180"/>
      <c r="J665" s="181">
        <f>ROUND(I665*H665,2)</f>
        <v>0</v>
      </c>
      <c r="K665" s="177" t="s">
        <v>19</v>
      </c>
      <c r="L665" s="41"/>
      <c r="M665" s="182" t="s">
        <v>19</v>
      </c>
      <c r="N665" s="183" t="s">
        <v>47</v>
      </c>
      <c r="O665" s="66"/>
      <c r="P665" s="184">
        <f>O665*H665</f>
        <v>0</v>
      </c>
      <c r="Q665" s="184">
        <v>0</v>
      </c>
      <c r="R665" s="184">
        <f>Q665*H665</f>
        <v>0</v>
      </c>
      <c r="S665" s="184">
        <v>0</v>
      </c>
      <c r="T665" s="185">
        <f>S665*H665</f>
        <v>0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86" t="s">
        <v>245</v>
      </c>
      <c r="AT665" s="186" t="s">
        <v>133</v>
      </c>
      <c r="AU665" s="186" t="s">
        <v>86</v>
      </c>
      <c r="AY665" s="19" t="s">
        <v>130</v>
      </c>
      <c r="BE665" s="187">
        <f>IF(N665="základní",J665,0)</f>
        <v>0</v>
      </c>
      <c r="BF665" s="187">
        <f>IF(N665="snížená",J665,0)</f>
        <v>0</v>
      </c>
      <c r="BG665" s="187">
        <f>IF(N665="zákl. přenesená",J665,0)</f>
        <v>0</v>
      </c>
      <c r="BH665" s="187">
        <f>IF(N665="sníž. přenesená",J665,0)</f>
        <v>0</v>
      </c>
      <c r="BI665" s="187">
        <f>IF(N665="nulová",J665,0)</f>
        <v>0</v>
      </c>
      <c r="BJ665" s="19" t="s">
        <v>84</v>
      </c>
      <c r="BK665" s="187">
        <f>ROUND(I665*H665,2)</f>
        <v>0</v>
      </c>
      <c r="BL665" s="19" t="s">
        <v>245</v>
      </c>
      <c r="BM665" s="186" t="s">
        <v>1177</v>
      </c>
    </row>
    <row r="666" spans="2:51" s="13" customFormat="1" ht="12">
      <c r="B666" s="193"/>
      <c r="C666" s="194"/>
      <c r="D666" s="195" t="s">
        <v>142</v>
      </c>
      <c r="E666" s="196" t="s">
        <v>19</v>
      </c>
      <c r="F666" s="197" t="s">
        <v>1178</v>
      </c>
      <c r="G666" s="194"/>
      <c r="H666" s="196" t="s">
        <v>19</v>
      </c>
      <c r="I666" s="198"/>
      <c r="J666" s="194"/>
      <c r="K666" s="194"/>
      <c r="L666" s="199"/>
      <c r="M666" s="200"/>
      <c r="N666" s="201"/>
      <c r="O666" s="201"/>
      <c r="P666" s="201"/>
      <c r="Q666" s="201"/>
      <c r="R666" s="201"/>
      <c r="S666" s="201"/>
      <c r="T666" s="202"/>
      <c r="AT666" s="203" t="s">
        <v>142</v>
      </c>
      <c r="AU666" s="203" t="s">
        <v>86</v>
      </c>
      <c r="AV666" s="13" t="s">
        <v>84</v>
      </c>
      <c r="AW666" s="13" t="s">
        <v>37</v>
      </c>
      <c r="AX666" s="13" t="s">
        <v>76</v>
      </c>
      <c r="AY666" s="203" t="s">
        <v>130</v>
      </c>
    </row>
    <row r="667" spans="2:51" s="14" customFormat="1" ht="12">
      <c r="B667" s="204"/>
      <c r="C667" s="205"/>
      <c r="D667" s="195" t="s">
        <v>142</v>
      </c>
      <c r="E667" s="206" t="s">
        <v>19</v>
      </c>
      <c r="F667" s="207" t="s">
        <v>1179</v>
      </c>
      <c r="G667" s="205"/>
      <c r="H667" s="208">
        <v>1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142</v>
      </c>
      <c r="AU667" s="214" t="s">
        <v>86</v>
      </c>
      <c r="AV667" s="14" t="s">
        <v>86</v>
      </c>
      <c r="AW667" s="14" t="s">
        <v>37</v>
      </c>
      <c r="AX667" s="14" t="s">
        <v>76</v>
      </c>
      <c r="AY667" s="214" t="s">
        <v>130</v>
      </c>
    </row>
    <row r="668" spans="2:51" s="15" customFormat="1" ht="12">
      <c r="B668" s="215"/>
      <c r="C668" s="216"/>
      <c r="D668" s="195" t="s">
        <v>142</v>
      </c>
      <c r="E668" s="217" t="s">
        <v>19</v>
      </c>
      <c r="F668" s="218" t="s">
        <v>146</v>
      </c>
      <c r="G668" s="216"/>
      <c r="H668" s="219">
        <v>1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142</v>
      </c>
      <c r="AU668" s="225" t="s">
        <v>86</v>
      </c>
      <c r="AV668" s="15" t="s">
        <v>138</v>
      </c>
      <c r="AW668" s="15" t="s">
        <v>37</v>
      </c>
      <c r="AX668" s="15" t="s">
        <v>84</v>
      </c>
      <c r="AY668" s="225" t="s">
        <v>130</v>
      </c>
    </row>
    <row r="669" spans="1:65" s="2" customFormat="1" ht="24.2" customHeight="1">
      <c r="A669" s="36"/>
      <c r="B669" s="37"/>
      <c r="C669" s="175" t="s">
        <v>1180</v>
      </c>
      <c r="D669" s="175" t="s">
        <v>133</v>
      </c>
      <c r="E669" s="176" t="s">
        <v>1181</v>
      </c>
      <c r="F669" s="177" t="s">
        <v>1182</v>
      </c>
      <c r="G669" s="178" t="s">
        <v>437</v>
      </c>
      <c r="H669" s="179">
        <v>1</v>
      </c>
      <c r="I669" s="180"/>
      <c r="J669" s="181">
        <f>ROUND(I669*H669,2)</f>
        <v>0</v>
      </c>
      <c r="K669" s="177" t="s">
        <v>19</v>
      </c>
      <c r="L669" s="41"/>
      <c r="M669" s="182" t="s">
        <v>19</v>
      </c>
      <c r="N669" s="183" t="s">
        <v>47</v>
      </c>
      <c r="O669" s="66"/>
      <c r="P669" s="184">
        <f>O669*H669</f>
        <v>0</v>
      </c>
      <c r="Q669" s="184">
        <v>0</v>
      </c>
      <c r="R669" s="184">
        <f>Q669*H669</f>
        <v>0</v>
      </c>
      <c r="S669" s="184">
        <v>0</v>
      </c>
      <c r="T669" s="185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86" t="s">
        <v>245</v>
      </c>
      <c r="AT669" s="186" t="s">
        <v>133</v>
      </c>
      <c r="AU669" s="186" t="s">
        <v>86</v>
      </c>
      <c r="AY669" s="19" t="s">
        <v>130</v>
      </c>
      <c r="BE669" s="187">
        <f>IF(N669="základní",J669,0)</f>
        <v>0</v>
      </c>
      <c r="BF669" s="187">
        <f>IF(N669="snížená",J669,0)</f>
        <v>0</v>
      </c>
      <c r="BG669" s="187">
        <f>IF(N669="zákl. přenesená",J669,0)</f>
        <v>0</v>
      </c>
      <c r="BH669" s="187">
        <f>IF(N669="sníž. přenesená",J669,0)</f>
        <v>0</v>
      </c>
      <c r="BI669" s="187">
        <f>IF(N669="nulová",J669,0)</f>
        <v>0</v>
      </c>
      <c r="BJ669" s="19" t="s">
        <v>84</v>
      </c>
      <c r="BK669" s="187">
        <f>ROUND(I669*H669,2)</f>
        <v>0</v>
      </c>
      <c r="BL669" s="19" t="s">
        <v>245</v>
      </c>
      <c r="BM669" s="186" t="s">
        <v>1183</v>
      </c>
    </row>
    <row r="670" spans="2:51" s="13" customFormat="1" ht="12">
      <c r="B670" s="193"/>
      <c r="C670" s="194"/>
      <c r="D670" s="195" t="s">
        <v>142</v>
      </c>
      <c r="E670" s="196" t="s">
        <v>19</v>
      </c>
      <c r="F670" s="197" t="s">
        <v>1184</v>
      </c>
      <c r="G670" s="194"/>
      <c r="H670" s="196" t="s">
        <v>19</v>
      </c>
      <c r="I670" s="198"/>
      <c r="J670" s="194"/>
      <c r="K670" s="194"/>
      <c r="L670" s="199"/>
      <c r="M670" s="200"/>
      <c r="N670" s="201"/>
      <c r="O670" s="201"/>
      <c r="P670" s="201"/>
      <c r="Q670" s="201"/>
      <c r="R670" s="201"/>
      <c r="S670" s="201"/>
      <c r="T670" s="202"/>
      <c r="AT670" s="203" t="s">
        <v>142</v>
      </c>
      <c r="AU670" s="203" t="s">
        <v>86</v>
      </c>
      <c r="AV670" s="13" t="s">
        <v>84</v>
      </c>
      <c r="AW670" s="13" t="s">
        <v>37</v>
      </c>
      <c r="AX670" s="13" t="s">
        <v>76</v>
      </c>
      <c r="AY670" s="203" t="s">
        <v>130</v>
      </c>
    </row>
    <row r="671" spans="2:51" s="14" customFormat="1" ht="12">
      <c r="B671" s="204"/>
      <c r="C671" s="205"/>
      <c r="D671" s="195" t="s">
        <v>142</v>
      </c>
      <c r="E671" s="206" t="s">
        <v>19</v>
      </c>
      <c r="F671" s="207" t="s">
        <v>1185</v>
      </c>
      <c r="G671" s="205"/>
      <c r="H671" s="208">
        <v>1</v>
      </c>
      <c r="I671" s="209"/>
      <c r="J671" s="205"/>
      <c r="K671" s="205"/>
      <c r="L671" s="210"/>
      <c r="M671" s="211"/>
      <c r="N671" s="212"/>
      <c r="O671" s="212"/>
      <c r="P671" s="212"/>
      <c r="Q671" s="212"/>
      <c r="R671" s="212"/>
      <c r="S671" s="212"/>
      <c r="T671" s="213"/>
      <c r="AT671" s="214" t="s">
        <v>142</v>
      </c>
      <c r="AU671" s="214" t="s">
        <v>86</v>
      </c>
      <c r="AV671" s="14" t="s">
        <v>86</v>
      </c>
      <c r="AW671" s="14" t="s">
        <v>37</v>
      </c>
      <c r="AX671" s="14" t="s">
        <v>76</v>
      </c>
      <c r="AY671" s="214" t="s">
        <v>130</v>
      </c>
    </row>
    <row r="672" spans="2:51" s="15" customFormat="1" ht="12">
      <c r="B672" s="215"/>
      <c r="C672" s="216"/>
      <c r="D672" s="195" t="s">
        <v>142</v>
      </c>
      <c r="E672" s="217" t="s">
        <v>19</v>
      </c>
      <c r="F672" s="218" t="s">
        <v>146</v>
      </c>
      <c r="G672" s="216"/>
      <c r="H672" s="219">
        <v>1</v>
      </c>
      <c r="I672" s="220"/>
      <c r="J672" s="216"/>
      <c r="K672" s="216"/>
      <c r="L672" s="221"/>
      <c r="M672" s="222"/>
      <c r="N672" s="223"/>
      <c r="O672" s="223"/>
      <c r="P672" s="223"/>
      <c r="Q672" s="223"/>
      <c r="R672" s="223"/>
      <c r="S672" s="223"/>
      <c r="T672" s="224"/>
      <c r="AT672" s="225" t="s">
        <v>142</v>
      </c>
      <c r="AU672" s="225" t="s">
        <v>86</v>
      </c>
      <c r="AV672" s="15" t="s">
        <v>138</v>
      </c>
      <c r="AW672" s="15" t="s">
        <v>37</v>
      </c>
      <c r="AX672" s="15" t="s">
        <v>84</v>
      </c>
      <c r="AY672" s="225" t="s">
        <v>130</v>
      </c>
    </row>
    <row r="673" spans="1:65" s="2" customFormat="1" ht="16.5" customHeight="1">
      <c r="A673" s="36"/>
      <c r="B673" s="37"/>
      <c r="C673" s="175" t="s">
        <v>1186</v>
      </c>
      <c r="D673" s="175" t="s">
        <v>133</v>
      </c>
      <c r="E673" s="176" t="s">
        <v>1187</v>
      </c>
      <c r="F673" s="177" t="s">
        <v>1188</v>
      </c>
      <c r="G673" s="178" t="s">
        <v>437</v>
      </c>
      <c r="H673" s="179">
        <v>1</v>
      </c>
      <c r="I673" s="180"/>
      <c r="J673" s="181">
        <f>ROUND(I673*H673,2)</f>
        <v>0</v>
      </c>
      <c r="K673" s="177" t="s">
        <v>19</v>
      </c>
      <c r="L673" s="41"/>
      <c r="M673" s="182" t="s">
        <v>19</v>
      </c>
      <c r="N673" s="183" t="s">
        <v>47</v>
      </c>
      <c r="O673" s="66"/>
      <c r="P673" s="184">
        <f>O673*H673</f>
        <v>0</v>
      </c>
      <c r="Q673" s="184">
        <v>0</v>
      </c>
      <c r="R673" s="184">
        <f>Q673*H673</f>
        <v>0</v>
      </c>
      <c r="S673" s="184">
        <v>0</v>
      </c>
      <c r="T673" s="185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186" t="s">
        <v>245</v>
      </c>
      <c r="AT673" s="186" t="s">
        <v>133</v>
      </c>
      <c r="AU673" s="186" t="s">
        <v>86</v>
      </c>
      <c r="AY673" s="19" t="s">
        <v>130</v>
      </c>
      <c r="BE673" s="187">
        <f>IF(N673="základní",J673,0)</f>
        <v>0</v>
      </c>
      <c r="BF673" s="187">
        <f>IF(N673="snížená",J673,0)</f>
        <v>0</v>
      </c>
      <c r="BG673" s="187">
        <f>IF(N673="zákl. přenesená",J673,0)</f>
        <v>0</v>
      </c>
      <c r="BH673" s="187">
        <f>IF(N673="sníž. přenesená",J673,0)</f>
        <v>0</v>
      </c>
      <c r="BI673" s="187">
        <f>IF(N673="nulová",J673,0)</f>
        <v>0</v>
      </c>
      <c r="BJ673" s="19" t="s">
        <v>84</v>
      </c>
      <c r="BK673" s="187">
        <f>ROUND(I673*H673,2)</f>
        <v>0</v>
      </c>
      <c r="BL673" s="19" t="s">
        <v>245</v>
      </c>
      <c r="BM673" s="186" t="s">
        <v>1189</v>
      </c>
    </row>
    <row r="674" spans="2:51" s="13" customFormat="1" ht="12">
      <c r="B674" s="193"/>
      <c r="C674" s="194"/>
      <c r="D674" s="195" t="s">
        <v>142</v>
      </c>
      <c r="E674" s="196" t="s">
        <v>19</v>
      </c>
      <c r="F674" s="197" t="s">
        <v>1184</v>
      </c>
      <c r="G674" s="194"/>
      <c r="H674" s="196" t="s">
        <v>19</v>
      </c>
      <c r="I674" s="198"/>
      <c r="J674" s="194"/>
      <c r="K674" s="194"/>
      <c r="L674" s="199"/>
      <c r="M674" s="200"/>
      <c r="N674" s="201"/>
      <c r="O674" s="201"/>
      <c r="P674" s="201"/>
      <c r="Q674" s="201"/>
      <c r="R674" s="201"/>
      <c r="S674" s="201"/>
      <c r="T674" s="202"/>
      <c r="AT674" s="203" t="s">
        <v>142</v>
      </c>
      <c r="AU674" s="203" t="s">
        <v>86</v>
      </c>
      <c r="AV674" s="13" t="s">
        <v>84</v>
      </c>
      <c r="AW674" s="13" t="s">
        <v>37</v>
      </c>
      <c r="AX674" s="13" t="s">
        <v>76</v>
      </c>
      <c r="AY674" s="203" t="s">
        <v>130</v>
      </c>
    </row>
    <row r="675" spans="2:51" s="14" customFormat="1" ht="12">
      <c r="B675" s="204"/>
      <c r="C675" s="205"/>
      <c r="D675" s="195" t="s">
        <v>142</v>
      </c>
      <c r="E675" s="206" t="s">
        <v>19</v>
      </c>
      <c r="F675" s="207" t="s">
        <v>1190</v>
      </c>
      <c r="G675" s="205"/>
      <c r="H675" s="208">
        <v>1</v>
      </c>
      <c r="I675" s="209"/>
      <c r="J675" s="205"/>
      <c r="K675" s="205"/>
      <c r="L675" s="210"/>
      <c r="M675" s="211"/>
      <c r="N675" s="212"/>
      <c r="O675" s="212"/>
      <c r="P675" s="212"/>
      <c r="Q675" s="212"/>
      <c r="R675" s="212"/>
      <c r="S675" s="212"/>
      <c r="T675" s="213"/>
      <c r="AT675" s="214" t="s">
        <v>142</v>
      </c>
      <c r="AU675" s="214" t="s">
        <v>86</v>
      </c>
      <c r="AV675" s="14" t="s">
        <v>86</v>
      </c>
      <c r="AW675" s="14" t="s">
        <v>37</v>
      </c>
      <c r="AX675" s="14" t="s">
        <v>76</v>
      </c>
      <c r="AY675" s="214" t="s">
        <v>130</v>
      </c>
    </row>
    <row r="676" spans="2:51" s="15" customFormat="1" ht="12">
      <c r="B676" s="215"/>
      <c r="C676" s="216"/>
      <c r="D676" s="195" t="s">
        <v>142</v>
      </c>
      <c r="E676" s="217" t="s">
        <v>19</v>
      </c>
      <c r="F676" s="218" t="s">
        <v>146</v>
      </c>
      <c r="G676" s="216"/>
      <c r="H676" s="219">
        <v>1</v>
      </c>
      <c r="I676" s="220"/>
      <c r="J676" s="216"/>
      <c r="K676" s="216"/>
      <c r="L676" s="221"/>
      <c r="M676" s="222"/>
      <c r="N676" s="223"/>
      <c r="O676" s="223"/>
      <c r="P676" s="223"/>
      <c r="Q676" s="223"/>
      <c r="R676" s="223"/>
      <c r="S676" s="223"/>
      <c r="T676" s="224"/>
      <c r="AT676" s="225" t="s">
        <v>142</v>
      </c>
      <c r="AU676" s="225" t="s">
        <v>86</v>
      </c>
      <c r="AV676" s="15" t="s">
        <v>138</v>
      </c>
      <c r="AW676" s="15" t="s">
        <v>37</v>
      </c>
      <c r="AX676" s="15" t="s">
        <v>84</v>
      </c>
      <c r="AY676" s="225" t="s">
        <v>130</v>
      </c>
    </row>
    <row r="677" spans="1:65" s="2" customFormat="1" ht="21.75" customHeight="1">
      <c r="A677" s="36"/>
      <c r="B677" s="37"/>
      <c r="C677" s="175" t="s">
        <v>1191</v>
      </c>
      <c r="D677" s="175" t="s">
        <v>133</v>
      </c>
      <c r="E677" s="176" t="s">
        <v>1192</v>
      </c>
      <c r="F677" s="177" t="s">
        <v>1193</v>
      </c>
      <c r="G677" s="178" t="s">
        <v>437</v>
      </c>
      <c r="H677" s="179">
        <v>1</v>
      </c>
      <c r="I677" s="180"/>
      <c r="J677" s="181">
        <f>ROUND(I677*H677,2)</f>
        <v>0</v>
      </c>
      <c r="K677" s="177" t="s">
        <v>19</v>
      </c>
      <c r="L677" s="41"/>
      <c r="M677" s="182" t="s">
        <v>19</v>
      </c>
      <c r="N677" s="183" t="s">
        <v>47</v>
      </c>
      <c r="O677" s="66"/>
      <c r="P677" s="184">
        <f>O677*H677</f>
        <v>0</v>
      </c>
      <c r="Q677" s="184">
        <v>0</v>
      </c>
      <c r="R677" s="184">
        <f>Q677*H677</f>
        <v>0</v>
      </c>
      <c r="S677" s="184">
        <v>0</v>
      </c>
      <c r="T677" s="185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86" t="s">
        <v>245</v>
      </c>
      <c r="AT677" s="186" t="s">
        <v>133</v>
      </c>
      <c r="AU677" s="186" t="s">
        <v>86</v>
      </c>
      <c r="AY677" s="19" t="s">
        <v>130</v>
      </c>
      <c r="BE677" s="187">
        <f>IF(N677="základní",J677,0)</f>
        <v>0</v>
      </c>
      <c r="BF677" s="187">
        <f>IF(N677="snížená",J677,0)</f>
        <v>0</v>
      </c>
      <c r="BG677" s="187">
        <f>IF(N677="zákl. přenesená",J677,0)</f>
        <v>0</v>
      </c>
      <c r="BH677" s="187">
        <f>IF(N677="sníž. přenesená",J677,0)</f>
        <v>0</v>
      </c>
      <c r="BI677" s="187">
        <f>IF(N677="nulová",J677,0)</f>
        <v>0</v>
      </c>
      <c r="BJ677" s="19" t="s">
        <v>84</v>
      </c>
      <c r="BK677" s="187">
        <f>ROUND(I677*H677,2)</f>
        <v>0</v>
      </c>
      <c r="BL677" s="19" t="s">
        <v>245</v>
      </c>
      <c r="BM677" s="186" t="s">
        <v>1194</v>
      </c>
    </row>
    <row r="678" spans="2:51" s="13" customFormat="1" ht="12">
      <c r="B678" s="193"/>
      <c r="C678" s="194"/>
      <c r="D678" s="195" t="s">
        <v>142</v>
      </c>
      <c r="E678" s="196" t="s">
        <v>19</v>
      </c>
      <c r="F678" s="197" t="s">
        <v>1184</v>
      </c>
      <c r="G678" s="194"/>
      <c r="H678" s="196" t="s">
        <v>19</v>
      </c>
      <c r="I678" s="198"/>
      <c r="J678" s="194"/>
      <c r="K678" s="194"/>
      <c r="L678" s="199"/>
      <c r="M678" s="200"/>
      <c r="N678" s="201"/>
      <c r="O678" s="201"/>
      <c r="P678" s="201"/>
      <c r="Q678" s="201"/>
      <c r="R678" s="201"/>
      <c r="S678" s="201"/>
      <c r="T678" s="202"/>
      <c r="AT678" s="203" t="s">
        <v>142</v>
      </c>
      <c r="AU678" s="203" t="s">
        <v>86</v>
      </c>
      <c r="AV678" s="13" t="s">
        <v>84</v>
      </c>
      <c r="AW678" s="13" t="s">
        <v>37</v>
      </c>
      <c r="AX678" s="13" t="s">
        <v>76</v>
      </c>
      <c r="AY678" s="203" t="s">
        <v>130</v>
      </c>
    </row>
    <row r="679" spans="2:51" s="14" customFormat="1" ht="12">
      <c r="B679" s="204"/>
      <c r="C679" s="205"/>
      <c r="D679" s="195" t="s">
        <v>142</v>
      </c>
      <c r="E679" s="206" t="s">
        <v>19</v>
      </c>
      <c r="F679" s="207" t="s">
        <v>1195</v>
      </c>
      <c r="G679" s="205"/>
      <c r="H679" s="208">
        <v>1</v>
      </c>
      <c r="I679" s="209"/>
      <c r="J679" s="205"/>
      <c r="K679" s="205"/>
      <c r="L679" s="210"/>
      <c r="M679" s="211"/>
      <c r="N679" s="212"/>
      <c r="O679" s="212"/>
      <c r="P679" s="212"/>
      <c r="Q679" s="212"/>
      <c r="R679" s="212"/>
      <c r="S679" s="212"/>
      <c r="T679" s="213"/>
      <c r="AT679" s="214" t="s">
        <v>142</v>
      </c>
      <c r="AU679" s="214" t="s">
        <v>86</v>
      </c>
      <c r="AV679" s="14" t="s">
        <v>86</v>
      </c>
      <c r="AW679" s="14" t="s">
        <v>37</v>
      </c>
      <c r="AX679" s="14" t="s">
        <v>76</v>
      </c>
      <c r="AY679" s="214" t="s">
        <v>130</v>
      </c>
    </row>
    <row r="680" spans="2:51" s="15" customFormat="1" ht="12">
      <c r="B680" s="215"/>
      <c r="C680" s="216"/>
      <c r="D680" s="195" t="s">
        <v>142</v>
      </c>
      <c r="E680" s="217" t="s">
        <v>19</v>
      </c>
      <c r="F680" s="218" t="s">
        <v>146</v>
      </c>
      <c r="G680" s="216"/>
      <c r="H680" s="219">
        <v>1</v>
      </c>
      <c r="I680" s="220"/>
      <c r="J680" s="216"/>
      <c r="K680" s="216"/>
      <c r="L680" s="221"/>
      <c r="M680" s="222"/>
      <c r="N680" s="223"/>
      <c r="O680" s="223"/>
      <c r="P680" s="223"/>
      <c r="Q680" s="223"/>
      <c r="R680" s="223"/>
      <c r="S680" s="223"/>
      <c r="T680" s="224"/>
      <c r="AT680" s="225" t="s">
        <v>142</v>
      </c>
      <c r="AU680" s="225" t="s">
        <v>86</v>
      </c>
      <c r="AV680" s="15" t="s">
        <v>138</v>
      </c>
      <c r="AW680" s="15" t="s">
        <v>37</v>
      </c>
      <c r="AX680" s="15" t="s">
        <v>84</v>
      </c>
      <c r="AY680" s="225" t="s">
        <v>130</v>
      </c>
    </row>
    <row r="681" spans="1:65" s="2" customFormat="1" ht="24.2" customHeight="1">
      <c r="A681" s="36"/>
      <c r="B681" s="37"/>
      <c r="C681" s="175" t="s">
        <v>1196</v>
      </c>
      <c r="D681" s="175" t="s">
        <v>133</v>
      </c>
      <c r="E681" s="176" t="s">
        <v>1197</v>
      </c>
      <c r="F681" s="177" t="s">
        <v>1198</v>
      </c>
      <c r="G681" s="178" t="s">
        <v>437</v>
      </c>
      <c r="H681" s="179">
        <v>1</v>
      </c>
      <c r="I681" s="180"/>
      <c r="J681" s="181">
        <f>ROUND(I681*H681,2)</f>
        <v>0</v>
      </c>
      <c r="K681" s="177" t="s">
        <v>19</v>
      </c>
      <c r="L681" s="41"/>
      <c r="M681" s="182" t="s">
        <v>19</v>
      </c>
      <c r="N681" s="183" t="s">
        <v>47</v>
      </c>
      <c r="O681" s="66"/>
      <c r="P681" s="184">
        <f>O681*H681</f>
        <v>0</v>
      </c>
      <c r="Q681" s="184">
        <v>0</v>
      </c>
      <c r="R681" s="184">
        <f>Q681*H681</f>
        <v>0</v>
      </c>
      <c r="S681" s="184">
        <v>0</v>
      </c>
      <c r="T681" s="185">
        <f>S681*H681</f>
        <v>0</v>
      </c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R681" s="186" t="s">
        <v>245</v>
      </c>
      <c r="AT681" s="186" t="s">
        <v>133</v>
      </c>
      <c r="AU681" s="186" t="s">
        <v>86</v>
      </c>
      <c r="AY681" s="19" t="s">
        <v>130</v>
      </c>
      <c r="BE681" s="187">
        <f>IF(N681="základní",J681,0)</f>
        <v>0</v>
      </c>
      <c r="BF681" s="187">
        <f>IF(N681="snížená",J681,0)</f>
        <v>0</v>
      </c>
      <c r="BG681" s="187">
        <f>IF(N681="zákl. přenesená",J681,0)</f>
        <v>0</v>
      </c>
      <c r="BH681" s="187">
        <f>IF(N681="sníž. přenesená",J681,0)</f>
        <v>0</v>
      </c>
      <c r="BI681" s="187">
        <f>IF(N681="nulová",J681,0)</f>
        <v>0</v>
      </c>
      <c r="BJ681" s="19" t="s">
        <v>84</v>
      </c>
      <c r="BK681" s="187">
        <f>ROUND(I681*H681,2)</f>
        <v>0</v>
      </c>
      <c r="BL681" s="19" t="s">
        <v>245</v>
      </c>
      <c r="BM681" s="186" t="s">
        <v>1199</v>
      </c>
    </row>
    <row r="682" spans="2:51" s="13" customFormat="1" ht="12">
      <c r="B682" s="193"/>
      <c r="C682" s="194"/>
      <c r="D682" s="195" t="s">
        <v>142</v>
      </c>
      <c r="E682" s="196" t="s">
        <v>19</v>
      </c>
      <c r="F682" s="197" t="s">
        <v>1184</v>
      </c>
      <c r="G682" s="194"/>
      <c r="H682" s="196" t="s">
        <v>19</v>
      </c>
      <c r="I682" s="198"/>
      <c r="J682" s="194"/>
      <c r="K682" s="194"/>
      <c r="L682" s="199"/>
      <c r="M682" s="200"/>
      <c r="N682" s="201"/>
      <c r="O682" s="201"/>
      <c r="P682" s="201"/>
      <c r="Q682" s="201"/>
      <c r="R682" s="201"/>
      <c r="S682" s="201"/>
      <c r="T682" s="202"/>
      <c r="AT682" s="203" t="s">
        <v>142</v>
      </c>
      <c r="AU682" s="203" t="s">
        <v>86</v>
      </c>
      <c r="AV682" s="13" t="s">
        <v>84</v>
      </c>
      <c r="AW682" s="13" t="s">
        <v>37</v>
      </c>
      <c r="AX682" s="13" t="s">
        <v>76</v>
      </c>
      <c r="AY682" s="203" t="s">
        <v>130</v>
      </c>
    </row>
    <row r="683" spans="2:51" s="14" customFormat="1" ht="12">
      <c r="B683" s="204"/>
      <c r="C683" s="205"/>
      <c r="D683" s="195" t="s">
        <v>142</v>
      </c>
      <c r="E683" s="206" t="s">
        <v>19</v>
      </c>
      <c r="F683" s="207" t="s">
        <v>1200</v>
      </c>
      <c r="G683" s="205"/>
      <c r="H683" s="208">
        <v>1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142</v>
      </c>
      <c r="AU683" s="214" t="s">
        <v>86</v>
      </c>
      <c r="AV683" s="14" t="s">
        <v>86</v>
      </c>
      <c r="AW683" s="14" t="s">
        <v>37</v>
      </c>
      <c r="AX683" s="14" t="s">
        <v>76</v>
      </c>
      <c r="AY683" s="214" t="s">
        <v>130</v>
      </c>
    </row>
    <row r="684" spans="2:51" s="15" customFormat="1" ht="12">
      <c r="B684" s="215"/>
      <c r="C684" s="216"/>
      <c r="D684" s="195" t="s">
        <v>142</v>
      </c>
      <c r="E684" s="217" t="s">
        <v>19</v>
      </c>
      <c r="F684" s="218" t="s">
        <v>146</v>
      </c>
      <c r="G684" s="216"/>
      <c r="H684" s="219">
        <v>1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142</v>
      </c>
      <c r="AU684" s="225" t="s">
        <v>86</v>
      </c>
      <c r="AV684" s="15" t="s">
        <v>138</v>
      </c>
      <c r="AW684" s="15" t="s">
        <v>37</v>
      </c>
      <c r="AX684" s="15" t="s">
        <v>84</v>
      </c>
      <c r="AY684" s="225" t="s">
        <v>130</v>
      </c>
    </row>
    <row r="685" spans="1:65" s="2" customFormat="1" ht="24.2" customHeight="1">
      <c r="A685" s="36"/>
      <c r="B685" s="37"/>
      <c r="C685" s="175" t="s">
        <v>1201</v>
      </c>
      <c r="D685" s="175" t="s">
        <v>133</v>
      </c>
      <c r="E685" s="176" t="s">
        <v>1202</v>
      </c>
      <c r="F685" s="177" t="s">
        <v>1203</v>
      </c>
      <c r="G685" s="178" t="s">
        <v>437</v>
      </c>
      <c r="H685" s="179">
        <v>1</v>
      </c>
      <c r="I685" s="180"/>
      <c r="J685" s="181">
        <f>ROUND(I685*H685,2)</f>
        <v>0</v>
      </c>
      <c r="K685" s="177" t="s">
        <v>19</v>
      </c>
      <c r="L685" s="41"/>
      <c r="M685" s="182" t="s">
        <v>19</v>
      </c>
      <c r="N685" s="183" t="s">
        <v>47</v>
      </c>
      <c r="O685" s="66"/>
      <c r="P685" s="184">
        <f>O685*H685</f>
        <v>0</v>
      </c>
      <c r="Q685" s="184">
        <v>0</v>
      </c>
      <c r="R685" s="184">
        <f>Q685*H685</f>
        <v>0</v>
      </c>
      <c r="S685" s="184">
        <v>0</v>
      </c>
      <c r="T685" s="185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186" t="s">
        <v>245</v>
      </c>
      <c r="AT685" s="186" t="s">
        <v>133</v>
      </c>
      <c r="AU685" s="186" t="s">
        <v>86</v>
      </c>
      <c r="AY685" s="19" t="s">
        <v>130</v>
      </c>
      <c r="BE685" s="187">
        <f>IF(N685="základní",J685,0)</f>
        <v>0</v>
      </c>
      <c r="BF685" s="187">
        <f>IF(N685="snížená",J685,0)</f>
        <v>0</v>
      </c>
      <c r="BG685" s="187">
        <f>IF(N685="zákl. přenesená",J685,0)</f>
        <v>0</v>
      </c>
      <c r="BH685" s="187">
        <f>IF(N685="sníž. přenesená",J685,0)</f>
        <v>0</v>
      </c>
      <c r="BI685" s="187">
        <f>IF(N685="nulová",J685,0)</f>
        <v>0</v>
      </c>
      <c r="BJ685" s="19" t="s">
        <v>84</v>
      </c>
      <c r="BK685" s="187">
        <f>ROUND(I685*H685,2)</f>
        <v>0</v>
      </c>
      <c r="BL685" s="19" t="s">
        <v>245</v>
      </c>
      <c r="BM685" s="186" t="s">
        <v>1204</v>
      </c>
    </row>
    <row r="686" spans="2:51" s="13" customFormat="1" ht="12">
      <c r="B686" s="193"/>
      <c r="C686" s="194"/>
      <c r="D686" s="195" t="s">
        <v>142</v>
      </c>
      <c r="E686" s="196" t="s">
        <v>19</v>
      </c>
      <c r="F686" s="197" t="s">
        <v>1184</v>
      </c>
      <c r="G686" s="194"/>
      <c r="H686" s="196" t="s">
        <v>19</v>
      </c>
      <c r="I686" s="198"/>
      <c r="J686" s="194"/>
      <c r="K686" s="194"/>
      <c r="L686" s="199"/>
      <c r="M686" s="200"/>
      <c r="N686" s="201"/>
      <c r="O686" s="201"/>
      <c r="P686" s="201"/>
      <c r="Q686" s="201"/>
      <c r="R686" s="201"/>
      <c r="S686" s="201"/>
      <c r="T686" s="202"/>
      <c r="AT686" s="203" t="s">
        <v>142</v>
      </c>
      <c r="AU686" s="203" t="s">
        <v>86</v>
      </c>
      <c r="AV686" s="13" t="s">
        <v>84</v>
      </c>
      <c r="AW686" s="13" t="s">
        <v>37</v>
      </c>
      <c r="AX686" s="13" t="s">
        <v>76</v>
      </c>
      <c r="AY686" s="203" t="s">
        <v>130</v>
      </c>
    </row>
    <row r="687" spans="2:51" s="14" customFormat="1" ht="12">
      <c r="B687" s="204"/>
      <c r="C687" s="205"/>
      <c r="D687" s="195" t="s">
        <v>142</v>
      </c>
      <c r="E687" s="206" t="s">
        <v>19</v>
      </c>
      <c r="F687" s="207" t="s">
        <v>1205</v>
      </c>
      <c r="G687" s="205"/>
      <c r="H687" s="208">
        <v>1</v>
      </c>
      <c r="I687" s="209"/>
      <c r="J687" s="205"/>
      <c r="K687" s="205"/>
      <c r="L687" s="210"/>
      <c r="M687" s="211"/>
      <c r="N687" s="212"/>
      <c r="O687" s="212"/>
      <c r="P687" s="212"/>
      <c r="Q687" s="212"/>
      <c r="R687" s="212"/>
      <c r="S687" s="212"/>
      <c r="T687" s="213"/>
      <c r="AT687" s="214" t="s">
        <v>142</v>
      </c>
      <c r="AU687" s="214" t="s">
        <v>86</v>
      </c>
      <c r="AV687" s="14" t="s">
        <v>86</v>
      </c>
      <c r="AW687" s="14" t="s">
        <v>37</v>
      </c>
      <c r="AX687" s="14" t="s">
        <v>76</v>
      </c>
      <c r="AY687" s="214" t="s">
        <v>130</v>
      </c>
    </row>
    <row r="688" spans="2:51" s="15" customFormat="1" ht="12">
      <c r="B688" s="215"/>
      <c r="C688" s="216"/>
      <c r="D688" s="195" t="s">
        <v>142</v>
      </c>
      <c r="E688" s="217" t="s">
        <v>19</v>
      </c>
      <c r="F688" s="218" t="s">
        <v>146</v>
      </c>
      <c r="G688" s="216"/>
      <c r="H688" s="219">
        <v>1</v>
      </c>
      <c r="I688" s="220"/>
      <c r="J688" s="216"/>
      <c r="K688" s="216"/>
      <c r="L688" s="221"/>
      <c r="M688" s="222"/>
      <c r="N688" s="223"/>
      <c r="O688" s="223"/>
      <c r="P688" s="223"/>
      <c r="Q688" s="223"/>
      <c r="R688" s="223"/>
      <c r="S688" s="223"/>
      <c r="T688" s="224"/>
      <c r="AT688" s="225" t="s">
        <v>142</v>
      </c>
      <c r="AU688" s="225" t="s">
        <v>86</v>
      </c>
      <c r="AV688" s="15" t="s">
        <v>138</v>
      </c>
      <c r="AW688" s="15" t="s">
        <v>37</v>
      </c>
      <c r="AX688" s="15" t="s">
        <v>84</v>
      </c>
      <c r="AY688" s="225" t="s">
        <v>130</v>
      </c>
    </row>
    <row r="689" spans="1:65" s="2" customFormat="1" ht="24.2" customHeight="1">
      <c r="A689" s="36"/>
      <c r="B689" s="37"/>
      <c r="C689" s="175" t="s">
        <v>1206</v>
      </c>
      <c r="D689" s="175" t="s">
        <v>133</v>
      </c>
      <c r="E689" s="176" t="s">
        <v>1207</v>
      </c>
      <c r="F689" s="177" t="s">
        <v>1208</v>
      </c>
      <c r="G689" s="178" t="s">
        <v>437</v>
      </c>
      <c r="H689" s="179">
        <v>2</v>
      </c>
      <c r="I689" s="180"/>
      <c r="J689" s="181">
        <f>ROUND(I689*H689,2)</f>
        <v>0</v>
      </c>
      <c r="K689" s="177" t="s">
        <v>19</v>
      </c>
      <c r="L689" s="41"/>
      <c r="M689" s="182" t="s">
        <v>19</v>
      </c>
      <c r="N689" s="183" t="s">
        <v>47</v>
      </c>
      <c r="O689" s="66"/>
      <c r="P689" s="184">
        <f>O689*H689</f>
        <v>0</v>
      </c>
      <c r="Q689" s="184">
        <v>0</v>
      </c>
      <c r="R689" s="184">
        <f>Q689*H689</f>
        <v>0</v>
      </c>
      <c r="S689" s="184">
        <v>0</v>
      </c>
      <c r="T689" s="185">
        <f>S689*H689</f>
        <v>0</v>
      </c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R689" s="186" t="s">
        <v>245</v>
      </c>
      <c r="AT689" s="186" t="s">
        <v>133</v>
      </c>
      <c r="AU689" s="186" t="s">
        <v>86</v>
      </c>
      <c r="AY689" s="19" t="s">
        <v>130</v>
      </c>
      <c r="BE689" s="187">
        <f>IF(N689="základní",J689,0)</f>
        <v>0</v>
      </c>
      <c r="BF689" s="187">
        <f>IF(N689="snížená",J689,0)</f>
        <v>0</v>
      </c>
      <c r="BG689" s="187">
        <f>IF(N689="zákl. přenesená",J689,0)</f>
        <v>0</v>
      </c>
      <c r="BH689" s="187">
        <f>IF(N689="sníž. přenesená",J689,0)</f>
        <v>0</v>
      </c>
      <c r="BI689" s="187">
        <f>IF(N689="nulová",J689,0)</f>
        <v>0</v>
      </c>
      <c r="BJ689" s="19" t="s">
        <v>84</v>
      </c>
      <c r="BK689" s="187">
        <f>ROUND(I689*H689,2)</f>
        <v>0</v>
      </c>
      <c r="BL689" s="19" t="s">
        <v>245</v>
      </c>
      <c r="BM689" s="186" t="s">
        <v>1209</v>
      </c>
    </row>
    <row r="690" spans="2:51" s="13" customFormat="1" ht="12">
      <c r="B690" s="193"/>
      <c r="C690" s="194"/>
      <c r="D690" s="195" t="s">
        <v>142</v>
      </c>
      <c r="E690" s="196" t="s">
        <v>19</v>
      </c>
      <c r="F690" s="197" t="s">
        <v>1157</v>
      </c>
      <c r="G690" s="194"/>
      <c r="H690" s="196" t="s">
        <v>19</v>
      </c>
      <c r="I690" s="198"/>
      <c r="J690" s="194"/>
      <c r="K690" s="194"/>
      <c r="L690" s="199"/>
      <c r="M690" s="200"/>
      <c r="N690" s="201"/>
      <c r="O690" s="201"/>
      <c r="P690" s="201"/>
      <c r="Q690" s="201"/>
      <c r="R690" s="201"/>
      <c r="S690" s="201"/>
      <c r="T690" s="202"/>
      <c r="AT690" s="203" t="s">
        <v>142</v>
      </c>
      <c r="AU690" s="203" t="s">
        <v>86</v>
      </c>
      <c r="AV690" s="13" t="s">
        <v>84</v>
      </c>
      <c r="AW690" s="13" t="s">
        <v>37</v>
      </c>
      <c r="AX690" s="13" t="s">
        <v>76</v>
      </c>
      <c r="AY690" s="203" t="s">
        <v>130</v>
      </c>
    </row>
    <row r="691" spans="2:51" s="14" customFormat="1" ht="12">
      <c r="B691" s="204"/>
      <c r="C691" s="205"/>
      <c r="D691" s="195" t="s">
        <v>142</v>
      </c>
      <c r="E691" s="206" t="s">
        <v>19</v>
      </c>
      <c r="F691" s="207" t="s">
        <v>1210</v>
      </c>
      <c r="G691" s="205"/>
      <c r="H691" s="208">
        <v>2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142</v>
      </c>
      <c r="AU691" s="214" t="s">
        <v>86</v>
      </c>
      <c r="AV691" s="14" t="s">
        <v>86</v>
      </c>
      <c r="AW691" s="14" t="s">
        <v>37</v>
      </c>
      <c r="AX691" s="14" t="s">
        <v>76</v>
      </c>
      <c r="AY691" s="214" t="s">
        <v>130</v>
      </c>
    </row>
    <row r="692" spans="2:51" s="15" customFormat="1" ht="12">
      <c r="B692" s="215"/>
      <c r="C692" s="216"/>
      <c r="D692" s="195" t="s">
        <v>142</v>
      </c>
      <c r="E692" s="217" t="s">
        <v>19</v>
      </c>
      <c r="F692" s="218" t="s">
        <v>146</v>
      </c>
      <c r="G692" s="216"/>
      <c r="H692" s="219">
        <v>2</v>
      </c>
      <c r="I692" s="220"/>
      <c r="J692" s="216"/>
      <c r="K692" s="216"/>
      <c r="L692" s="221"/>
      <c r="M692" s="222"/>
      <c r="N692" s="223"/>
      <c r="O692" s="223"/>
      <c r="P692" s="223"/>
      <c r="Q692" s="223"/>
      <c r="R692" s="223"/>
      <c r="S692" s="223"/>
      <c r="T692" s="224"/>
      <c r="AT692" s="225" t="s">
        <v>142</v>
      </c>
      <c r="AU692" s="225" t="s">
        <v>86</v>
      </c>
      <c r="AV692" s="15" t="s">
        <v>138</v>
      </c>
      <c r="AW692" s="15" t="s">
        <v>37</v>
      </c>
      <c r="AX692" s="15" t="s">
        <v>84</v>
      </c>
      <c r="AY692" s="225" t="s">
        <v>130</v>
      </c>
    </row>
    <row r="693" spans="1:65" s="2" customFormat="1" ht="24.2" customHeight="1">
      <c r="A693" s="36"/>
      <c r="B693" s="37"/>
      <c r="C693" s="175" t="s">
        <v>1211</v>
      </c>
      <c r="D693" s="175" t="s">
        <v>133</v>
      </c>
      <c r="E693" s="176" t="s">
        <v>1212</v>
      </c>
      <c r="F693" s="177" t="s">
        <v>1208</v>
      </c>
      <c r="G693" s="178" t="s">
        <v>437</v>
      </c>
      <c r="H693" s="179">
        <v>1</v>
      </c>
      <c r="I693" s="180"/>
      <c r="J693" s="181">
        <f>ROUND(I693*H693,2)</f>
        <v>0</v>
      </c>
      <c r="K693" s="177" t="s">
        <v>19</v>
      </c>
      <c r="L693" s="41"/>
      <c r="M693" s="182" t="s">
        <v>19</v>
      </c>
      <c r="N693" s="183" t="s">
        <v>47</v>
      </c>
      <c r="O693" s="66"/>
      <c r="P693" s="184">
        <f>O693*H693</f>
        <v>0</v>
      </c>
      <c r="Q693" s="184">
        <v>0</v>
      </c>
      <c r="R693" s="184">
        <f>Q693*H693</f>
        <v>0</v>
      </c>
      <c r="S693" s="184">
        <v>0</v>
      </c>
      <c r="T693" s="185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186" t="s">
        <v>245</v>
      </c>
      <c r="AT693" s="186" t="s">
        <v>133</v>
      </c>
      <c r="AU693" s="186" t="s">
        <v>86</v>
      </c>
      <c r="AY693" s="19" t="s">
        <v>130</v>
      </c>
      <c r="BE693" s="187">
        <f>IF(N693="základní",J693,0)</f>
        <v>0</v>
      </c>
      <c r="BF693" s="187">
        <f>IF(N693="snížená",J693,0)</f>
        <v>0</v>
      </c>
      <c r="BG693" s="187">
        <f>IF(N693="zákl. přenesená",J693,0)</f>
        <v>0</v>
      </c>
      <c r="BH693" s="187">
        <f>IF(N693="sníž. přenesená",J693,0)</f>
        <v>0</v>
      </c>
      <c r="BI693" s="187">
        <f>IF(N693="nulová",J693,0)</f>
        <v>0</v>
      </c>
      <c r="BJ693" s="19" t="s">
        <v>84</v>
      </c>
      <c r="BK693" s="187">
        <f>ROUND(I693*H693,2)</f>
        <v>0</v>
      </c>
      <c r="BL693" s="19" t="s">
        <v>245</v>
      </c>
      <c r="BM693" s="186" t="s">
        <v>1213</v>
      </c>
    </row>
    <row r="694" spans="2:51" s="13" customFormat="1" ht="12">
      <c r="B694" s="193"/>
      <c r="C694" s="194"/>
      <c r="D694" s="195" t="s">
        <v>142</v>
      </c>
      <c r="E694" s="196" t="s">
        <v>19</v>
      </c>
      <c r="F694" s="197" t="s">
        <v>1157</v>
      </c>
      <c r="G694" s="194"/>
      <c r="H694" s="196" t="s">
        <v>19</v>
      </c>
      <c r="I694" s="198"/>
      <c r="J694" s="194"/>
      <c r="K694" s="194"/>
      <c r="L694" s="199"/>
      <c r="M694" s="200"/>
      <c r="N694" s="201"/>
      <c r="O694" s="201"/>
      <c r="P694" s="201"/>
      <c r="Q694" s="201"/>
      <c r="R694" s="201"/>
      <c r="S694" s="201"/>
      <c r="T694" s="202"/>
      <c r="AT694" s="203" t="s">
        <v>142</v>
      </c>
      <c r="AU694" s="203" t="s">
        <v>86</v>
      </c>
      <c r="AV694" s="13" t="s">
        <v>84</v>
      </c>
      <c r="AW694" s="13" t="s">
        <v>37</v>
      </c>
      <c r="AX694" s="13" t="s">
        <v>76</v>
      </c>
      <c r="AY694" s="203" t="s">
        <v>130</v>
      </c>
    </row>
    <row r="695" spans="2:51" s="14" customFormat="1" ht="12">
      <c r="B695" s="204"/>
      <c r="C695" s="205"/>
      <c r="D695" s="195" t="s">
        <v>142</v>
      </c>
      <c r="E695" s="206" t="s">
        <v>19</v>
      </c>
      <c r="F695" s="207" t="s">
        <v>1214</v>
      </c>
      <c r="G695" s="205"/>
      <c r="H695" s="208">
        <v>1</v>
      </c>
      <c r="I695" s="209"/>
      <c r="J695" s="205"/>
      <c r="K695" s="205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142</v>
      </c>
      <c r="AU695" s="214" t="s">
        <v>86</v>
      </c>
      <c r="AV695" s="14" t="s">
        <v>86</v>
      </c>
      <c r="AW695" s="14" t="s">
        <v>37</v>
      </c>
      <c r="AX695" s="14" t="s">
        <v>76</v>
      </c>
      <c r="AY695" s="214" t="s">
        <v>130</v>
      </c>
    </row>
    <row r="696" spans="2:51" s="15" customFormat="1" ht="12">
      <c r="B696" s="215"/>
      <c r="C696" s="216"/>
      <c r="D696" s="195" t="s">
        <v>142</v>
      </c>
      <c r="E696" s="217" t="s">
        <v>19</v>
      </c>
      <c r="F696" s="218" t="s">
        <v>146</v>
      </c>
      <c r="G696" s="216"/>
      <c r="H696" s="219">
        <v>1</v>
      </c>
      <c r="I696" s="220"/>
      <c r="J696" s="216"/>
      <c r="K696" s="216"/>
      <c r="L696" s="221"/>
      <c r="M696" s="222"/>
      <c r="N696" s="223"/>
      <c r="O696" s="223"/>
      <c r="P696" s="223"/>
      <c r="Q696" s="223"/>
      <c r="R696" s="223"/>
      <c r="S696" s="223"/>
      <c r="T696" s="224"/>
      <c r="AT696" s="225" t="s">
        <v>142</v>
      </c>
      <c r="AU696" s="225" t="s">
        <v>86</v>
      </c>
      <c r="AV696" s="15" t="s">
        <v>138</v>
      </c>
      <c r="AW696" s="15" t="s">
        <v>37</v>
      </c>
      <c r="AX696" s="15" t="s">
        <v>84</v>
      </c>
      <c r="AY696" s="225" t="s">
        <v>130</v>
      </c>
    </row>
    <row r="697" spans="1:65" s="2" customFormat="1" ht="24.2" customHeight="1">
      <c r="A697" s="36"/>
      <c r="B697" s="37"/>
      <c r="C697" s="175" t="s">
        <v>1215</v>
      </c>
      <c r="D697" s="175" t="s">
        <v>133</v>
      </c>
      <c r="E697" s="176" t="s">
        <v>1216</v>
      </c>
      <c r="F697" s="177" t="s">
        <v>1217</v>
      </c>
      <c r="G697" s="178" t="s">
        <v>437</v>
      </c>
      <c r="H697" s="179">
        <v>18</v>
      </c>
      <c r="I697" s="180"/>
      <c r="J697" s="181">
        <f>ROUND(I697*H697,2)</f>
        <v>0</v>
      </c>
      <c r="K697" s="177" t="s">
        <v>19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</v>
      </c>
      <c r="R697" s="184">
        <f>Q697*H697</f>
        <v>0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245</v>
      </c>
      <c r="AT697" s="186" t="s">
        <v>133</v>
      </c>
      <c r="AU697" s="186" t="s">
        <v>86</v>
      </c>
      <c r="AY697" s="19" t="s">
        <v>130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84</v>
      </c>
      <c r="BK697" s="187">
        <f>ROUND(I697*H697,2)</f>
        <v>0</v>
      </c>
      <c r="BL697" s="19" t="s">
        <v>245</v>
      </c>
      <c r="BM697" s="186" t="s">
        <v>1218</v>
      </c>
    </row>
    <row r="698" spans="2:51" s="13" customFormat="1" ht="12">
      <c r="B698" s="193"/>
      <c r="C698" s="194"/>
      <c r="D698" s="195" t="s">
        <v>142</v>
      </c>
      <c r="E698" s="196" t="s">
        <v>19</v>
      </c>
      <c r="F698" s="197" t="s">
        <v>1157</v>
      </c>
      <c r="G698" s="194"/>
      <c r="H698" s="196" t="s">
        <v>19</v>
      </c>
      <c r="I698" s="198"/>
      <c r="J698" s="194"/>
      <c r="K698" s="194"/>
      <c r="L698" s="199"/>
      <c r="M698" s="200"/>
      <c r="N698" s="201"/>
      <c r="O698" s="201"/>
      <c r="P698" s="201"/>
      <c r="Q698" s="201"/>
      <c r="R698" s="201"/>
      <c r="S698" s="201"/>
      <c r="T698" s="202"/>
      <c r="AT698" s="203" t="s">
        <v>142</v>
      </c>
      <c r="AU698" s="203" t="s">
        <v>86</v>
      </c>
      <c r="AV698" s="13" t="s">
        <v>84</v>
      </c>
      <c r="AW698" s="13" t="s">
        <v>37</v>
      </c>
      <c r="AX698" s="13" t="s">
        <v>76</v>
      </c>
      <c r="AY698" s="203" t="s">
        <v>130</v>
      </c>
    </row>
    <row r="699" spans="2:51" s="14" customFormat="1" ht="12">
      <c r="B699" s="204"/>
      <c r="C699" s="205"/>
      <c r="D699" s="195" t="s">
        <v>142</v>
      </c>
      <c r="E699" s="206" t="s">
        <v>19</v>
      </c>
      <c r="F699" s="207" t="s">
        <v>1219</v>
      </c>
      <c r="G699" s="205"/>
      <c r="H699" s="208">
        <v>18</v>
      </c>
      <c r="I699" s="209"/>
      <c r="J699" s="205"/>
      <c r="K699" s="205"/>
      <c r="L699" s="210"/>
      <c r="M699" s="211"/>
      <c r="N699" s="212"/>
      <c r="O699" s="212"/>
      <c r="P699" s="212"/>
      <c r="Q699" s="212"/>
      <c r="R699" s="212"/>
      <c r="S699" s="212"/>
      <c r="T699" s="213"/>
      <c r="AT699" s="214" t="s">
        <v>142</v>
      </c>
      <c r="AU699" s="214" t="s">
        <v>86</v>
      </c>
      <c r="AV699" s="14" t="s">
        <v>86</v>
      </c>
      <c r="AW699" s="14" t="s">
        <v>37</v>
      </c>
      <c r="AX699" s="14" t="s">
        <v>76</v>
      </c>
      <c r="AY699" s="214" t="s">
        <v>130</v>
      </c>
    </row>
    <row r="700" spans="2:51" s="15" customFormat="1" ht="12">
      <c r="B700" s="215"/>
      <c r="C700" s="216"/>
      <c r="D700" s="195" t="s">
        <v>142</v>
      </c>
      <c r="E700" s="217" t="s">
        <v>19</v>
      </c>
      <c r="F700" s="218" t="s">
        <v>146</v>
      </c>
      <c r="G700" s="216"/>
      <c r="H700" s="219">
        <v>18</v>
      </c>
      <c r="I700" s="220"/>
      <c r="J700" s="216"/>
      <c r="K700" s="216"/>
      <c r="L700" s="221"/>
      <c r="M700" s="222"/>
      <c r="N700" s="223"/>
      <c r="O700" s="223"/>
      <c r="P700" s="223"/>
      <c r="Q700" s="223"/>
      <c r="R700" s="223"/>
      <c r="S700" s="223"/>
      <c r="T700" s="224"/>
      <c r="AT700" s="225" t="s">
        <v>142</v>
      </c>
      <c r="AU700" s="225" t="s">
        <v>86</v>
      </c>
      <c r="AV700" s="15" t="s">
        <v>138</v>
      </c>
      <c r="AW700" s="15" t="s">
        <v>37</v>
      </c>
      <c r="AX700" s="15" t="s">
        <v>84</v>
      </c>
      <c r="AY700" s="225" t="s">
        <v>130</v>
      </c>
    </row>
    <row r="701" spans="1:65" s="2" customFormat="1" ht="16.5" customHeight="1">
      <c r="A701" s="36"/>
      <c r="B701" s="37"/>
      <c r="C701" s="175" t="s">
        <v>1220</v>
      </c>
      <c r="D701" s="175" t="s">
        <v>133</v>
      </c>
      <c r="E701" s="176" t="s">
        <v>1221</v>
      </c>
      <c r="F701" s="177" t="s">
        <v>1222</v>
      </c>
      <c r="G701" s="178" t="s">
        <v>437</v>
      </c>
      <c r="H701" s="179">
        <v>6</v>
      </c>
      <c r="I701" s="180"/>
      <c r="J701" s="181">
        <f>ROUND(I701*H701,2)</f>
        <v>0</v>
      </c>
      <c r="K701" s="177" t="s">
        <v>19</v>
      </c>
      <c r="L701" s="41"/>
      <c r="M701" s="182" t="s">
        <v>19</v>
      </c>
      <c r="N701" s="183" t="s">
        <v>47</v>
      </c>
      <c r="O701" s="66"/>
      <c r="P701" s="184">
        <f>O701*H701</f>
        <v>0</v>
      </c>
      <c r="Q701" s="184">
        <v>0</v>
      </c>
      <c r="R701" s="184">
        <f>Q701*H701</f>
        <v>0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245</v>
      </c>
      <c r="AT701" s="186" t="s">
        <v>133</v>
      </c>
      <c r="AU701" s="186" t="s">
        <v>86</v>
      </c>
      <c r="AY701" s="19" t="s">
        <v>130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84</v>
      </c>
      <c r="BK701" s="187">
        <f>ROUND(I701*H701,2)</f>
        <v>0</v>
      </c>
      <c r="BL701" s="19" t="s">
        <v>245</v>
      </c>
      <c r="BM701" s="186" t="s">
        <v>1223</v>
      </c>
    </row>
    <row r="702" spans="2:51" s="13" customFormat="1" ht="12">
      <c r="B702" s="193"/>
      <c r="C702" s="194"/>
      <c r="D702" s="195" t="s">
        <v>142</v>
      </c>
      <c r="E702" s="196" t="s">
        <v>19</v>
      </c>
      <c r="F702" s="197" t="s">
        <v>1157</v>
      </c>
      <c r="G702" s="194"/>
      <c r="H702" s="196" t="s">
        <v>19</v>
      </c>
      <c r="I702" s="198"/>
      <c r="J702" s="194"/>
      <c r="K702" s="194"/>
      <c r="L702" s="199"/>
      <c r="M702" s="200"/>
      <c r="N702" s="201"/>
      <c r="O702" s="201"/>
      <c r="P702" s="201"/>
      <c r="Q702" s="201"/>
      <c r="R702" s="201"/>
      <c r="S702" s="201"/>
      <c r="T702" s="202"/>
      <c r="AT702" s="203" t="s">
        <v>142</v>
      </c>
      <c r="AU702" s="203" t="s">
        <v>86</v>
      </c>
      <c r="AV702" s="13" t="s">
        <v>84</v>
      </c>
      <c r="AW702" s="13" t="s">
        <v>37</v>
      </c>
      <c r="AX702" s="13" t="s">
        <v>76</v>
      </c>
      <c r="AY702" s="203" t="s">
        <v>130</v>
      </c>
    </row>
    <row r="703" spans="2:51" s="14" customFormat="1" ht="12">
      <c r="B703" s="204"/>
      <c r="C703" s="205"/>
      <c r="D703" s="195" t="s">
        <v>142</v>
      </c>
      <c r="E703" s="206" t="s">
        <v>19</v>
      </c>
      <c r="F703" s="207" t="s">
        <v>1224</v>
      </c>
      <c r="G703" s="205"/>
      <c r="H703" s="208">
        <v>6</v>
      </c>
      <c r="I703" s="209"/>
      <c r="J703" s="205"/>
      <c r="K703" s="205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142</v>
      </c>
      <c r="AU703" s="214" t="s">
        <v>86</v>
      </c>
      <c r="AV703" s="14" t="s">
        <v>86</v>
      </c>
      <c r="AW703" s="14" t="s">
        <v>37</v>
      </c>
      <c r="AX703" s="14" t="s">
        <v>76</v>
      </c>
      <c r="AY703" s="214" t="s">
        <v>130</v>
      </c>
    </row>
    <row r="704" spans="2:51" s="15" customFormat="1" ht="12">
      <c r="B704" s="215"/>
      <c r="C704" s="216"/>
      <c r="D704" s="195" t="s">
        <v>142</v>
      </c>
      <c r="E704" s="217" t="s">
        <v>19</v>
      </c>
      <c r="F704" s="218" t="s">
        <v>146</v>
      </c>
      <c r="G704" s="216"/>
      <c r="H704" s="219">
        <v>6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142</v>
      </c>
      <c r="AU704" s="225" t="s">
        <v>86</v>
      </c>
      <c r="AV704" s="15" t="s">
        <v>138</v>
      </c>
      <c r="AW704" s="15" t="s">
        <v>37</v>
      </c>
      <c r="AX704" s="15" t="s">
        <v>84</v>
      </c>
      <c r="AY704" s="225" t="s">
        <v>130</v>
      </c>
    </row>
    <row r="705" spans="1:65" s="2" customFormat="1" ht="16.5" customHeight="1">
      <c r="A705" s="36"/>
      <c r="B705" s="37"/>
      <c r="C705" s="175" t="s">
        <v>1225</v>
      </c>
      <c r="D705" s="175" t="s">
        <v>133</v>
      </c>
      <c r="E705" s="176" t="s">
        <v>1226</v>
      </c>
      <c r="F705" s="177" t="s">
        <v>1227</v>
      </c>
      <c r="G705" s="178" t="s">
        <v>437</v>
      </c>
      <c r="H705" s="179">
        <v>2</v>
      </c>
      <c r="I705" s="180"/>
      <c r="J705" s="181">
        <f>ROUND(I705*H705,2)</f>
        <v>0</v>
      </c>
      <c r="K705" s="177" t="s">
        <v>19</v>
      </c>
      <c r="L705" s="41"/>
      <c r="M705" s="182" t="s">
        <v>19</v>
      </c>
      <c r="N705" s="183" t="s">
        <v>47</v>
      </c>
      <c r="O705" s="66"/>
      <c r="P705" s="184">
        <f>O705*H705</f>
        <v>0</v>
      </c>
      <c r="Q705" s="184">
        <v>0</v>
      </c>
      <c r="R705" s="184">
        <f>Q705*H705</f>
        <v>0</v>
      </c>
      <c r="S705" s="184">
        <v>0</v>
      </c>
      <c r="T705" s="185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6" t="s">
        <v>245</v>
      </c>
      <c r="AT705" s="186" t="s">
        <v>133</v>
      </c>
      <c r="AU705" s="186" t="s">
        <v>86</v>
      </c>
      <c r="AY705" s="19" t="s">
        <v>130</v>
      </c>
      <c r="BE705" s="187">
        <f>IF(N705="základní",J705,0)</f>
        <v>0</v>
      </c>
      <c r="BF705" s="187">
        <f>IF(N705="snížená",J705,0)</f>
        <v>0</v>
      </c>
      <c r="BG705" s="187">
        <f>IF(N705="zákl. přenesená",J705,0)</f>
        <v>0</v>
      </c>
      <c r="BH705" s="187">
        <f>IF(N705="sníž. přenesená",J705,0)</f>
        <v>0</v>
      </c>
      <c r="BI705" s="187">
        <f>IF(N705="nulová",J705,0)</f>
        <v>0</v>
      </c>
      <c r="BJ705" s="19" t="s">
        <v>84</v>
      </c>
      <c r="BK705" s="187">
        <f>ROUND(I705*H705,2)</f>
        <v>0</v>
      </c>
      <c r="BL705" s="19" t="s">
        <v>245</v>
      </c>
      <c r="BM705" s="186" t="s">
        <v>1228</v>
      </c>
    </row>
    <row r="706" spans="2:51" s="13" customFormat="1" ht="12">
      <c r="B706" s="193"/>
      <c r="C706" s="194"/>
      <c r="D706" s="195" t="s">
        <v>142</v>
      </c>
      <c r="E706" s="196" t="s">
        <v>19</v>
      </c>
      <c r="F706" s="197" t="s">
        <v>1157</v>
      </c>
      <c r="G706" s="194"/>
      <c r="H706" s="196" t="s">
        <v>19</v>
      </c>
      <c r="I706" s="198"/>
      <c r="J706" s="194"/>
      <c r="K706" s="194"/>
      <c r="L706" s="199"/>
      <c r="M706" s="200"/>
      <c r="N706" s="201"/>
      <c r="O706" s="201"/>
      <c r="P706" s="201"/>
      <c r="Q706" s="201"/>
      <c r="R706" s="201"/>
      <c r="S706" s="201"/>
      <c r="T706" s="202"/>
      <c r="AT706" s="203" t="s">
        <v>142</v>
      </c>
      <c r="AU706" s="203" t="s">
        <v>86</v>
      </c>
      <c r="AV706" s="13" t="s">
        <v>84</v>
      </c>
      <c r="AW706" s="13" t="s">
        <v>37</v>
      </c>
      <c r="AX706" s="13" t="s">
        <v>76</v>
      </c>
      <c r="AY706" s="203" t="s">
        <v>130</v>
      </c>
    </row>
    <row r="707" spans="2:51" s="14" customFormat="1" ht="12">
      <c r="B707" s="204"/>
      <c r="C707" s="205"/>
      <c r="D707" s="195" t="s">
        <v>142</v>
      </c>
      <c r="E707" s="206" t="s">
        <v>19</v>
      </c>
      <c r="F707" s="207" t="s">
        <v>1229</v>
      </c>
      <c r="G707" s="205"/>
      <c r="H707" s="208">
        <v>2</v>
      </c>
      <c r="I707" s="209"/>
      <c r="J707" s="205"/>
      <c r="K707" s="205"/>
      <c r="L707" s="210"/>
      <c r="M707" s="211"/>
      <c r="N707" s="212"/>
      <c r="O707" s="212"/>
      <c r="P707" s="212"/>
      <c r="Q707" s="212"/>
      <c r="R707" s="212"/>
      <c r="S707" s="212"/>
      <c r="T707" s="213"/>
      <c r="AT707" s="214" t="s">
        <v>142</v>
      </c>
      <c r="AU707" s="214" t="s">
        <v>86</v>
      </c>
      <c r="AV707" s="14" t="s">
        <v>86</v>
      </c>
      <c r="AW707" s="14" t="s">
        <v>37</v>
      </c>
      <c r="AX707" s="14" t="s">
        <v>76</v>
      </c>
      <c r="AY707" s="214" t="s">
        <v>130</v>
      </c>
    </row>
    <row r="708" spans="2:51" s="15" customFormat="1" ht="12">
      <c r="B708" s="215"/>
      <c r="C708" s="216"/>
      <c r="D708" s="195" t="s">
        <v>142</v>
      </c>
      <c r="E708" s="217" t="s">
        <v>19</v>
      </c>
      <c r="F708" s="218" t="s">
        <v>146</v>
      </c>
      <c r="G708" s="216"/>
      <c r="H708" s="219">
        <v>2</v>
      </c>
      <c r="I708" s="220"/>
      <c r="J708" s="216"/>
      <c r="K708" s="216"/>
      <c r="L708" s="221"/>
      <c r="M708" s="222"/>
      <c r="N708" s="223"/>
      <c r="O708" s="223"/>
      <c r="P708" s="223"/>
      <c r="Q708" s="223"/>
      <c r="R708" s="223"/>
      <c r="S708" s="223"/>
      <c r="T708" s="224"/>
      <c r="AT708" s="225" t="s">
        <v>142</v>
      </c>
      <c r="AU708" s="225" t="s">
        <v>86</v>
      </c>
      <c r="AV708" s="15" t="s">
        <v>138</v>
      </c>
      <c r="AW708" s="15" t="s">
        <v>37</v>
      </c>
      <c r="AX708" s="15" t="s">
        <v>84</v>
      </c>
      <c r="AY708" s="225" t="s">
        <v>130</v>
      </c>
    </row>
    <row r="709" spans="1:65" s="2" customFormat="1" ht="16.5" customHeight="1">
      <c r="A709" s="36"/>
      <c r="B709" s="37"/>
      <c r="C709" s="175" t="s">
        <v>1230</v>
      </c>
      <c r="D709" s="175" t="s">
        <v>133</v>
      </c>
      <c r="E709" s="176" t="s">
        <v>1231</v>
      </c>
      <c r="F709" s="177" t="s">
        <v>1232</v>
      </c>
      <c r="G709" s="178" t="s">
        <v>437</v>
      </c>
      <c r="H709" s="179">
        <v>5</v>
      </c>
      <c r="I709" s="180"/>
      <c r="J709" s="181">
        <f>ROUND(I709*H709,2)</f>
        <v>0</v>
      </c>
      <c r="K709" s="177" t="s">
        <v>19</v>
      </c>
      <c r="L709" s="41"/>
      <c r="M709" s="182" t="s">
        <v>19</v>
      </c>
      <c r="N709" s="183" t="s">
        <v>47</v>
      </c>
      <c r="O709" s="66"/>
      <c r="P709" s="184">
        <f>O709*H709</f>
        <v>0</v>
      </c>
      <c r="Q709" s="184">
        <v>0</v>
      </c>
      <c r="R709" s="184">
        <f>Q709*H709</f>
        <v>0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245</v>
      </c>
      <c r="AT709" s="186" t="s">
        <v>133</v>
      </c>
      <c r="AU709" s="186" t="s">
        <v>86</v>
      </c>
      <c r="AY709" s="19" t="s">
        <v>130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84</v>
      </c>
      <c r="BK709" s="187">
        <f>ROUND(I709*H709,2)</f>
        <v>0</v>
      </c>
      <c r="BL709" s="19" t="s">
        <v>245</v>
      </c>
      <c r="BM709" s="186" t="s">
        <v>1233</v>
      </c>
    </row>
    <row r="710" spans="2:51" s="13" customFormat="1" ht="12">
      <c r="B710" s="193"/>
      <c r="C710" s="194"/>
      <c r="D710" s="195" t="s">
        <v>142</v>
      </c>
      <c r="E710" s="196" t="s">
        <v>19</v>
      </c>
      <c r="F710" s="197" t="s">
        <v>1157</v>
      </c>
      <c r="G710" s="194"/>
      <c r="H710" s="196" t="s">
        <v>19</v>
      </c>
      <c r="I710" s="198"/>
      <c r="J710" s="194"/>
      <c r="K710" s="194"/>
      <c r="L710" s="199"/>
      <c r="M710" s="200"/>
      <c r="N710" s="201"/>
      <c r="O710" s="201"/>
      <c r="P710" s="201"/>
      <c r="Q710" s="201"/>
      <c r="R710" s="201"/>
      <c r="S710" s="201"/>
      <c r="T710" s="202"/>
      <c r="AT710" s="203" t="s">
        <v>142</v>
      </c>
      <c r="AU710" s="203" t="s">
        <v>86</v>
      </c>
      <c r="AV710" s="13" t="s">
        <v>84</v>
      </c>
      <c r="AW710" s="13" t="s">
        <v>37</v>
      </c>
      <c r="AX710" s="13" t="s">
        <v>76</v>
      </c>
      <c r="AY710" s="203" t="s">
        <v>130</v>
      </c>
    </row>
    <row r="711" spans="2:51" s="14" customFormat="1" ht="12">
      <c r="B711" s="204"/>
      <c r="C711" s="205"/>
      <c r="D711" s="195" t="s">
        <v>142</v>
      </c>
      <c r="E711" s="206" t="s">
        <v>19</v>
      </c>
      <c r="F711" s="207" t="s">
        <v>1234</v>
      </c>
      <c r="G711" s="205"/>
      <c r="H711" s="208">
        <v>5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142</v>
      </c>
      <c r="AU711" s="214" t="s">
        <v>86</v>
      </c>
      <c r="AV711" s="14" t="s">
        <v>86</v>
      </c>
      <c r="AW711" s="14" t="s">
        <v>37</v>
      </c>
      <c r="AX711" s="14" t="s">
        <v>76</v>
      </c>
      <c r="AY711" s="214" t="s">
        <v>130</v>
      </c>
    </row>
    <row r="712" spans="2:51" s="15" customFormat="1" ht="12">
      <c r="B712" s="215"/>
      <c r="C712" s="216"/>
      <c r="D712" s="195" t="s">
        <v>142</v>
      </c>
      <c r="E712" s="217" t="s">
        <v>19</v>
      </c>
      <c r="F712" s="218" t="s">
        <v>146</v>
      </c>
      <c r="G712" s="216"/>
      <c r="H712" s="219">
        <v>5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142</v>
      </c>
      <c r="AU712" s="225" t="s">
        <v>86</v>
      </c>
      <c r="AV712" s="15" t="s">
        <v>138</v>
      </c>
      <c r="AW712" s="15" t="s">
        <v>37</v>
      </c>
      <c r="AX712" s="15" t="s">
        <v>84</v>
      </c>
      <c r="AY712" s="225" t="s">
        <v>130</v>
      </c>
    </row>
    <row r="713" spans="1:65" s="2" customFormat="1" ht="21.75" customHeight="1">
      <c r="A713" s="36"/>
      <c r="B713" s="37"/>
      <c r="C713" s="175" t="s">
        <v>1235</v>
      </c>
      <c r="D713" s="175" t="s">
        <v>133</v>
      </c>
      <c r="E713" s="176" t="s">
        <v>1236</v>
      </c>
      <c r="F713" s="177" t="s">
        <v>1237</v>
      </c>
      <c r="G713" s="178" t="s">
        <v>437</v>
      </c>
      <c r="H713" s="179">
        <v>2</v>
      </c>
      <c r="I713" s="180"/>
      <c r="J713" s="181">
        <f>ROUND(I713*H713,2)</f>
        <v>0</v>
      </c>
      <c r="K713" s="177" t="s">
        <v>19</v>
      </c>
      <c r="L713" s="41"/>
      <c r="M713" s="182" t="s">
        <v>19</v>
      </c>
      <c r="N713" s="183" t="s">
        <v>47</v>
      </c>
      <c r="O713" s="66"/>
      <c r="P713" s="184">
        <f>O713*H713</f>
        <v>0</v>
      </c>
      <c r="Q713" s="184">
        <v>0</v>
      </c>
      <c r="R713" s="184">
        <f>Q713*H713</f>
        <v>0</v>
      </c>
      <c r="S713" s="184">
        <v>0</v>
      </c>
      <c r="T713" s="185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6" t="s">
        <v>245</v>
      </c>
      <c r="AT713" s="186" t="s">
        <v>133</v>
      </c>
      <c r="AU713" s="186" t="s">
        <v>86</v>
      </c>
      <c r="AY713" s="19" t="s">
        <v>130</v>
      </c>
      <c r="BE713" s="187">
        <f>IF(N713="základní",J713,0)</f>
        <v>0</v>
      </c>
      <c r="BF713" s="187">
        <f>IF(N713="snížená",J713,0)</f>
        <v>0</v>
      </c>
      <c r="BG713" s="187">
        <f>IF(N713="zákl. přenesená",J713,0)</f>
        <v>0</v>
      </c>
      <c r="BH713" s="187">
        <f>IF(N713="sníž. přenesená",J713,0)</f>
        <v>0</v>
      </c>
      <c r="BI713" s="187">
        <f>IF(N713="nulová",J713,0)</f>
        <v>0</v>
      </c>
      <c r="BJ713" s="19" t="s">
        <v>84</v>
      </c>
      <c r="BK713" s="187">
        <f>ROUND(I713*H713,2)</f>
        <v>0</v>
      </c>
      <c r="BL713" s="19" t="s">
        <v>245</v>
      </c>
      <c r="BM713" s="186" t="s">
        <v>1238</v>
      </c>
    </row>
    <row r="714" spans="2:51" s="13" customFormat="1" ht="12">
      <c r="B714" s="193"/>
      <c r="C714" s="194"/>
      <c r="D714" s="195" t="s">
        <v>142</v>
      </c>
      <c r="E714" s="196" t="s">
        <v>19</v>
      </c>
      <c r="F714" s="197" t="s">
        <v>1157</v>
      </c>
      <c r="G714" s="194"/>
      <c r="H714" s="196" t="s">
        <v>19</v>
      </c>
      <c r="I714" s="198"/>
      <c r="J714" s="194"/>
      <c r="K714" s="194"/>
      <c r="L714" s="199"/>
      <c r="M714" s="200"/>
      <c r="N714" s="201"/>
      <c r="O714" s="201"/>
      <c r="P714" s="201"/>
      <c r="Q714" s="201"/>
      <c r="R714" s="201"/>
      <c r="S714" s="201"/>
      <c r="T714" s="202"/>
      <c r="AT714" s="203" t="s">
        <v>142</v>
      </c>
      <c r="AU714" s="203" t="s">
        <v>86</v>
      </c>
      <c r="AV714" s="13" t="s">
        <v>84</v>
      </c>
      <c r="AW714" s="13" t="s">
        <v>37</v>
      </c>
      <c r="AX714" s="13" t="s">
        <v>76</v>
      </c>
      <c r="AY714" s="203" t="s">
        <v>130</v>
      </c>
    </row>
    <row r="715" spans="2:51" s="14" customFormat="1" ht="12">
      <c r="B715" s="204"/>
      <c r="C715" s="205"/>
      <c r="D715" s="195" t="s">
        <v>142</v>
      </c>
      <c r="E715" s="206" t="s">
        <v>19</v>
      </c>
      <c r="F715" s="207" t="s">
        <v>1239</v>
      </c>
      <c r="G715" s="205"/>
      <c r="H715" s="208">
        <v>2</v>
      </c>
      <c r="I715" s="209"/>
      <c r="J715" s="205"/>
      <c r="K715" s="205"/>
      <c r="L715" s="210"/>
      <c r="M715" s="211"/>
      <c r="N715" s="212"/>
      <c r="O715" s="212"/>
      <c r="P715" s="212"/>
      <c r="Q715" s="212"/>
      <c r="R715" s="212"/>
      <c r="S715" s="212"/>
      <c r="T715" s="213"/>
      <c r="AT715" s="214" t="s">
        <v>142</v>
      </c>
      <c r="AU715" s="214" t="s">
        <v>86</v>
      </c>
      <c r="AV715" s="14" t="s">
        <v>86</v>
      </c>
      <c r="AW715" s="14" t="s">
        <v>37</v>
      </c>
      <c r="AX715" s="14" t="s">
        <v>76</v>
      </c>
      <c r="AY715" s="214" t="s">
        <v>130</v>
      </c>
    </row>
    <row r="716" spans="2:51" s="15" customFormat="1" ht="12">
      <c r="B716" s="215"/>
      <c r="C716" s="216"/>
      <c r="D716" s="195" t="s">
        <v>142</v>
      </c>
      <c r="E716" s="217" t="s">
        <v>19</v>
      </c>
      <c r="F716" s="218" t="s">
        <v>146</v>
      </c>
      <c r="G716" s="216"/>
      <c r="H716" s="219">
        <v>2</v>
      </c>
      <c r="I716" s="220"/>
      <c r="J716" s="216"/>
      <c r="K716" s="216"/>
      <c r="L716" s="221"/>
      <c r="M716" s="222"/>
      <c r="N716" s="223"/>
      <c r="O716" s="223"/>
      <c r="P716" s="223"/>
      <c r="Q716" s="223"/>
      <c r="R716" s="223"/>
      <c r="S716" s="223"/>
      <c r="T716" s="224"/>
      <c r="AT716" s="225" t="s">
        <v>142</v>
      </c>
      <c r="AU716" s="225" t="s">
        <v>86</v>
      </c>
      <c r="AV716" s="15" t="s">
        <v>138</v>
      </c>
      <c r="AW716" s="15" t="s">
        <v>37</v>
      </c>
      <c r="AX716" s="15" t="s">
        <v>84</v>
      </c>
      <c r="AY716" s="225" t="s">
        <v>130</v>
      </c>
    </row>
    <row r="717" spans="1:65" s="2" customFormat="1" ht="16.5" customHeight="1">
      <c r="A717" s="36"/>
      <c r="B717" s="37"/>
      <c r="C717" s="175" t="s">
        <v>1240</v>
      </c>
      <c r="D717" s="175" t="s">
        <v>133</v>
      </c>
      <c r="E717" s="176" t="s">
        <v>1241</v>
      </c>
      <c r="F717" s="177" t="s">
        <v>1242</v>
      </c>
      <c r="G717" s="178" t="s">
        <v>437</v>
      </c>
      <c r="H717" s="179">
        <v>6</v>
      </c>
      <c r="I717" s="180"/>
      <c r="J717" s="181">
        <f>ROUND(I717*H717,2)</f>
        <v>0</v>
      </c>
      <c r="K717" s="177" t="s">
        <v>19</v>
      </c>
      <c r="L717" s="41"/>
      <c r="M717" s="182" t="s">
        <v>19</v>
      </c>
      <c r="N717" s="183" t="s">
        <v>47</v>
      </c>
      <c r="O717" s="66"/>
      <c r="P717" s="184">
        <f>O717*H717</f>
        <v>0</v>
      </c>
      <c r="Q717" s="184">
        <v>0</v>
      </c>
      <c r="R717" s="184">
        <f>Q717*H717</f>
        <v>0</v>
      </c>
      <c r="S717" s="184">
        <v>0</v>
      </c>
      <c r="T717" s="185">
        <f>S717*H717</f>
        <v>0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86" t="s">
        <v>245</v>
      </c>
      <c r="AT717" s="186" t="s">
        <v>133</v>
      </c>
      <c r="AU717" s="186" t="s">
        <v>86</v>
      </c>
      <c r="AY717" s="19" t="s">
        <v>130</v>
      </c>
      <c r="BE717" s="187">
        <f>IF(N717="základní",J717,0)</f>
        <v>0</v>
      </c>
      <c r="BF717" s="187">
        <f>IF(N717="snížená",J717,0)</f>
        <v>0</v>
      </c>
      <c r="BG717" s="187">
        <f>IF(N717="zákl. přenesená",J717,0)</f>
        <v>0</v>
      </c>
      <c r="BH717" s="187">
        <f>IF(N717="sníž. přenesená",J717,0)</f>
        <v>0</v>
      </c>
      <c r="BI717" s="187">
        <f>IF(N717="nulová",J717,0)</f>
        <v>0</v>
      </c>
      <c r="BJ717" s="19" t="s">
        <v>84</v>
      </c>
      <c r="BK717" s="187">
        <f>ROUND(I717*H717,2)</f>
        <v>0</v>
      </c>
      <c r="BL717" s="19" t="s">
        <v>245</v>
      </c>
      <c r="BM717" s="186" t="s">
        <v>1243</v>
      </c>
    </row>
    <row r="718" spans="2:51" s="13" customFormat="1" ht="12">
      <c r="B718" s="193"/>
      <c r="C718" s="194"/>
      <c r="D718" s="195" t="s">
        <v>142</v>
      </c>
      <c r="E718" s="196" t="s">
        <v>19</v>
      </c>
      <c r="F718" s="197" t="s">
        <v>1157</v>
      </c>
      <c r="G718" s="194"/>
      <c r="H718" s="196" t="s">
        <v>19</v>
      </c>
      <c r="I718" s="198"/>
      <c r="J718" s="194"/>
      <c r="K718" s="194"/>
      <c r="L718" s="199"/>
      <c r="M718" s="200"/>
      <c r="N718" s="201"/>
      <c r="O718" s="201"/>
      <c r="P718" s="201"/>
      <c r="Q718" s="201"/>
      <c r="R718" s="201"/>
      <c r="S718" s="201"/>
      <c r="T718" s="202"/>
      <c r="AT718" s="203" t="s">
        <v>142</v>
      </c>
      <c r="AU718" s="203" t="s">
        <v>86</v>
      </c>
      <c r="AV718" s="13" t="s">
        <v>84</v>
      </c>
      <c r="AW718" s="13" t="s">
        <v>37</v>
      </c>
      <c r="AX718" s="13" t="s">
        <v>76</v>
      </c>
      <c r="AY718" s="203" t="s">
        <v>130</v>
      </c>
    </row>
    <row r="719" spans="2:51" s="14" customFormat="1" ht="12">
      <c r="B719" s="204"/>
      <c r="C719" s="205"/>
      <c r="D719" s="195" t="s">
        <v>142</v>
      </c>
      <c r="E719" s="206" t="s">
        <v>19</v>
      </c>
      <c r="F719" s="207" t="s">
        <v>1244</v>
      </c>
      <c r="G719" s="205"/>
      <c r="H719" s="208">
        <v>6</v>
      </c>
      <c r="I719" s="209"/>
      <c r="J719" s="205"/>
      <c r="K719" s="205"/>
      <c r="L719" s="210"/>
      <c r="M719" s="211"/>
      <c r="N719" s="212"/>
      <c r="O719" s="212"/>
      <c r="P719" s="212"/>
      <c r="Q719" s="212"/>
      <c r="R719" s="212"/>
      <c r="S719" s="212"/>
      <c r="T719" s="213"/>
      <c r="AT719" s="214" t="s">
        <v>142</v>
      </c>
      <c r="AU719" s="214" t="s">
        <v>86</v>
      </c>
      <c r="AV719" s="14" t="s">
        <v>86</v>
      </c>
      <c r="AW719" s="14" t="s">
        <v>37</v>
      </c>
      <c r="AX719" s="14" t="s">
        <v>76</v>
      </c>
      <c r="AY719" s="214" t="s">
        <v>130</v>
      </c>
    </row>
    <row r="720" spans="2:51" s="15" customFormat="1" ht="12">
      <c r="B720" s="215"/>
      <c r="C720" s="216"/>
      <c r="D720" s="195" t="s">
        <v>142</v>
      </c>
      <c r="E720" s="217" t="s">
        <v>19</v>
      </c>
      <c r="F720" s="218" t="s">
        <v>146</v>
      </c>
      <c r="G720" s="216"/>
      <c r="H720" s="219">
        <v>6</v>
      </c>
      <c r="I720" s="220"/>
      <c r="J720" s="216"/>
      <c r="K720" s="216"/>
      <c r="L720" s="221"/>
      <c r="M720" s="222"/>
      <c r="N720" s="223"/>
      <c r="O720" s="223"/>
      <c r="P720" s="223"/>
      <c r="Q720" s="223"/>
      <c r="R720" s="223"/>
      <c r="S720" s="223"/>
      <c r="T720" s="224"/>
      <c r="AT720" s="225" t="s">
        <v>142</v>
      </c>
      <c r="AU720" s="225" t="s">
        <v>86</v>
      </c>
      <c r="AV720" s="15" t="s">
        <v>138</v>
      </c>
      <c r="AW720" s="15" t="s">
        <v>37</v>
      </c>
      <c r="AX720" s="15" t="s">
        <v>84</v>
      </c>
      <c r="AY720" s="225" t="s">
        <v>130</v>
      </c>
    </row>
    <row r="721" spans="1:65" s="2" customFormat="1" ht="21.75" customHeight="1">
      <c r="A721" s="36"/>
      <c r="B721" s="37"/>
      <c r="C721" s="175" t="s">
        <v>1245</v>
      </c>
      <c r="D721" s="175" t="s">
        <v>133</v>
      </c>
      <c r="E721" s="176" t="s">
        <v>1246</v>
      </c>
      <c r="F721" s="177" t="s">
        <v>1247</v>
      </c>
      <c r="G721" s="178" t="s">
        <v>437</v>
      </c>
      <c r="H721" s="179">
        <v>6</v>
      </c>
      <c r="I721" s="180"/>
      <c r="J721" s="181">
        <f>ROUND(I721*H721,2)</f>
        <v>0</v>
      </c>
      <c r="K721" s="177" t="s">
        <v>19</v>
      </c>
      <c r="L721" s="41"/>
      <c r="M721" s="182" t="s">
        <v>19</v>
      </c>
      <c r="N721" s="183" t="s">
        <v>47</v>
      </c>
      <c r="O721" s="66"/>
      <c r="P721" s="184">
        <f>O721*H721</f>
        <v>0</v>
      </c>
      <c r="Q721" s="184">
        <v>0</v>
      </c>
      <c r="R721" s="184">
        <f>Q721*H721</f>
        <v>0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245</v>
      </c>
      <c r="AT721" s="186" t="s">
        <v>133</v>
      </c>
      <c r="AU721" s="186" t="s">
        <v>86</v>
      </c>
      <c r="AY721" s="19" t="s">
        <v>130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84</v>
      </c>
      <c r="BK721" s="187">
        <f>ROUND(I721*H721,2)</f>
        <v>0</v>
      </c>
      <c r="BL721" s="19" t="s">
        <v>245</v>
      </c>
      <c r="BM721" s="186" t="s">
        <v>1248</v>
      </c>
    </row>
    <row r="722" spans="2:51" s="13" customFormat="1" ht="12">
      <c r="B722" s="193"/>
      <c r="C722" s="194"/>
      <c r="D722" s="195" t="s">
        <v>142</v>
      </c>
      <c r="E722" s="196" t="s">
        <v>19</v>
      </c>
      <c r="F722" s="197" t="s">
        <v>1157</v>
      </c>
      <c r="G722" s="194"/>
      <c r="H722" s="196" t="s">
        <v>19</v>
      </c>
      <c r="I722" s="198"/>
      <c r="J722" s="194"/>
      <c r="K722" s="194"/>
      <c r="L722" s="199"/>
      <c r="M722" s="200"/>
      <c r="N722" s="201"/>
      <c r="O722" s="201"/>
      <c r="P722" s="201"/>
      <c r="Q722" s="201"/>
      <c r="R722" s="201"/>
      <c r="S722" s="201"/>
      <c r="T722" s="202"/>
      <c r="AT722" s="203" t="s">
        <v>142</v>
      </c>
      <c r="AU722" s="203" t="s">
        <v>86</v>
      </c>
      <c r="AV722" s="13" t="s">
        <v>84</v>
      </c>
      <c r="AW722" s="13" t="s">
        <v>37</v>
      </c>
      <c r="AX722" s="13" t="s">
        <v>76</v>
      </c>
      <c r="AY722" s="203" t="s">
        <v>130</v>
      </c>
    </row>
    <row r="723" spans="2:51" s="14" customFormat="1" ht="12">
      <c r="B723" s="204"/>
      <c r="C723" s="205"/>
      <c r="D723" s="195" t="s">
        <v>142</v>
      </c>
      <c r="E723" s="206" t="s">
        <v>19</v>
      </c>
      <c r="F723" s="207" t="s">
        <v>1249</v>
      </c>
      <c r="G723" s="205"/>
      <c r="H723" s="208">
        <v>6</v>
      </c>
      <c r="I723" s="209"/>
      <c r="J723" s="205"/>
      <c r="K723" s="205"/>
      <c r="L723" s="210"/>
      <c r="M723" s="211"/>
      <c r="N723" s="212"/>
      <c r="O723" s="212"/>
      <c r="P723" s="212"/>
      <c r="Q723" s="212"/>
      <c r="R723" s="212"/>
      <c r="S723" s="212"/>
      <c r="T723" s="213"/>
      <c r="AT723" s="214" t="s">
        <v>142</v>
      </c>
      <c r="AU723" s="214" t="s">
        <v>86</v>
      </c>
      <c r="AV723" s="14" t="s">
        <v>86</v>
      </c>
      <c r="AW723" s="14" t="s">
        <v>37</v>
      </c>
      <c r="AX723" s="14" t="s">
        <v>76</v>
      </c>
      <c r="AY723" s="214" t="s">
        <v>130</v>
      </c>
    </row>
    <row r="724" spans="2:51" s="15" customFormat="1" ht="12">
      <c r="B724" s="215"/>
      <c r="C724" s="216"/>
      <c r="D724" s="195" t="s">
        <v>142</v>
      </c>
      <c r="E724" s="217" t="s">
        <v>19</v>
      </c>
      <c r="F724" s="218" t="s">
        <v>146</v>
      </c>
      <c r="G724" s="216"/>
      <c r="H724" s="219">
        <v>6</v>
      </c>
      <c r="I724" s="220"/>
      <c r="J724" s="216"/>
      <c r="K724" s="216"/>
      <c r="L724" s="221"/>
      <c r="M724" s="222"/>
      <c r="N724" s="223"/>
      <c r="O724" s="223"/>
      <c r="P724" s="223"/>
      <c r="Q724" s="223"/>
      <c r="R724" s="223"/>
      <c r="S724" s="223"/>
      <c r="T724" s="224"/>
      <c r="AT724" s="225" t="s">
        <v>142</v>
      </c>
      <c r="AU724" s="225" t="s">
        <v>86</v>
      </c>
      <c r="AV724" s="15" t="s">
        <v>138</v>
      </c>
      <c r="AW724" s="15" t="s">
        <v>37</v>
      </c>
      <c r="AX724" s="15" t="s">
        <v>84</v>
      </c>
      <c r="AY724" s="225" t="s">
        <v>130</v>
      </c>
    </row>
    <row r="725" spans="1:65" s="2" customFormat="1" ht="16.5" customHeight="1">
      <c r="A725" s="36"/>
      <c r="B725" s="37"/>
      <c r="C725" s="175" t="s">
        <v>1250</v>
      </c>
      <c r="D725" s="175" t="s">
        <v>133</v>
      </c>
      <c r="E725" s="176" t="s">
        <v>1251</v>
      </c>
      <c r="F725" s="177" t="s">
        <v>1252</v>
      </c>
      <c r="G725" s="178" t="s">
        <v>437</v>
      </c>
      <c r="H725" s="179">
        <v>4</v>
      </c>
      <c r="I725" s="180"/>
      <c r="J725" s="181">
        <f>ROUND(I725*H725,2)</f>
        <v>0</v>
      </c>
      <c r="K725" s="177" t="s">
        <v>19</v>
      </c>
      <c r="L725" s="41"/>
      <c r="M725" s="182" t="s">
        <v>19</v>
      </c>
      <c r="N725" s="183" t="s">
        <v>47</v>
      </c>
      <c r="O725" s="66"/>
      <c r="P725" s="184">
        <f>O725*H725</f>
        <v>0</v>
      </c>
      <c r="Q725" s="184">
        <v>0</v>
      </c>
      <c r="R725" s="184">
        <f>Q725*H725</f>
        <v>0</v>
      </c>
      <c r="S725" s="184">
        <v>0</v>
      </c>
      <c r="T725" s="185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6" t="s">
        <v>245</v>
      </c>
      <c r="AT725" s="186" t="s">
        <v>133</v>
      </c>
      <c r="AU725" s="186" t="s">
        <v>86</v>
      </c>
      <c r="AY725" s="19" t="s">
        <v>130</v>
      </c>
      <c r="BE725" s="187">
        <f>IF(N725="základní",J725,0)</f>
        <v>0</v>
      </c>
      <c r="BF725" s="187">
        <f>IF(N725="snížená",J725,0)</f>
        <v>0</v>
      </c>
      <c r="BG725" s="187">
        <f>IF(N725="zákl. přenesená",J725,0)</f>
        <v>0</v>
      </c>
      <c r="BH725" s="187">
        <f>IF(N725="sníž. přenesená",J725,0)</f>
        <v>0</v>
      </c>
      <c r="BI725" s="187">
        <f>IF(N725="nulová",J725,0)</f>
        <v>0</v>
      </c>
      <c r="BJ725" s="19" t="s">
        <v>84</v>
      </c>
      <c r="BK725" s="187">
        <f>ROUND(I725*H725,2)</f>
        <v>0</v>
      </c>
      <c r="BL725" s="19" t="s">
        <v>245</v>
      </c>
      <c r="BM725" s="186" t="s">
        <v>1253</v>
      </c>
    </row>
    <row r="726" spans="2:51" s="13" customFormat="1" ht="12">
      <c r="B726" s="193"/>
      <c r="C726" s="194"/>
      <c r="D726" s="195" t="s">
        <v>142</v>
      </c>
      <c r="E726" s="196" t="s">
        <v>19</v>
      </c>
      <c r="F726" s="197" t="s">
        <v>1157</v>
      </c>
      <c r="G726" s="194"/>
      <c r="H726" s="196" t="s">
        <v>19</v>
      </c>
      <c r="I726" s="198"/>
      <c r="J726" s="194"/>
      <c r="K726" s="194"/>
      <c r="L726" s="199"/>
      <c r="M726" s="200"/>
      <c r="N726" s="201"/>
      <c r="O726" s="201"/>
      <c r="P726" s="201"/>
      <c r="Q726" s="201"/>
      <c r="R726" s="201"/>
      <c r="S726" s="201"/>
      <c r="T726" s="202"/>
      <c r="AT726" s="203" t="s">
        <v>142</v>
      </c>
      <c r="AU726" s="203" t="s">
        <v>86</v>
      </c>
      <c r="AV726" s="13" t="s">
        <v>84</v>
      </c>
      <c r="AW726" s="13" t="s">
        <v>37</v>
      </c>
      <c r="AX726" s="13" t="s">
        <v>76</v>
      </c>
      <c r="AY726" s="203" t="s">
        <v>130</v>
      </c>
    </row>
    <row r="727" spans="2:51" s="14" customFormat="1" ht="12">
      <c r="B727" s="204"/>
      <c r="C727" s="205"/>
      <c r="D727" s="195" t="s">
        <v>142</v>
      </c>
      <c r="E727" s="206" t="s">
        <v>19</v>
      </c>
      <c r="F727" s="207" t="s">
        <v>1254</v>
      </c>
      <c r="G727" s="205"/>
      <c r="H727" s="208">
        <v>4</v>
      </c>
      <c r="I727" s="209"/>
      <c r="J727" s="205"/>
      <c r="K727" s="205"/>
      <c r="L727" s="210"/>
      <c r="M727" s="211"/>
      <c r="N727" s="212"/>
      <c r="O727" s="212"/>
      <c r="P727" s="212"/>
      <c r="Q727" s="212"/>
      <c r="R727" s="212"/>
      <c r="S727" s="212"/>
      <c r="T727" s="213"/>
      <c r="AT727" s="214" t="s">
        <v>142</v>
      </c>
      <c r="AU727" s="214" t="s">
        <v>86</v>
      </c>
      <c r="AV727" s="14" t="s">
        <v>86</v>
      </c>
      <c r="AW727" s="14" t="s">
        <v>37</v>
      </c>
      <c r="AX727" s="14" t="s">
        <v>76</v>
      </c>
      <c r="AY727" s="214" t="s">
        <v>130</v>
      </c>
    </row>
    <row r="728" spans="2:51" s="15" customFormat="1" ht="12">
      <c r="B728" s="215"/>
      <c r="C728" s="216"/>
      <c r="D728" s="195" t="s">
        <v>142</v>
      </c>
      <c r="E728" s="217" t="s">
        <v>19</v>
      </c>
      <c r="F728" s="218" t="s">
        <v>146</v>
      </c>
      <c r="G728" s="216"/>
      <c r="H728" s="219">
        <v>4</v>
      </c>
      <c r="I728" s="220"/>
      <c r="J728" s="216"/>
      <c r="K728" s="216"/>
      <c r="L728" s="221"/>
      <c r="M728" s="222"/>
      <c r="N728" s="223"/>
      <c r="O728" s="223"/>
      <c r="P728" s="223"/>
      <c r="Q728" s="223"/>
      <c r="R728" s="223"/>
      <c r="S728" s="223"/>
      <c r="T728" s="224"/>
      <c r="AT728" s="225" t="s">
        <v>142</v>
      </c>
      <c r="AU728" s="225" t="s">
        <v>86</v>
      </c>
      <c r="AV728" s="15" t="s">
        <v>138</v>
      </c>
      <c r="AW728" s="15" t="s">
        <v>37</v>
      </c>
      <c r="AX728" s="15" t="s">
        <v>84</v>
      </c>
      <c r="AY728" s="225" t="s">
        <v>130</v>
      </c>
    </row>
    <row r="729" spans="1:65" s="2" customFormat="1" ht="16.5" customHeight="1">
      <c r="A729" s="36"/>
      <c r="B729" s="37"/>
      <c r="C729" s="175" t="s">
        <v>1255</v>
      </c>
      <c r="D729" s="175" t="s">
        <v>133</v>
      </c>
      <c r="E729" s="176" t="s">
        <v>1256</v>
      </c>
      <c r="F729" s="177" t="s">
        <v>1257</v>
      </c>
      <c r="G729" s="178" t="s">
        <v>437</v>
      </c>
      <c r="H729" s="179">
        <v>5</v>
      </c>
      <c r="I729" s="180"/>
      <c r="J729" s="181">
        <f>ROUND(I729*H729,2)</f>
        <v>0</v>
      </c>
      <c r="K729" s="177" t="s">
        <v>19</v>
      </c>
      <c r="L729" s="41"/>
      <c r="M729" s="182" t="s">
        <v>19</v>
      </c>
      <c r="N729" s="183" t="s">
        <v>47</v>
      </c>
      <c r="O729" s="66"/>
      <c r="P729" s="184">
        <f>O729*H729</f>
        <v>0</v>
      </c>
      <c r="Q729" s="184">
        <v>0</v>
      </c>
      <c r="R729" s="184">
        <f>Q729*H729</f>
        <v>0</v>
      </c>
      <c r="S729" s="184">
        <v>0</v>
      </c>
      <c r="T729" s="185">
        <f>S729*H729</f>
        <v>0</v>
      </c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R729" s="186" t="s">
        <v>245</v>
      </c>
      <c r="AT729" s="186" t="s">
        <v>133</v>
      </c>
      <c r="AU729" s="186" t="s">
        <v>86</v>
      </c>
      <c r="AY729" s="19" t="s">
        <v>130</v>
      </c>
      <c r="BE729" s="187">
        <f>IF(N729="základní",J729,0)</f>
        <v>0</v>
      </c>
      <c r="BF729" s="187">
        <f>IF(N729="snížená",J729,0)</f>
        <v>0</v>
      </c>
      <c r="BG729" s="187">
        <f>IF(N729="zákl. přenesená",J729,0)</f>
        <v>0</v>
      </c>
      <c r="BH729" s="187">
        <f>IF(N729="sníž. přenesená",J729,0)</f>
        <v>0</v>
      </c>
      <c r="BI729" s="187">
        <f>IF(N729="nulová",J729,0)</f>
        <v>0</v>
      </c>
      <c r="BJ729" s="19" t="s">
        <v>84</v>
      </c>
      <c r="BK729" s="187">
        <f>ROUND(I729*H729,2)</f>
        <v>0</v>
      </c>
      <c r="BL729" s="19" t="s">
        <v>245</v>
      </c>
      <c r="BM729" s="186" t="s">
        <v>1258</v>
      </c>
    </row>
    <row r="730" spans="2:51" s="13" customFormat="1" ht="12">
      <c r="B730" s="193"/>
      <c r="C730" s="194"/>
      <c r="D730" s="195" t="s">
        <v>142</v>
      </c>
      <c r="E730" s="196" t="s">
        <v>19</v>
      </c>
      <c r="F730" s="197" t="s">
        <v>1157</v>
      </c>
      <c r="G730" s="194"/>
      <c r="H730" s="196" t="s">
        <v>19</v>
      </c>
      <c r="I730" s="198"/>
      <c r="J730" s="194"/>
      <c r="K730" s="194"/>
      <c r="L730" s="199"/>
      <c r="M730" s="200"/>
      <c r="N730" s="201"/>
      <c r="O730" s="201"/>
      <c r="P730" s="201"/>
      <c r="Q730" s="201"/>
      <c r="R730" s="201"/>
      <c r="S730" s="201"/>
      <c r="T730" s="202"/>
      <c r="AT730" s="203" t="s">
        <v>142</v>
      </c>
      <c r="AU730" s="203" t="s">
        <v>86</v>
      </c>
      <c r="AV730" s="13" t="s">
        <v>84</v>
      </c>
      <c r="AW730" s="13" t="s">
        <v>37</v>
      </c>
      <c r="AX730" s="13" t="s">
        <v>76</v>
      </c>
      <c r="AY730" s="203" t="s">
        <v>130</v>
      </c>
    </row>
    <row r="731" spans="2:51" s="14" customFormat="1" ht="12">
      <c r="B731" s="204"/>
      <c r="C731" s="205"/>
      <c r="D731" s="195" t="s">
        <v>142</v>
      </c>
      <c r="E731" s="206" t="s">
        <v>19</v>
      </c>
      <c r="F731" s="207" t="s">
        <v>1259</v>
      </c>
      <c r="G731" s="205"/>
      <c r="H731" s="208">
        <v>5</v>
      </c>
      <c r="I731" s="209"/>
      <c r="J731" s="205"/>
      <c r="K731" s="205"/>
      <c r="L731" s="210"/>
      <c r="M731" s="211"/>
      <c r="N731" s="212"/>
      <c r="O731" s="212"/>
      <c r="P731" s="212"/>
      <c r="Q731" s="212"/>
      <c r="R731" s="212"/>
      <c r="S731" s="212"/>
      <c r="T731" s="213"/>
      <c r="AT731" s="214" t="s">
        <v>142</v>
      </c>
      <c r="AU731" s="214" t="s">
        <v>86</v>
      </c>
      <c r="AV731" s="14" t="s">
        <v>86</v>
      </c>
      <c r="AW731" s="14" t="s">
        <v>37</v>
      </c>
      <c r="AX731" s="14" t="s">
        <v>76</v>
      </c>
      <c r="AY731" s="214" t="s">
        <v>130</v>
      </c>
    </row>
    <row r="732" spans="2:51" s="15" customFormat="1" ht="12">
      <c r="B732" s="215"/>
      <c r="C732" s="216"/>
      <c r="D732" s="195" t="s">
        <v>142</v>
      </c>
      <c r="E732" s="217" t="s">
        <v>19</v>
      </c>
      <c r="F732" s="218" t="s">
        <v>146</v>
      </c>
      <c r="G732" s="216"/>
      <c r="H732" s="219">
        <v>5</v>
      </c>
      <c r="I732" s="220"/>
      <c r="J732" s="216"/>
      <c r="K732" s="216"/>
      <c r="L732" s="221"/>
      <c r="M732" s="222"/>
      <c r="N732" s="223"/>
      <c r="O732" s="223"/>
      <c r="P732" s="223"/>
      <c r="Q732" s="223"/>
      <c r="R732" s="223"/>
      <c r="S732" s="223"/>
      <c r="T732" s="224"/>
      <c r="AT732" s="225" t="s">
        <v>142</v>
      </c>
      <c r="AU732" s="225" t="s">
        <v>86</v>
      </c>
      <c r="AV732" s="15" t="s">
        <v>138</v>
      </c>
      <c r="AW732" s="15" t="s">
        <v>37</v>
      </c>
      <c r="AX732" s="15" t="s">
        <v>84</v>
      </c>
      <c r="AY732" s="225" t="s">
        <v>130</v>
      </c>
    </row>
    <row r="733" spans="1:65" s="2" customFormat="1" ht="21.75" customHeight="1">
      <c r="A733" s="36"/>
      <c r="B733" s="37"/>
      <c r="C733" s="175" t="s">
        <v>1260</v>
      </c>
      <c r="D733" s="175" t="s">
        <v>133</v>
      </c>
      <c r="E733" s="176" t="s">
        <v>497</v>
      </c>
      <c r="F733" s="177" t="s">
        <v>1261</v>
      </c>
      <c r="G733" s="178" t="s">
        <v>445</v>
      </c>
      <c r="H733" s="179">
        <v>1</v>
      </c>
      <c r="I733" s="180"/>
      <c r="J733" s="181">
        <f>ROUND(I733*H733,2)</f>
        <v>0</v>
      </c>
      <c r="K733" s="177" t="s">
        <v>19</v>
      </c>
      <c r="L733" s="41"/>
      <c r="M733" s="182" t="s">
        <v>19</v>
      </c>
      <c r="N733" s="183" t="s">
        <v>47</v>
      </c>
      <c r="O733" s="66"/>
      <c r="P733" s="184">
        <f>O733*H733</f>
        <v>0</v>
      </c>
      <c r="Q733" s="184">
        <v>0</v>
      </c>
      <c r="R733" s="184">
        <f>Q733*H733</f>
        <v>0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138</v>
      </c>
      <c r="AT733" s="186" t="s">
        <v>133</v>
      </c>
      <c r="AU733" s="186" t="s">
        <v>86</v>
      </c>
      <c r="AY733" s="19" t="s">
        <v>130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9" t="s">
        <v>84</v>
      </c>
      <c r="BK733" s="187">
        <f>ROUND(I733*H733,2)</f>
        <v>0</v>
      </c>
      <c r="BL733" s="19" t="s">
        <v>138</v>
      </c>
      <c r="BM733" s="186" t="s">
        <v>1262</v>
      </c>
    </row>
    <row r="734" spans="1:65" s="2" customFormat="1" ht="24.2" customHeight="1">
      <c r="A734" s="36"/>
      <c r="B734" s="37"/>
      <c r="C734" s="175" t="s">
        <v>1263</v>
      </c>
      <c r="D734" s="175" t="s">
        <v>133</v>
      </c>
      <c r="E734" s="176" t="s">
        <v>1264</v>
      </c>
      <c r="F734" s="177" t="s">
        <v>1265</v>
      </c>
      <c r="G734" s="178" t="s">
        <v>989</v>
      </c>
      <c r="H734" s="250"/>
      <c r="I734" s="180"/>
      <c r="J734" s="181">
        <f>ROUND(I734*H734,2)</f>
        <v>0</v>
      </c>
      <c r="K734" s="177" t="s">
        <v>137</v>
      </c>
      <c r="L734" s="41"/>
      <c r="M734" s="182" t="s">
        <v>19</v>
      </c>
      <c r="N734" s="183" t="s">
        <v>47</v>
      </c>
      <c r="O734" s="66"/>
      <c r="P734" s="184">
        <f>O734*H734</f>
        <v>0</v>
      </c>
      <c r="Q734" s="184">
        <v>0</v>
      </c>
      <c r="R734" s="184">
        <f>Q734*H734</f>
        <v>0</v>
      </c>
      <c r="S734" s="184">
        <v>0</v>
      </c>
      <c r="T734" s="185">
        <f>S734*H734</f>
        <v>0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86" t="s">
        <v>245</v>
      </c>
      <c r="AT734" s="186" t="s">
        <v>133</v>
      </c>
      <c r="AU734" s="186" t="s">
        <v>86</v>
      </c>
      <c r="AY734" s="19" t="s">
        <v>130</v>
      </c>
      <c r="BE734" s="187">
        <f>IF(N734="základní",J734,0)</f>
        <v>0</v>
      </c>
      <c r="BF734" s="187">
        <f>IF(N734="snížená",J734,0)</f>
        <v>0</v>
      </c>
      <c r="BG734" s="187">
        <f>IF(N734="zákl. přenesená",J734,0)</f>
        <v>0</v>
      </c>
      <c r="BH734" s="187">
        <f>IF(N734="sníž. přenesená",J734,0)</f>
        <v>0</v>
      </c>
      <c r="BI734" s="187">
        <f>IF(N734="nulová",J734,0)</f>
        <v>0</v>
      </c>
      <c r="BJ734" s="19" t="s">
        <v>84</v>
      </c>
      <c r="BK734" s="187">
        <f>ROUND(I734*H734,2)</f>
        <v>0</v>
      </c>
      <c r="BL734" s="19" t="s">
        <v>245</v>
      </c>
      <c r="BM734" s="186" t="s">
        <v>1266</v>
      </c>
    </row>
    <row r="735" spans="1:47" s="2" customFormat="1" ht="12">
      <c r="A735" s="36"/>
      <c r="B735" s="37"/>
      <c r="C735" s="38"/>
      <c r="D735" s="188" t="s">
        <v>140</v>
      </c>
      <c r="E735" s="38"/>
      <c r="F735" s="189" t="s">
        <v>1267</v>
      </c>
      <c r="G735" s="38"/>
      <c r="H735" s="38"/>
      <c r="I735" s="190"/>
      <c r="J735" s="38"/>
      <c r="K735" s="38"/>
      <c r="L735" s="41"/>
      <c r="M735" s="191"/>
      <c r="N735" s="192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140</v>
      </c>
      <c r="AU735" s="19" t="s">
        <v>86</v>
      </c>
    </row>
    <row r="736" spans="2:63" s="12" customFormat="1" ht="22.9" customHeight="1">
      <c r="B736" s="159"/>
      <c r="C736" s="160"/>
      <c r="D736" s="161" t="s">
        <v>75</v>
      </c>
      <c r="E736" s="173" t="s">
        <v>1268</v>
      </c>
      <c r="F736" s="173" t="s">
        <v>1269</v>
      </c>
      <c r="G736" s="160"/>
      <c r="H736" s="160"/>
      <c r="I736" s="163"/>
      <c r="J736" s="174">
        <f>BK736</f>
        <v>0</v>
      </c>
      <c r="K736" s="160"/>
      <c r="L736" s="165"/>
      <c r="M736" s="166"/>
      <c r="N736" s="167"/>
      <c r="O736" s="167"/>
      <c r="P736" s="168">
        <f>SUM(P737:P754)</f>
        <v>0</v>
      </c>
      <c r="Q736" s="167"/>
      <c r="R736" s="168">
        <f>SUM(R737:R754)</f>
        <v>0.029946</v>
      </c>
      <c r="S736" s="167"/>
      <c r="T736" s="169">
        <f>SUM(T737:T754)</f>
        <v>0</v>
      </c>
      <c r="AR736" s="170" t="s">
        <v>86</v>
      </c>
      <c r="AT736" s="171" t="s">
        <v>75</v>
      </c>
      <c r="AU736" s="171" t="s">
        <v>84</v>
      </c>
      <c r="AY736" s="170" t="s">
        <v>130</v>
      </c>
      <c r="BK736" s="172">
        <f>SUM(BK737:BK754)</f>
        <v>0</v>
      </c>
    </row>
    <row r="737" spans="1:65" s="2" customFormat="1" ht="16.5" customHeight="1">
      <c r="A737" s="36"/>
      <c r="B737" s="37"/>
      <c r="C737" s="175" t="s">
        <v>1270</v>
      </c>
      <c r="D737" s="175" t="s">
        <v>133</v>
      </c>
      <c r="E737" s="176" t="s">
        <v>1271</v>
      </c>
      <c r="F737" s="177" t="s">
        <v>1272</v>
      </c>
      <c r="G737" s="178" t="s">
        <v>136</v>
      </c>
      <c r="H737" s="179">
        <v>1.4</v>
      </c>
      <c r="I737" s="180"/>
      <c r="J737" s="181">
        <f>ROUND(I737*H737,2)</f>
        <v>0</v>
      </c>
      <c r="K737" s="177" t="s">
        <v>137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0.0003</v>
      </c>
      <c r="R737" s="184">
        <f>Q737*H737</f>
        <v>0.00041999999999999996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245</v>
      </c>
      <c r="AT737" s="186" t="s">
        <v>133</v>
      </c>
      <c r="AU737" s="186" t="s">
        <v>86</v>
      </c>
      <c r="AY737" s="19" t="s">
        <v>130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84</v>
      </c>
      <c r="BK737" s="187">
        <f>ROUND(I737*H737,2)</f>
        <v>0</v>
      </c>
      <c r="BL737" s="19" t="s">
        <v>245</v>
      </c>
      <c r="BM737" s="186" t="s">
        <v>1273</v>
      </c>
    </row>
    <row r="738" spans="1:47" s="2" customFormat="1" ht="12">
      <c r="A738" s="36"/>
      <c r="B738" s="37"/>
      <c r="C738" s="38"/>
      <c r="D738" s="188" t="s">
        <v>140</v>
      </c>
      <c r="E738" s="38"/>
      <c r="F738" s="189" t="s">
        <v>1274</v>
      </c>
      <c r="G738" s="38"/>
      <c r="H738" s="38"/>
      <c r="I738" s="190"/>
      <c r="J738" s="38"/>
      <c r="K738" s="38"/>
      <c r="L738" s="41"/>
      <c r="M738" s="191"/>
      <c r="N738" s="192"/>
      <c r="O738" s="66"/>
      <c r="P738" s="66"/>
      <c r="Q738" s="66"/>
      <c r="R738" s="66"/>
      <c r="S738" s="66"/>
      <c r="T738" s="67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T738" s="19" t="s">
        <v>140</v>
      </c>
      <c r="AU738" s="19" t="s">
        <v>86</v>
      </c>
    </row>
    <row r="739" spans="2:51" s="13" customFormat="1" ht="12">
      <c r="B739" s="193"/>
      <c r="C739" s="194"/>
      <c r="D739" s="195" t="s">
        <v>142</v>
      </c>
      <c r="E739" s="196" t="s">
        <v>19</v>
      </c>
      <c r="F739" s="197" t="s">
        <v>895</v>
      </c>
      <c r="G739" s="194"/>
      <c r="H739" s="196" t="s">
        <v>19</v>
      </c>
      <c r="I739" s="198"/>
      <c r="J739" s="194"/>
      <c r="K739" s="194"/>
      <c r="L739" s="199"/>
      <c r="M739" s="200"/>
      <c r="N739" s="201"/>
      <c r="O739" s="201"/>
      <c r="P739" s="201"/>
      <c r="Q739" s="201"/>
      <c r="R739" s="201"/>
      <c r="S739" s="201"/>
      <c r="T739" s="202"/>
      <c r="AT739" s="203" t="s">
        <v>142</v>
      </c>
      <c r="AU739" s="203" t="s">
        <v>86</v>
      </c>
      <c r="AV739" s="13" t="s">
        <v>84</v>
      </c>
      <c r="AW739" s="13" t="s">
        <v>37</v>
      </c>
      <c r="AX739" s="13" t="s">
        <v>76</v>
      </c>
      <c r="AY739" s="203" t="s">
        <v>130</v>
      </c>
    </row>
    <row r="740" spans="2:51" s="14" customFormat="1" ht="12">
      <c r="B740" s="204"/>
      <c r="C740" s="205"/>
      <c r="D740" s="195" t="s">
        <v>142</v>
      </c>
      <c r="E740" s="206" t="s">
        <v>19</v>
      </c>
      <c r="F740" s="207" t="s">
        <v>896</v>
      </c>
      <c r="G740" s="205"/>
      <c r="H740" s="208">
        <v>1.4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142</v>
      </c>
      <c r="AU740" s="214" t="s">
        <v>86</v>
      </c>
      <c r="AV740" s="14" t="s">
        <v>86</v>
      </c>
      <c r="AW740" s="14" t="s">
        <v>37</v>
      </c>
      <c r="AX740" s="14" t="s">
        <v>76</v>
      </c>
      <c r="AY740" s="214" t="s">
        <v>130</v>
      </c>
    </row>
    <row r="741" spans="2:51" s="15" customFormat="1" ht="12">
      <c r="B741" s="215"/>
      <c r="C741" s="216"/>
      <c r="D741" s="195" t="s">
        <v>142</v>
      </c>
      <c r="E741" s="217" t="s">
        <v>19</v>
      </c>
      <c r="F741" s="218" t="s">
        <v>146</v>
      </c>
      <c r="G741" s="216"/>
      <c r="H741" s="219">
        <v>1.4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142</v>
      </c>
      <c r="AU741" s="225" t="s">
        <v>86</v>
      </c>
      <c r="AV741" s="15" t="s">
        <v>138</v>
      </c>
      <c r="AW741" s="15" t="s">
        <v>37</v>
      </c>
      <c r="AX741" s="15" t="s">
        <v>84</v>
      </c>
      <c r="AY741" s="225" t="s">
        <v>130</v>
      </c>
    </row>
    <row r="742" spans="1:65" s="2" customFormat="1" ht="24.2" customHeight="1">
      <c r="A742" s="36"/>
      <c r="B742" s="37"/>
      <c r="C742" s="175" t="s">
        <v>1275</v>
      </c>
      <c r="D742" s="175" t="s">
        <v>133</v>
      </c>
      <c r="E742" s="176" t="s">
        <v>1276</v>
      </c>
      <c r="F742" s="177" t="s">
        <v>1277</v>
      </c>
      <c r="G742" s="178" t="s">
        <v>136</v>
      </c>
      <c r="H742" s="179">
        <v>1.4</v>
      </c>
      <c r="I742" s="180"/>
      <c r="J742" s="181">
        <f>ROUND(I742*H742,2)</f>
        <v>0</v>
      </c>
      <c r="K742" s="177" t="s">
        <v>137</v>
      </c>
      <c r="L742" s="41"/>
      <c r="M742" s="182" t="s">
        <v>19</v>
      </c>
      <c r="N742" s="183" t="s">
        <v>47</v>
      </c>
      <c r="O742" s="66"/>
      <c r="P742" s="184">
        <f>O742*H742</f>
        <v>0</v>
      </c>
      <c r="Q742" s="184">
        <v>0.00591</v>
      </c>
      <c r="R742" s="184">
        <f>Q742*H742</f>
        <v>0.008274</v>
      </c>
      <c r="S742" s="184">
        <v>0</v>
      </c>
      <c r="T742" s="185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186" t="s">
        <v>245</v>
      </c>
      <c r="AT742" s="186" t="s">
        <v>133</v>
      </c>
      <c r="AU742" s="186" t="s">
        <v>86</v>
      </c>
      <c r="AY742" s="19" t="s">
        <v>130</v>
      </c>
      <c r="BE742" s="187">
        <f>IF(N742="základní",J742,0)</f>
        <v>0</v>
      </c>
      <c r="BF742" s="187">
        <f>IF(N742="snížená",J742,0)</f>
        <v>0</v>
      </c>
      <c r="BG742" s="187">
        <f>IF(N742="zákl. přenesená",J742,0)</f>
        <v>0</v>
      </c>
      <c r="BH742" s="187">
        <f>IF(N742="sníž. přenesená",J742,0)</f>
        <v>0</v>
      </c>
      <c r="BI742" s="187">
        <f>IF(N742="nulová",J742,0)</f>
        <v>0</v>
      </c>
      <c r="BJ742" s="19" t="s">
        <v>84</v>
      </c>
      <c r="BK742" s="187">
        <f>ROUND(I742*H742,2)</f>
        <v>0</v>
      </c>
      <c r="BL742" s="19" t="s">
        <v>245</v>
      </c>
      <c r="BM742" s="186" t="s">
        <v>1278</v>
      </c>
    </row>
    <row r="743" spans="1:47" s="2" customFormat="1" ht="12">
      <c r="A743" s="36"/>
      <c r="B743" s="37"/>
      <c r="C743" s="38"/>
      <c r="D743" s="188" t="s">
        <v>140</v>
      </c>
      <c r="E743" s="38"/>
      <c r="F743" s="189" t="s">
        <v>1279</v>
      </c>
      <c r="G743" s="38"/>
      <c r="H743" s="38"/>
      <c r="I743" s="190"/>
      <c r="J743" s="38"/>
      <c r="K743" s="38"/>
      <c r="L743" s="41"/>
      <c r="M743" s="191"/>
      <c r="N743" s="192"/>
      <c r="O743" s="66"/>
      <c r="P743" s="66"/>
      <c r="Q743" s="66"/>
      <c r="R743" s="66"/>
      <c r="S743" s="66"/>
      <c r="T743" s="67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T743" s="19" t="s">
        <v>140</v>
      </c>
      <c r="AU743" s="19" t="s">
        <v>86</v>
      </c>
    </row>
    <row r="744" spans="2:51" s="13" customFormat="1" ht="12">
      <c r="B744" s="193"/>
      <c r="C744" s="194"/>
      <c r="D744" s="195" t="s">
        <v>142</v>
      </c>
      <c r="E744" s="196" t="s">
        <v>19</v>
      </c>
      <c r="F744" s="197" t="s">
        <v>895</v>
      </c>
      <c r="G744" s="194"/>
      <c r="H744" s="196" t="s">
        <v>19</v>
      </c>
      <c r="I744" s="198"/>
      <c r="J744" s="194"/>
      <c r="K744" s="194"/>
      <c r="L744" s="199"/>
      <c r="M744" s="200"/>
      <c r="N744" s="201"/>
      <c r="O744" s="201"/>
      <c r="P744" s="201"/>
      <c r="Q744" s="201"/>
      <c r="R744" s="201"/>
      <c r="S744" s="201"/>
      <c r="T744" s="202"/>
      <c r="AT744" s="203" t="s">
        <v>142</v>
      </c>
      <c r="AU744" s="203" t="s">
        <v>86</v>
      </c>
      <c r="AV744" s="13" t="s">
        <v>84</v>
      </c>
      <c r="AW744" s="13" t="s">
        <v>37</v>
      </c>
      <c r="AX744" s="13" t="s">
        <v>76</v>
      </c>
      <c r="AY744" s="203" t="s">
        <v>130</v>
      </c>
    </row>
    <row r="745" spans="2:51" s="14" customFormat="1" ht="12">
      <c r="B745" s="204"/>
      <c r="C745" s="205"/>
      <c r="D745" s="195" t="s">
        <v>142</v>
      </c>
      <c r="E745" s="206" t="s">
        <v>19</v>
      </c>
      <c r="F745" s="207" t="s">
        <v>896</v>
      </c>
      <c r="G745" s="205"/>
      <c r="H745" s="208">
        <v>1.4</v>
      </c>
      <c r="I745" s="209"/>
      <c r="J745" s="205"/>
      <c r="K745" s="205"/>
      <c r="L745" s="210"/>
      <c r="M745" s="211"/>
      <c r="N745" s="212"/>
      <c r="O745" s="212"/>
      <c r="P745" s="212"/>
      <c r="Q745" s="212"/>
      <c r="R745" s="212"/>
      <c r="S745" s="212"/>
      <c r="T745" s="213"/>
      <c r="AT745" s="214" t="s">
        <v>142</v>
      </c>
      <c r="AU745" s="214" t="s">
        <v>86</v>
      </c>
      <c r="AV745" s="14" t="s">
        <v>86</v>
      </c>
      <c r="AW745" s="14" t="s">
        <v>37</v>
      </c>
      <c r="AX745" s="14" t="s">
        <v>76</v>
      </c>
      <c r="AY745" s="214" t="s">
        <v>130</v>
      </c>
    </row>
    <row r="746" spans="2:51" s="15" customFormat="1" ht="12">
      <c r="B746" s="215"/>
      <c r="C746" s="216"/>
      <c r="D746" s="195" t="s">
        <v>142</v>
      </c>
      <c r="E746" s="217" t="s">
        <v>19</v>
      </c>
      <c r="F746" s="218" t="s">
        <v>146</v>
      </c>
      <c r="G746" s="216"/>
      <c r="H746" s="219">
        <v>1.4</v>
      </c>
      <c r="I746" s="220"/>
      <c r="J746" s="216"/>
      <c r="K746" s="216"/>
      <c r="L746" s="221"/>
      <c r="M746" s="222"/>
      <c r="N746" s="223"/>
      <c r="O746" s="223"/>
      <c r="P746" s="223"/>
      <c r="Q746" s="223"/>
      <c r="R746" s="223"/>
      <c r="S746" s="223"/>
      <c r="T746" s="224"/>
      <c r="AT746" s="225" t="s">
        <v>142</v>
      </c>
      <c r="AU746" s="225" t="s">
        <v>86</v>
      </c>
      <c r="AV746" s="15" t="s">
        <v>138</v>
      </c>
      <c r="AW746" s="15" t="s">
        <v>37</v>
      </c>
      <c r="AX746" s="15" t="s">
        <v>84</v>
      </c>
      <c r="AY746" s="225" t="s">
        <v>130</v>
      </c>
    </row>
    <row r="747" spans="1:65" s="2" customFormat="1" ht="24.2" customHeight="1">
      <c r="A747" s="36"/>
      <c r="B747" s="37"/>
      <c r="C747" s="240" t="s">
        <v>1280</v>
      </c>
      <c r="D747" s="240" t="s">
        <v>841</v>
      </c>
      <c r="E747" s="241" t="s">
        <v>1281</v>
      </c>
      <c r="F747" s="242" t="s">
        <v>1282</v>
      </c>
      <c r="G747" s="243" t="s">
        <v>136</v>
      </c>
      <c r="H747" s="244">
        <v>1.54</v>
      </c>
      <c r="I747" s="245"/>
      <c r="J747" s="246">
        <f>ROUND(I747*H747,2)</f>
        <v>0</v>
      </c>
      <c r="K747" s="242" t="s">
        <v>137</v>
      </c>
      <c r="L747" s="247"/>
      <c r="M747" s="248" t="s">
        <v>19</v>
      </c>
      <c r="N747" s="249" t="s">
        <v>47</v>
      </c>
      <c r="O747" s="66"/>
      <c r="P747" s="184">
        <f>O747*H747</f>
        <v>0</v>
      </c>
      <c r="Q747" s="184">
        <v>0.0138</v>
      </c>
      <c r="R747" s="184">
        <f>Q747*H747</f>
        <v>0.021252</v>
      </c>
      <c r="S747" s="184">
        <v>0</v>
      </c>
      <c r="T747" s="185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186" t="s">
        <v>378</v>
      </c>
      <c r="AT747" s="186" t="s">
        <v>841</v>
      </c>
      <c r="AU747" s="186" t="s">
        <v>86</v>
      </c>
      <c r="AY747" s="19" t="s">
        <v>130</v>
      </c>
      <c r="BE747" s="187">
        <f>IF(N747="základní",J747,0)</f>
        <v>0</v>
      </c>
      <c r="BF747" s="187">
        <f>IF(N747="snížená",J747,0)</f>
        <v>0</v>
      </c>
      <c r="BG747" s="187">
        <f>IF(N747="zákl. přenesená",J747,0)</f>
        <v>0</v>
      </c>
      <c r="BH747" s="187">
        <f>IF(N747="sníž. přenesená",J747,0)</f>
        <v>0</v>
      </c>
      <c r="BI747" s="187">
        <f>IF(N747="nulová",J747,0)</f>
        <v>0</v>
      </c>
      <c r="BJ747" s="19" t="s">
        <v>84</v>
      </c>
      <c r="BK747" s="187">
        <f>ROUND(I747*H747,2)</f>
        <v>0</v>
      </c>
      <c r="BL747" s="19" t="s">
        <v>245</v>
      </c>
      <c r="BM747" s="186" t="s">
        <v>1283</v>
      </c>
    </row>
    <row r="748" spans="2:51" s="14" customFormat="1" ht="12">
      <c r="B748" s="204"/>
      <c r="C748" s="205"/>
      <c r="D748" s="195" t="s">
        <v>142</v>
      </c>
      <c r="E748" s="205"/>
      <c r="F748" s="207" t="s">
        <v>1284</v>
      </c>
      <c r="G748" s="205"/>
      <c r="H748" s="208">
        <v>1.54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142</v>
      </c>
      <c r="AU748" s="214" t="s">
        <v>86</v>
      </c>
      <c r="AV748" s="14" t="s">
        <v>86</v>
      </c>
      <c r="AW748" s="14" t="s">
        <v>4</v>
      </c>
      <c r="AX748" s="14" t="s">
        <v>84</v>
      </c>
      <c r="AY748" s="214" t="s">
        <v>130</v>
      </c>
    </row>
    <row r="749" spans="1:65" s="2" customFormat="1" ht="24.2" customHeight="1">
      <c r="A749" s="36"/>
      <c r="B749" s="37"/>
      <c r="C749" s="175" t="s">
        <v>1285</v>
      </c>
      <c r="D749" s="175" t="s">
        <v>133</v>
      </c>
      <c r="E749" s="176" t="s">
        <v>1286</v>
      </c>
      <c r="F749" s="177" t="s">
        <v>1287</v>
      </c>
      <c r="G749" s="178" t="s">
        <v>136</v>
      </c>
      <c r="H749" s="179">
        <v>1.4</v>
      </c>
      <c r="I749" s="180"/>
      <c r="J749" s="181">
        <f>ROUND(I749*H749,2)</f>
        <v>0</v>
      </c>
      <c r="K749" s="177" t="s">
        <v>137</v>
      </c>
      <c r="L749" s="41"/>
      <c r="M749" s="182" t="s">
        <v>19</v>
      </c>
      <c r="N749" s="183" t="s">
        <v>47</v>
      </c>
      <c r="O749" s="66"/>
      <c r="P749" s="184">
        <f>O749*H749</f>
        <v>0</v>
      </c>
      <c r="Q749" s="184">
        <v>0</v>
      </c>
      <c r="R749" s="184">
        <f>Q749*H749</f>
        <v>0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245</v>
      </c>
      <c r="AT749" s="186" t="s">
        <v>133</v>
      </c>
      <c r="AU749" s="186" t="s">
        <v>86</v>
      </c>
      <c r="AY749" s="19" t="s">
        <v>130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84</v>
      </c>
      <c r="BK749" s="187">
        <f>ROUND(I749*H749,2)</f>
        <v>0</v>
      </c>
      <c r="BL749" s="19" t="s">
        <v>245</v>
      </c>
      <c r="BM749" s="186" t="s">
        <v>1288</v>
      </c>
    </row>
    <row r="750" spans="1:47" s="2" customFormat="1" ht="12">
      <c r="A750" s="36"/>
      <c r="B750" s="37"/>
      <c r="C750" s="38"/>
      <c r="D750" s="188" t="s">
        <v>140</v>
      </c>
      <c r="E750" s="38"/>
      <c r="F750" s="189" t="s">
        <v>1289</v>
      </c>
      <c r="G750" s="38"/>
      <c r="H750" s="38"/>
      <c r="I750" s="190"/>
      <c r="J750" s="38"/>
      <c r="K750" s="38"/>
      <c r="L750" s="41"/>
      <c r="M750" s="191"/>
      <c r="N750" s="192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140</v>
      </c>
      <c r="AU750" s="19" t="s">
        <v>86</v>
      </c>
    </row>
    <row r="751" spans="2:51" s="14" customFormat="1" ht="12">
      <c r="B751" s="204"/>
      <c r="C751" s="205"/>
      <c r="D751" s="195" t="s">
        <v>142</v>
      </c>
      <c r="E751" s="206" t="s">
        <v>19</v>
      </c>
      <c r="F751" s="207" t="s">
        <v>896</v>
      </c>
      <c r="G751" s="205"/>
      <c r="H751" s="208">
        <v>1.4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142</v>
      </c>
      <c r="AU751" s="214" t="s">
        <v>86</v>
      </c>
      <c r="AV751" s="14" t="s">
        <v>86</v>
      </c>
      <c r="AW751" s="14" t="s">
        <v>37</v>
      </c>
      <c r="AX751" s="14" t="s">
        <v>76</v>
      </c>
      <c r="AY751" s="214" t="s">
        <v>130</v>
      </c>
    </row>
    <row r="752" spans="2:51" s="15" customFormat="1" ht="12">
      <c r="B752" s="215"/>
      <c r="C752" s="216"/>
      <c r="D752" s="195" t="s">
        <v>142</v>
      </c>
      <c r="E752" s="217" t="s">
        <v>19</v>
      </c>
      <c r="F752" s="218" t="s">
        <v>146</v>
      </c>
      <c r="G752" s="216"/>
      <c r="H752" s="219">
        <v>1.4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142</v>
      </c>
      <c r="AU752" s="225" t="s">
        <v>86</v>
      </c>
      <c r="AV752" s="15" t="s">
        <v>138</v>
      </c>
      <c r="AW752" s="15" t="s">
        <v>37</v>
      </c>
      <c r="AX752" s="15" t="s">
        <v>84</v>
      </c>
      <c r="AY752" s="225" t="s">
        <v>130</v>
      </c>
    </row>
    <row r="753" spans="1:65" s="2" customFormat="1" ht="24.2" customHeight="1">
      <c r="A753" s="36"/>
      <c r="B753" s="37"/>
      <c r="C753" s="175" t="s">
        <v>1290</v>
      </c>
      <c r="D753" s="175" t="s">
        <v>133</v>
      </c>
      <c r="E753" s="176" t="s">
        <v>1291</v>
      </c>
      <c r="F753" s="177" t="s">
        <v>1292</v>
      </c>
      <c r="G753" s="178" t="s">
        <v>989</v>
      </c>
      <c r="H753" s="250"/>
      <c r="I753" s="180"/>
      <c r="J753" s="181">
        <f>ROUND(I753*H753,2)</f>
        <v>0</v>
      </c>
      <c r="K753" s="177" t="s">
        <v>137</v>
      </c>
      <c r="L753" s="41"/>
      <c r="M753" s="182" t="s">
        <v>19</v>
      </c>
      <c r="N753" s="183" t="s">
        <v>47</v>
      </c>
      <c r="O753" s="66"/>
      <c r="P753" s="184">
        <f>O753*H753</f>
        <v>0</v>
      </c>
      <c r="Q753" s="184">
        <v>0</v>
      </c>
      <c r="R753" s="184">
        <f>Q753*H753</f>
        <v>0</v>
      </c>
      <c r="S753" s="184">
        <v>0</v>
      </c>
      <c r="T753" s="185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6" t="s">
        <v>245</v>
      </c>
      <c r="AT753" s="186" t="s">
        <v>133</v>
      </c>
      <c r="AU753" s="186" t="s">
        <v>86</v>
      </c>
      <c r="AY753" s="19" t="s">
        <v>130</v>
      </c>
      <c r="BE753" s="187">
        <f>IF(N753="základní",J753,0)</f>
        <v>0</v>
      </c>
      <c r="BF753" s="187">
        <f>IF(N753="snížená",J753,0)</f>
        <v>0</v>
      </c>
      <c r="BG753" s="187">
        <f>IF(N753="zákl. přenesená",J753,0)</f>
        <v>0</v>
      </c>
      <c r="BH753" s="187">
        <f>IF(N753="sníž. přenesená",J753,0)</f>
        <v>0</v>
      </c>
      <c r="BI753" s="187">
        <f>IF(N753="nulová",J753,0)</f>
        <v>0</v>
      </c>
      <c r="BJ753" s="19" t="s">
        <v>84</v>
      </c>
      <c r="BK753" s="187">
        <f>ROUND(I753*H753,2)</f>
        <v>0</v>
      </c>
      <c r="BL753" s="19" t="s">
        <v>245</v>
      </c>
      <c r="BM753" s="186" t="s">
        <v>1293</v>
      </c>
    </row>
    <row r="754" spans="1:47" s="2" customFormat="1" ht="12">
      <c r="A754" s="36"/>
      <c r="B754" s="37"/>
      <c r="C754" s="38"/>
      <c r="D754" s="188" t="s">
        <v>140</v>
      </c>
      <c r="E754" s="38"/>
      <c r="F754" s="189" t="s">
        <v>1294</v>
      </c>
      <c r="G754" s="38"/>
      <c r="H754" s="38"/>
      <c r="I754" s="190"/>
      <c r="J754" s="38"/>
      <c r="K754" s="38"/>
      <c r="L754" s="41"/>
      <c r="M754" s="191"/>
      <c r="N754" s="192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140</v>
      </c>
      <c r="AU754" s="19" t="s">
        <v>86</v>
      </c>
    </row>
    <row r="755" spans="2:63" s="12" customFormat="1" ht="22.9" customHeight="1">
      <c r="B755" s="159"/>
      <c r="C755" s="160"/>
      <c r="D755" s="161" t="s">
        <v>75</v>
      </c>
      <c r="E755" s="173" t="s">
        <v>1295</v>
      </c>
      <c r="F755" s="173" t="s">
        <v>1296</v>
      </c>
      <c r="G755" s="160"/>
      <c r="H755" s="160"/>
      <c r="I755" s="163"/>
      <c r="J755" s="174">
        <f>BK755</f>
        <v>0</v>
      </c>
      <c r="K755" s="160"/>
      <c r="L755" s="165"/>
      <c r="M755" s="166"/>
      <c r="N755" s="167"/>
      <c r="O755" s="167"/>
      <c r="P755" s="168">
        <f>SUM(P756:P803)</f>
        <v>0</v>
      </c>
      <c r="Q755" s="167"/>
      <c r="R755" s="168">
        <f>SUM(R756:R803)</f>
        <v>0.6591788000000002</v>
      </c>
      <c r="S755" s="167"/>
      <c r="T755" s="169">
        <f>SUM(T756:T803)</f>
        <v>0</v>
      </c>
      <c r="AR755" s="170" t="s">
        <v>86</v>
      </c>
      <c r="AT755" s="171" t="s">
        <v>75</v>
      </c>
      <c r="AU755" s="171" t="s">
        <v>84</v>
      </c>
      <c r="AY755" s="170" t="s">
        <v>130</v>
      </c>
      <c r="BK755" s="172">
        <f>SUM(BK756:BK803)</f>
        <v>0</v>
      </c>
    </row>
    <row r="756" spans="1:65" s="2" customFormat="1" ht="16.5" customHeight="1">
      <c r="A756" s="36"/>
      <c r="B756" s="37"/>
      <c r="C756" s="175" t="s">
        <v>1297</v>
      </c>
      <c r="D756" s="175" t="s">
        <v>133</v>
      </c>
      <c r="E756" s="176" t="s">
        <v>1298</v>
      </c>
      <c r="F756" s="177" t="s">
        <v>1299</v>
      </c>
      <c r="G756" s="178" t="s">
        <v>136</v>
      </c>
      <c r="H756" s="179">
        <v>49.82</v>
      </c>
      <c r="I756" s="180"/>
      <c r="J756" s="181">
        <f>ROUND(I756*H756,2)</f>
        <v>0</v>
      </c>
      <c r="K756" s="177" t="s">
        <v>137</v>
      </c>
      <c r="L756" s="41"/>
      <c r="M756" s="182" t="s">
        <v>19</v>
      </c>
      <c r="N756" s="183" t="s">
        <v>47</v>
      </c>
      <c r="O756" s="66"/>
      <c r="P756" s="184">
        <f>O756*H756</f>
        <v>0</v>
      </c>
      <c r="Q756" s="184">
        <v>4E-05</v>
      </c>
      <c r="R756" s="184">
        <f>Q756*H756</f>
        <v>0.0019928000000000003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245</v>
      </c>
      <c r="AT756" s="186" t="s">
        <v>133</v>
      </c>
      <c r="AU756" s="186" t="s">
        <v>86</v>
      </c>
      <c r="AY756" s="19" t="s">
        <v>130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84</v>
      </c>
      <c r="BK756" s="187">
        <f>ROUND(I756*H756,2)</f>
        <v>0</v>
      </c>
      <c r="BL756" s="19" t="s">
        <v>245</v>
      </c>
      <c r="BM756" s="186" t="s">
        <v>1300</v>
      </c>
    </row>
    <row r="757" spans="1:47" s="2" customFormat="1" ht="12">
      <c r="A757" s="36"/>
      <c r="B757" s="37"/>
      <c r="C757" s="38"/>
      <c r="D757" s="188" t="s">
        <v>140</v>
      </c>
      <c r="E757" s="38"/>
      <c r="F757" s="189" t="s">
        <v>1301</v>
      </c>
      <c r="G757" s="38"/>
      <c r="H757" s="38"/>
      <c r="I757" s="190"/>
      <c r="J757" s="38"/>
      <c r="K757" s="38"/>
      <c r="L757" s="41"/>
      <c r="M757" s="191"/>
      <c r="N757" s="192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140</v>
      </c>
      <c r="AU757" s="19" t="s">
        <v>86</v>
      </c>
    </row>
    <row r="758" spans="2:51" s="13" customFormat="1" ht="12">
      <c r="B758" s="193"/>
      <c r="C758" s="194"/>
      <c r="D758" s="195" t="s">
        <v>142</v>
      </c>
      <c r="E758" s="196" t="s">
        <v>19</v>
      </c>
      <c r="F758" s="197" t="s">
        <v>264</v>
      </c>
      <c r="G758" s="194"/>
      <c r="H758" s="196" t="s">
        <v>19</v>
      </c>
      <c r="I758" s="198"/>
      <c r="J758" s="194"/>
      <c r="K758" s="194"/>
      <c r="L758" s="199"/>
      <c r="M758" s="200"/>
      <c r="N758" s="201"/>
      <c r="O758" s="201"/>
      <c r="P758" s="201"/>
      <c r="Q758" s="201"/>
      <c r="R758" s="201"/>
      <c r="S758" s="201"/>
      <c r="T758" s="202"/>
      <c r="AT758" s="203" t="s">
        <v>142</v>
      </c>
      <c r="AU758" s="203" t="s">
        <v>86</v>
      </c>
      <c r="AV758" s="13" t="s">
        <v>84</v>
      </c>
      <c r="AW758" s="13" t="s">
        <v>37</v>
      </c>
      <c r="AX758" s="13" t="s">
        <v>76</v>
      </c>
      <c r="AY758" s="203" t="s">
        <v>130</v>
      </c>
    </row>
    <row r="759" spans="2:51" s="13" customFormat="1" ht="12">
      <c r="B759" s="193"/>
      <c r="C759" s="194"/>
      <c r="D759" s="195" t="s">
        <v>142</v>
      </c>
      <c r="E759" s="196" t="s">
        <v>19</v>
      </c>
      <c r="F759" s="197" t="s">
        <v>1302</v>
      </c>
      <c r="G759" s="194"/>
      <c r="H759" s="196" t="s">
        <v>19</v>
      </c>
      <c r="I759" s="198"/>
      <c r="J759" s="194"/>
      <c r="K759" s="194"/>
      <c r="L759" s="199"/>
      <c r="M759" s="200"/>
      <c r="N759" s="201"/>
      <c r="O759" s="201"/>
      <c r="P759" s="201"/>
      <c r="Q759" s="201"/>
      <c r="R759" s="201"/>
      <c r="S759" s="201"/>
      <c r="T759" s="202"/>
      <c r="AT759" s="203" t="s">
        <v>142</v>
      </c>
      <c r="AU759" s="203" t="s">
        <v>86</v>
      </c>
      <c r="AV759" s="13" t="s">
        <v>84</v>
      </c>
      <c r="AW759" s="13" t="s">
        <v>37</v>
      </c>
      <c r="AX759" s="13" t="s">
        <v>76</v>
      </c>
      <c r="AY759" s="203" t="s">
        <v>130</v>
      </c>
    </row>
    <row r="760" spans="2:51" s="14" customFormat="1" ht="12">
      <c r="B760" s="204"/>
      <c r="C760" s="205"/>
      <c r="D760" s="195" t="s">
        <v>142</v>
      </c>
      <c r="E760" s="206" t="s">
        <v>19</v>
      </c>
      <c r="F760" s="207" t="s">
        <v>192</v>
      </c>
      <c r="G760" s="205"/>
      <c r="H760" s="208">
        <v>1.31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142</v>
      </c>
      <c r="AU760" s="214" t="s">
        <v>86</v>
      </c>
      <c r="AV760" s="14" t="s">
        <v>86</v>
      </c>
      <c r="AW760" s="14" t="s">
        <v>37</v>
      </c>
      <c r="AX760" s="14" t="s">
        <v>76</v>
      </c>
      <c r="AY760" s="214" t="s">
        <v>130</v>
      </c>
    </row>
    <row r="761" spans="2:51" s="14" customFormat="1" ht="12">
      <c r="B761" s="204"/>
      <c r="C761" s="205"/>
      <c r="D761" s="195" t="s">
        <v>142</v>
      </c>
      <c r="E761" s="206" t="s">
        <v>19</v>
      </c>
      <c r="F761" s="207" t="s">
        <v>193</v>
      </c>
      <c r="G761" s="205"/>
      <c r="H761" s="208">
        <v>10.88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142</v>
      </c>
      <c r="AU761" s="214" t="s">
        <v>86</v>
      </c>
      <c r="AV761" s="14" t="s">
        <v>86</v>
      </c>
      <c r="AW761" s="14" t="s">
        <v>37</v>
      </c>
      <c r="AX761" s="14" t="s">
        <v>76</v>
      </c>
      <c r="AY761" s="214" t="s">
        <v>130</v>
      </c>
    </row>
    <row r="762" spans="2:51" s="14" customFormat="1" ht="12">
      <c r="B762" s="204"/>
      <c r="C762" s="205"/>
      <c r="D762" s="195" t="s">
        <v>142</v>
      </c>
      <c r="E762" s="206" t="s">
        <v>19</v>
      </c>
      <c r="F762" s="207" t="s">
        <v>196</v>
      </c>
      <c r="G762" s="205"/>
      <c r="H762" s="208">
        <v>8.98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142</v>
      </c>
      <c r="AU762" s="214" t="s">
        <v>86</v>
      </c>
      <c r="AV762" s="14" t="s">
        <v>86</v>
      </c>
      <c r="AW762" s="14" t="s">
        <v>37</v>
      </c>
      <c r="AX762" s="14" t="s">
        <v>76</v>
      </c>
      <c r="AY762" s="214" t="s">
        <v>130</v>
      </c>
    </row>
    <row r="763" spans="2:51" s="14" customFormat="1" ht="12">
      <c r="B763" s="204"/>
      <c r="C763" s="205"/>
      <c r="D763" s="195" t="s">
        <v>142</v>
      </c>
      <c r="E763" s="206" t="s">
        <v>19</v>
      </c>
      <c r="F763" s="207" t="s">
        <v>197</v>
      </c>
      <c r="G763" s="205"/>
      <c r="H763" s="208">
        <v>5.36</v>
      </c>
      <c r="I763" s="209"/>
      <c r="J763" s="205"/>
      <c r="K763" s="205"/>
      <c r="L763" s="210"/>
      <c r="M763" s="211"/>
      <c r="N763" s="212"/>
      <c r="O763" s="212"/>
      <c r="P763" s="212"/>
      <c r="Q763" s="212"/>
      <c r="R763" s="212"/>
      <c r="S763" s="212"/>
      <c r="T763" s="213"/>
      <c r="AT763" s="214" t="s">
        <v>142</v>
      </c>
      <c r="AU763" s="214" t="s">
        <v>86</v>
      </c>
      <c r="AV763" s="14" t="s">
        <v>86</v>
      </c>
      <c r="AW763" s="14" t="s">
        <v>37</v>
      </c>
      <c r="AX763" s="14" t="s">
        <v>76</v>
      </c>
      <c r="AY763" s="214" t="s">
        <v>130</v>
      </c>
    </row>
    <row r="764" spans="2:51" s="16" customFormat="1" ht="12">
      <c r="B764" s="226"/>
      <c r="C764" s="227"/>
      <c r="D764" s="195" t="s">
        <v>142</v>
      </c>
      <c r="E764" s="228" t="s">
        <v>19</v>
      </c>
      <c r="F764" s="229" t="s">
        <v>545</v>
      </c>
      <c r="G764" s="227"/>
      <c r="H764" s="230">
        <v>26.53</v>
      </c>
      <c r="I764" s="231"/>
      <c r="J764" s="227"/>
      <c r="K764" s="227"/>
      <c r="L764" s="232"/>
      <c r="M764" s="233"/>
      <c r="N764" s="234"/>
      <c r="O764" s="234"/>
      <c r="P764" s="234"/>
      <c r="Q764" s="234"/>
      <c r="R764" s="234"/>
      <c r="S764" s="234"/>
      <c r="T764" s="235"/>
      <c r="AT764" s="236" t="s">
        <v>142</v>
      </c>
      <c r="AU764" s="236" t="s">
        <v>86</v>
      </c>
      <c r="AV764" s="16" t="s">
        <v>156</v>
      </c>
      <c r="AW764" s="16" t="s">
        <v>37</v>
      </c>
      <c r="AX764" s="16" t="s">
        <v>76</v>
      </c>
      <c r="AY764" s="236" t="s">
        <v>130</v>
      </c>
    </row>
    <row r="765" spans="2:51" s="13" customFormat="1" ht="12">
      <c r="B765" s="193"/>
      <c r="C765" s="194"/>
      <c r="D765" s="195" t="s">
        <v>142</v>
      </c>
      <c r="E765" s="196" t="s">
        <v>19</v>
      </c>
      <c r="F765" s="197" t="s">
        <v>1303</v>
      </c>
      <c r="G765" s="194"/>
      <c r="H765" s="196" t="s">
        <v>19</v>
      </c>
      <c r="I765" s="198"/>
      <c r="J765" s="194"/>
      <c r="K765" s="194"/>
      <c r="L765" s="199"/>
      <c r="M765" s="200"/>
      <c r="N765" s="201"/>
      <c r="O765" s="201"/>
      <c r="P765" s="201"/>
      <c r="Q765" s="201"/>
      <c r="R765" s="201"/>
      <c r="S765" s="201"/>
      <c r="T765" s="202"/>
      <c r="AT765" s="203" t="s">
        <v>142</v>
      </c>
      <c r="AU765" s="203" t="s">
        <v>86</v>
      </c>
      <c r="AV765" s="13" t="s">
        <v>84</v>
      </c>
      <c r="AW765" s="13" t="s">
        <v>37</v>
      </c>
      <c r="AX765" s="13" t="s">
        <v>76</v>
      </c>
      <c r="AY765" s="203" t="s">
        <v>130</v>
      </c>
    </row>
    <row r="766" spans="2:51" s="14" customFormat="1" ht="12">
      <c r="B766" s="204"/>
      <c r="C766" s="205"/>
      <c r="D766" s="195" t="s">
        <v>142</v>
      </c>
      <c r="E766" s="206" t="s">
        <v>19</v>
      </c>
      <c r="F766" s="207" t="s">
        <v>194</v>
      </c>
      <c r="G766" s="205"/>
      <c r="H766" s="208">
        <v>9.52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142</v>
      </c>
      <c r="AU766" s="214" t="s">
        <v>86</v>
      </c>
      <c r="AV766" s="14" t="s">
        <v>86</v>
      </c>
      <c r="AW766" s="14" t="s">
        <v>37</v>
      </c>
      <c r="AX766" s="14" t="s">
        <v>76</v>
      </c>
      <c r="AY766" s="214" t="s">
        <v>130</v>
      </c>
    </row>
    <row r="767" spans="2:51" s="14" customFormat="1" ht="12">
      <c r="B767" s="204"/>
      <c r="C767" s="205"/>
      <c r="D767" s="195" t="s">
        <v>142</v>
      </c>
      <c r="E767" s="206" t="s">
        <v>19</v>
      </c>
      <c r="F767" s="207" t="s">
        <v>195</v>
      </c>
      <c r="G767" s="205"/>
      <c r="H767" s="208">
        <v>13.77</v>
      </c>
      <c r="I767" s="209"/>
      <c r="J767" s="205"/>
      <c r="K767" s="205"/>
      <c r="L767" s="210"/>
      <c r="M767" s="211"/>
      <c r="N767" s="212"/>
      <c r="O767" s="212"/>
      <c r="P767" s="212"/>
      <c r="Q767" s="212"/>
      <c r="R767" s="212"/>
      <c r="S767" s="212"/>
      <c r="T767" s="213"/>
      <c r="AT767" s="214" t="s">
        <v>142</v>
      </c>
      <c r="AU767" s="214" t="s">
        <v>86</v>
      </c>
      <c r="AV767" s="14" t="s">
        <v>86</v>
      </c>
      <c r="AW767" s="14" t="s">
        <v>37</v>
      </c>
      <c r="AX767" s="14" t="s">
        <v>76</v>
      </c>
      <c r="AY767" s="214" t="s">
        <v>130</v>
      </c>
    </row>
    <row r="768" spans="2:51" s="16" customFormat="1" ht="12">
      <c r="B768" s="226"/>
      <c r="C768" s="227"/>
      <c r="D768" s="195" t="s">
        <v>142</v>
      </c>
      <c r="E768" s="228" t="s">
        <v>19</v>
      </c>
      <c r="F768" s="229" t="s">
        <v>545</v>
      </c>
      <c r="G768" s="227"/>
      <c r="H768" s="230">
        <v>23.29</v>
      </c>
      <c r="I768" s="231"/>
      <c r="J768" s="227"/>
      <c r="K768" s="227"/>
      <c r="L768" s="232"/>
      <c r="M768" s="233"/>
      <c r="N768" s="234"/>
      <c r="O768" s="234"/>
      <c r="P768" s="234"/>
      <c r="Q768" s="234"/>
      <c r="R768" s="234"/>
      <c r="S768" s="234"/>
      <c r="T768" s="235"/>
      <c r="AT768" s="236" t="s">
        <v>142</v>
      </c>
      <c r="AU768" s="236" t="s">
        <v>86</v>
      </c>
      <c r="AV768" s="16" t="s">
        <v>156</v>
      </c>
      <c r="AW768" s="16" t="s">
        <v>37</v>
      </c>
      <c r="AX768" s="16" t="s">
        <v>76</v>
      </c>
      <c r="AY768" s="236" t="s">
        <v>130</v>
      </c>
    </row>
    <row r="769" spans="2:51" s="15" customFormat="1" ht="12">
      <c r="B769" s="215"/>
      <c r="C769" s="216"/>
      <c r="D769" s="195" t="s">
        <v>142</v>
      </c>
      <c r="E769" s="217" t="s">
        <v>19</v>
      </c>
      <c r="F769" s="218" t="s">
        <v>146</v>
      </c>
      <c r="G769" s="216"/>
      <c r="H769" s="219">
        <v>49.82</v>
      </c>
      <c r="I769" s="220"/>
      <c r="J769" s="216"/>
      <c r="K769" s="216"/>
      <c r="L769" s="221"/>
      <c r="M769" s="222"/>
      <c r="N769" s="223"/>
      <c r="O769" s="223"/>
      <c r="P769" s="223"/>
      <c r="Q769" s="223"/>
      <c r="R769" s="223"/>
      <c r="S769" s="223"/>
      <c r="T769" s="224"/>
      <c r="AT769" s="225" t="s">
        <v>142</v>
      </c>
      <c r="AU769" s="225" t="s">
        <v>86</v>
      </c>
      <c r="AV769" s="15" t="s">
        <v>138</v>
      </c>
      <c r="AW769" s="15" t="s">
        <v>37</v>
      </c>
      <c r="AX769" s="15" t="s">
        <v>84</v>
      </c>
      <c r="AY769" s="225" t="s">
        <v>130</v>
      </c>
    </row>
    <row r="770" spans="1:65" s="2" customFormat="1" ht="21.75" customHeight="1">
      <c r="A770" s="36"/>
      <c r="B770" s="37"/>
      <c r="C770" s="175" t="s">
        <v>1304</v>
      </c>
      <c r="D770" s="175" t="s">
        <v>133</v>
      </c>
      <c r="E770" s="176" t="s">
        <v>1305</v>
      </c>
      <c r="F770" s="177" t="s">
        <v>1306</v>
      </c>
      <c r="G770" s="178" t="s">
        <v>136</v>
      </c>
      <c r="H770" s="179">
        <v>49.82</v>
      </c>
      <c r="I770" s="180"/>
      <c r="J770" s="181">
        <f>ROUND(I770*H770,2)</f>
        <v>0</v>
      </c>
      <c r="K770" s="177" t="s">
        <v>137</v>
      </c>
      <c r="L770" s="41"/>
      <c r="M770" s="182" t="s">
        <v>19</v>
      </c>
      <c r="N770" s="183" t="s">
        <v>47</v>
      </c>
      <c r="O770" s="66"/>
      <c r="P770" s="184">
        <f>O770*H770</f>
        <v>0</v>
      </c>
      <c r="Q770" s="184">
        <v>0.0075</v>
      </c>
      <c r="R770" s="184">
        <f>Q770*H770</f>
        <v>0.37365</v>
      </c>
      <c r="S770" s="184">
        <v>0</v>
      </c>
      <c r="T770" s="185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86" t="s">
        <v>245</v>
      </c>
      <c r="AT770" s="186" t="s">
        <v>133</v>
      </c>
      <c r="AU770" s="186" t="s">
        <v>86</v>
      </c>
      <c r="AY770" s="19" t="s">
        <v>130</v>
      </c>
      <c r="BE770" s="187">
        <f>IF(N770="základní",J770,0)</f>
        <v>0</v>
      </c>
      <c r="BF770" s="187">
        <f>IF(N770="snížená",J770,0)</f>
        <v>0</v>
      </c>
      <c r="BG770" s="187">
        <f>IF(N770="zákl. přenesená",J770,0)</f>
        <v>0</v>
      </c>
      <c r="BH770" s="187">
        <f>IF(N770="sníž. přenesená",J770,0)</f>
        <v>0</v>
      </c>
      <c r="BI770" s="187">
        <f>IF(N770="nulová",J770,0)</f>
        <v>0</v>
      </c>
      <c r="BJ770" s="19" t="s">
        <v>84</v>
      </c>
      <c r="BK770" s="187">
        <f>ROUND(I770*H770,2)</f>
        <v>0</v>
      </c>
      <c r="BL770" s="19" t="s">
        <v>245</v>
      </c>
      <c r="BM770" s="186" t="s">
        <v>1307</v>
      </c>
    </row>
    <row r="771" spans="1:47" s="2" customFormat="1" ht="12">
      <c r="A771" s="36"/>
      <c r="B771" s="37"/>
      <c r="C771" s="38"/>
      <c r="D771" s="188" t="s">
        <v>140</v>
      </c>
      <c r="E771" s="38"/>
      <c r="F771" s="189" t="s">
        <v>1308</v>
      </c>
      <c r="G771" s="38"/>
      <c r="H771" s="38"/>
      <c r="I771" s="190"/>
      <c r="J771" s="38"/>
      <c r="K771" s="38"/>
      <c r="L771" s="41"/>
      <c r="M771" s="191"/>
      <c r="N771" s="192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140</v>
      </c>
      <c r="AU771" s="19" t="s">
        <v>86</v>
      </c>
    </row>
    <row r="772" spans="2:51" s="13" customFormat="1" ht="12">
      <c r="B772" s="193"/>
      <c r="C772" s="194"/>
      <c r="D772" s="195" t="s">
        <v>142</v>
      </c>
      <c r="E772" s="196" t="s">
        <v>19</v>
      </c>
      <c r="F772" s="197" t="s">
        <v>264</v>
      </c>
      <c r="G772" s="194"/>
      <c r="H772" s="196" t="s">
        <v>19</v>
      </c>
      <c r="I772" s="198"/>
      <c r="J772" s="194"/>
      <c r="K772" s="194"/>
      <c r="L772" s="199"/>
      <c r="M772" s="200"/>
      <c r="N772" s="201"/>
      <c r="O772" s="201"/>
      <c r="P772" s="201"/>
      <c r="Q772" s="201"/>
      <c r="R772" s="201"/>
      <c r="S772" s="201"/>
      <c r="T772" s="202"/>
      <c r="AT772" s="203" t="s">
        <v>142</v>
      </c>
      <c r="AU772" s="203" t="s">
        <v>86</v>
      </c>
      <c r="AV772" s="13" t="s">
        <v>84</v>
      </c>
      <c r="AW772" s="13" t="s">
        <v>37</v>
      </c>
      <c r="AX772" s="13" t="s">
        <v>76</v>
      </c>
      <c r="AY772" s="203" t="s">
        <v>130</v>
      </c>
    </row>
    <row r="773" spans="2:51" s="14" customFormat="1" ht="12">
      <c r="B773" s="204"/>
      <c r="C773" s="205"/>
      <c r="D773" s="195" t="s">
        <v>142</v>
      </c>
      <c r="E773" s="206" t="s">
        <v>19</v>
      </c>
      <c r="F773" s="207" t="s">
        <v>1309</v>
      </c>
      <c r="G773" s="205"/>
      <c r="H773" s="208">
        <v>26.53</v>
      </c>
      <c r="I773" s="209"/>
      <c r="J773" s="205"/>
      <c r="K773" s="205"/>
      <c r="L773" s="210"/>
      <c r="M773" s="211"/>
      <c r="N773" s="212"/>
      <c r="O773" s="212"/>
      <c r="P773" s="212"/>
      <c r="Q773" s="212"/>
      <c r="R773" s="212"/>
      <c r="S773" s="212"/>
      <c r="T773" s="213"/>
      <c r="AT773" s="214" t="s">
        <v>142</v>
      </c>
      <c r="AU773" s="214" t="s">
        <v>86</v>
      </c>
      <c r="AV773" s="14" t="s">
        <v>86</v>
      </c>
      <c r="AW773" s="14" t="s">
        <v>37</v>
      </c>
      <c r="AX773" s="14" t="s">
        <v>76</v>
      </c>
      <c r="AY773" s="214" t="s">
        <v>130</v>
      </c>
    </row>
    <row r="774" spans="2:51" s="14" customFormat="1" ht="12">
      <c r="B774" s="204"/>
      <c r="C774" s="205"/>
      <c r="D774" s="195" t="s">
        <v>142</v>
      </c>
      <c r="E774" s="206" t="s">
        <v>19</v>
      </c>
      <c r="F774" s="207" t="s">
        <v>1310</v>
      </c>
      <c r="G774" s="205"/>
      <c r="H774" s="208">
        <v>23.29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142</v>
      </c>
      <c r="AU774" s="214" t="s">
        <v>86</v>
      </c>
      <c r="AV774" s="14" t="s">
        <v>86</v>
      </c>
      <c r="AW774" s="14" t="s">
        <v>37</v>
      </c>
      <c r="AX774" s="14" t="s">
        <v>76</v>
      </c>
      <c r="AY774" s="214" t="s">
        <v>130</v>
      </c>
    </row>
    <row r="775" spans="2:51" s="15" customFormat="1" ht="12">
      <c r="B775" s="215"/>
      <c r="C775" s="216"/>
      <c r="D775" s="195" t="s">
        <v>142</v>
      </c>
      <c r="E775" s="217" t="s">
        <v>19</v>
      </c>
      <c r="F775" s="218" t="s">
        <v>146</v>
      </c>
      <c r="G775" s="216"/>
      <c r="H775" s="219">
        <v>49.82</v>
      </c>
      <c r="I775" s="220"/>
      <c r="J775" s="216"/>
      <c r="K775" s="216"/>
      <c r="L775" s="221"/>
      <c r="M775" s="222"/>
      <c r="N775" s="223"/>
      <c r="O775" s="223"/>
      <c r="P775" s="223"/>
      <c r="Q775" s="223"/>
      <c r="R775" s="223"/>
      <c r="S775" s="223"/>
      <c r="T775" s="224"/>
      <c r="AT775" s="225" t="s">
        <v>142</v>
      </c>
      <c r="AU775" s="225" t="s">
        <v>86</v>
      </c>
      <c r="AV775" s="15" t="s">
        <v>138</v>
      </c>
      <c r="AW775" s="15" t="s">
        <v>37</v>
      </c>
      <c r="AX775" s="15" t="s">
        <v>84</v>
      </c>
      <c r="AY775" s="225" t="s">
        <v>130</v>
      </c>
    </row>
    <row r="776" spans="1:65" s="2" customFormat="1" ht="16.5" customHeight="1">
      <c r="A776" s="36"/>
      <c r="B776" s="37"/>
      <c r="C776" s="175" t="s">
        <v>1311</v>
      </c>
      <c r="D776" s="175" t="s">
        <v>133</v>
      </c>
      <c r="E776" s="176" t="s">
        <v>1312</v>
      </c>
      <c r="F776" s="177" t="s">
        <v>1313</v>
      </c>
      <c r="G776" s="178" t="s">
        <v>136</v>
      </c>
      <c r="H776" s="179">
        <v>26.53</v>
      </c>
      <c r="I776" s="180"/>
      <c r="J776" s="181">
        <f>ROUND(I776*H776,2)</f>
        <v>0</v>
      </c>
      <c r="K776" s="177" t="s">
        <v>19</v>
      </c>
      <c r="L776" s="41"/>
      <c r="M776" s="182" t="s">
        <v>19</v>
      </c>
      <c r="N776" s="183" t="s">
        <v>47</v>
      </c>
      <c r="O776" s="66"/>
      <c r="P776" s="184">
        <f>O776*H776</f>
        <v>0</v>
      </c>
      <c r="Q776" s="184">
        <v>0.0054</v>
      </c>
      <c r="R776" s="184">
        <f>Q776*H776</f>
        <v>0.143262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245</v>
      </c>
      <c r="AT776" s="186" t="s">
        <v>133</v>
      </c>
      <c r="AU776" s="186" t="s">
        <v>86</v>
      </c>
      <c r="AY776" s="19" t="s">
        <v>130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9" t="s">
        <v>84</v>
      </c>
      <c r="BK776" s="187">
        <f>ROUND(I776*H776,2)</f>
        <v>0</v>
      </c>
      <c r="BL776" s="19" t="s">
        <v>245</v>
      </c>
      <c r="BM776" s="186" t="s">
        <v>1314</v>
      </c>
    </row>
    <row r="777" spans="2:51" s="13" customFormat="1" ht="12">
      <c r="B777" s="193"/>
      <c r="C777" s="194"/>
      <c r="D777" s="195" t="s">
        <v>142</v>
      </c>
      <c r="E777" s="196" t="s">
        <v>19</v>
      </c>
      <c r="F777" s="197" t="s">
        <v>1315</v>
      </c>
      <c r="G777" s="194"/>
      <c r="H777" s="196" t="s">
        <v>19</v>
      </c>
      <c r="I777" s="198"/>
      <c r="J777" s="194"/>
      <c r="K777" s="194"/>
      <c r="L777" s="199"/>
      <c r="M777" s="200"/>
      <c r="N777" s="201"/>
      <c r="O777" s="201"/>
      <c r="P777" s="201"/>
      <c r="Q777" s="201"/>
      <c r="R777" s="201"/>
      <c r="S777" s="201"/>
      <c r="T777" s="202"/>
      <c r="AT777" s="203" t="s">
        <v>142</v>
      </c>
      <c r="AU777" s="203" t="s">
        <v>86</v>
      </c>
      <c r="AV777" s="13" t="s">
        <v>84</v>
      </c>
      <c r="AW777" s="13" t="s">
        <v>37</v>
      </c>
      <c r="AX777" s="13" t="s">
        <v>76</v>
      </c>
      <c r="AY777" s="203" t="s">
        <v>130</v>
      </c>
    </row>
    <row r="778" spans="2:51" s="13" customFormat="1" ht="12">
      <c r="B778" s="193"/>
      <c r="C778" s="194"/>
      <c r="D778" s="195" t="s">
        <v>142</v>
      </c>
      <c r="E778" s="196" t="s">
        <v>19</v>
      </c>
      <c r="F778" s="197" t="s">
        <v>1316</v>
      </c>
      <c r="G778" s="194"/>
      <c r="H778" s="196" t="s">
        <v>19</v>
      </c>
      <c r="I778" s="198"/>
      <c r="J778" s="194"/>
      <c r="K778" s="194"/>
      <c r="L778" s="199"/>
      <c r="M778" s="200"/>
      <c r="N778" s="201"/>
      <c r="O778" s="201"/>
      <c r="P778" s="201"/>
      <c r="Q778" s="201"/>
      <c r="R778" s="201"/>
      <c r="S778" s="201"/>
      <c r="T778" s="202"/>
      <c r="AT778" s="203" t="s">
        <v>142</v>
      </c>
      <c r="AU778" s="203" t="s">
        <v>86</v>
      </c>
      <c r="AV778" s="13" t="s">
        <v>84</v>
      </c>
      <c r="AW778" s="13" t="s">
        <v>37</v>
      </c>
      <c r="AX778" s="13" t="s">
        <v>76</v>
      </c>
      <c r="AY778" s="203" t="s">
        <v>130</v>
      </c>
    </row>
    <row r="779" spans="2:51" s="13" customFormat="1" ht="12">
      <c r="B779" s="193"/>
      <c r="C779" s="194"/>
      <c r="D779" s="195" t="s">
        <v>142</v>
      </c>
      <c r="E779" s="196" t="s">
        <v>19</v>
      </c>
      <c r="F779" s="197" t="s">
        <v>1317</v>
      </c>
      <c r="G779" s="194"/>
      <c r="H779" s="196" t="s">
        <v>19</v>
      </c>
      <c r="I779" s="198"/>
      <c r="J779" s="194"/>
      <c r="K779" s="194"/>
      <c r="L779" s="199"/>
      <c r="M779" s="200"/>
      <c r="N779" s="201"/>
      <c r="O779" s="201"/>
      <c r="P779" s="201"/>
      <c r="Q779" s="201"/>
      <c r="R779" s="201"/>
      <c r="S779" s="201"/>
      <c r="T779" s="202"/>
      <c r="AT779" s="203" t="s">
        <v>142</v>
      </c>
      <c r="AU779" s="203" t="s">
        <v>86</v>
      </c>
      <c r="AV779" s="13" t="s">
        <v>84</v>
      </c>
      <c r="AW779" s="13" t="s">
        <v>37</v>
      </c>
      <c r="AX779" s="13" t="s">
        <v>76</v>
      </c>
      <c r="AY779" s="203" t="s">
        <v>130</v>
      </c>
    </row>
    <row r="780" spans="2:51" s="13" customFormat="1" ht="12">
      <c r="B780" s="193"/>
      <c r="C780" s="194"/>
      <c r="D780" s="195" t="s">
        <v>142</v>
      </c>
      <c r="E780" s="196" t="s">
        <v>19</v>
      </c>
      <c r="F780" s="197" t="s">
        <v>1318</v>
      </c>
      <c r="G780" s="194"/>
      <c r="H780" s="196" t="s">
        <v>19</v>
      </c>
      <c r="I780" s="198"/>
      <c r="J780" s="194"/>
      <c r="K780" s="194"/>
      <c r="L780" s="199"/>
      <c r="M780" s="200"/>
      <c r="N780" s="201"/>
      <c r="O780" s="201"/>
      <c r="P780" s="201"/>
      <c r="Q780" s="201"/>
      <c r="R780" s="201"/>
      <c r="S780" s="201"/>
      <c r="T780" s="202"/>
      <c r="AT780" s="203" t="s">
        <v>142</v>
      </c>
      <c r="AU780" s="203" t="s">
        <v>86</v>
      </c>
      <c r="AV780" s="13" t="s">
        <v>84</v>
      </c>
      <c r="AW780" s="13" t="s">
        <v>37</v>
      </c>
      <c r="AX780" s="13" t="s">
        <v>76</v>
      </c>
      <c r="AY780" s="203" t="s">
        <v>130</v>
      </c>
    </row>
    <row r="781" spans="2:51" s="13" customFormat="1" ht="12">
      <c r="B781" s="193"/>
      <c r="C781" s="194"/>
      <c r="D781" s="195" t="s">
        <v>142</v>
      </c>
      <c r="E781" s="196" t="s">
        <v>19</v>
      </c>
      <c r="F781" s="197" t="s">
        <v>832</v>
      </c>
      <c r="G781" s="194"/>
      <c r="H781" s="196" t="s">
        <v>19</v>
      </c>
      <c r="I781" s="198"/>
      <c r="J781" s="194"/>
      <c r="K781" s="194"/>
      <c r="L781" s="199"/>
      <c r="M781" s="200"/>
      <c r="N781" s="201"/>
      <c r="O781" s="201"/>
      <c r="P781" s="201"/>
      <c r="Q781" s="201"/>
      <c r="R781" s="201"/>
      <c r="S781" s="201"/>
      <c r="T781" s="202"/>
      <c r="AT781" s="203" t="s">
        <v>142</v>
      </c>
      <c r="AU781" s="203" t="s">
        <v>86</v>
      </c>
      <c r="AV781" s="13" t="s">
        <v>84</v>
      </c>
      <c r="AW781" s="13" t="s">
        <v>37</v>
      </c>
      <c r="AX781" s="13" t="s">
        <v>76</v>
      </c>
      <c r="AY781" s="203" t="s">
        <v>130</v>
      </c>
    </row>
    <row r="782" spans="2:51" s="13" customFormat="1" ht="12">
      <c r="B782" s="193"/>
      <c r="C782" s="194"/>
      <c r="D782" s="195" t="s">
        <v>142</v>
      </c>
      <c r="E782" s="196" t="s">
        <v>19</v>
      </c>
      <c r="F782" s="197" t="s">
        <v>264</v>
      </c>
      <c r="G782" s="194"/>
      <c r="H782" s="196" t="s">
        <v>19</v>
      </c>
      <c r="I782" s="198"/>
      <c r="J782" s="194"/>
      <c r="K782" s="194"/>
      <c r="L782" s="199"/>
      <c r="M782" s="200"/>
      <c r="N782" s="201"/>
      <c r="O782" s="201"/>
      <c r="P782" s="201"/>
      <c r="Q782" s="201"/>
      <c r="R782" s="201"/>
      <c r="S782" s="201"/>
      <c r="T782" s="202"/>
      <c r="AT782" s="203" t="s">
        <v>142</v>
      </c>
      <c r="AU782" s="203" t="s">
        <v>86</v>
      </c>
      <c r="AV782" s="13" t="s">
        <v>84</v>
      </c>
      <c r="AW782" s="13" t="s">
        <v>37</v>
      </c>
      <c r="AX782" s="13" t="s">
        <v>76</v>
      </c>
      <c r="AY782" s="203" t="s">
        <v>130</v>
      </c>
    </row>
    <row r="783" spans="2:51" s="14" customFormat="1" ht="12">
      <c r="B783" s="204"/>
      <c r="C783" s="205"/>
      <c r="D783" s="195" t="s">
        <v>142</v>
      </c>
      <c r="E783" s="206" t="s">
        <v>19</v>
      </c>
      <c r="F783" s="207" t="s">
        <v>1309</v>
      </c>
      <c r="G783" s="205"/>
      <c r="H783" s="208">
        <v>26.53</v>
      </c>
      <c r="I783" s="209"/>
      <c r="J783" s="205"/>
      <c r="K783" s="205"/>
      <c r="L783" s="210"/>
      <c r="M783" s="211"/>
      <c r="N783" s="212"/>
      <c r="O783" s="212"/>
      <c r="P783" s="212"/>
      <c r="Q783" s="212"/>
      <c r="R783" s="212"/>
      <c r="S783" s="212"/>
      <c r="T783" s="213"/>
      <c r="AT783" s="214" t="s">
        <v>142</v>
      </c>
      <c r="AU783" s="214" t="s">
        <v>86</v>
      </c>
      <c r="AV783" s="14" t="s">
        <v>86</v>
      </c>
      <c r="AW783" s="14" t="s">
        <v>37</v>
      </c>
      <c r="AX783" s="14" t="s">
        <v>76</v>
      </c>
      <c r="AY783" s="214" t="s">
        <v>130</v>
      </c>
    </row>
    <row r="784" spans="2:51" s="15" customFormat="1" ht="12">
      <c r="B784" s="215"/>
      <c r="C784" s="216"/>
      <c r="D784" s="195" t="s">
        <v>142</v>
      </c>
      <c r="E784" s="217" t="s">
        <v>19</v>
      </c>
      <c r="F784" s="218" t="s">
        <v>146</v>
      </c>
      <c r="G784" s="216"/>
      <c r="H784" s="219">
        <v>26.53</v>
      </c>
      <c r="I784" s="220"/>
      <c r="J784" s="216"/>
      <c r="K784" s="216"/>
      <c r="L784" s="221"/>
      <c r="M784" s="222"/>
      <c r="N784" s="223"/>
      <c r="O784" s="223"/>
      <c r="P784" s="223"/>
      <c r="Q784" s="223"/>
      <c r="R784" s="223"/>
      <c r="S784" s="223"/>
      <c r="T784" s="224"/>
      <c r="AT784" s="225" t="s">
        <v>142</v>
      </c>
      <c r="AU784" s="225" t="s">
        <v>86</v>
      </c>
      <c r="AV784" s="15" t="s">
        <v>138</v>
      </c>
      <c r="AW784" s="15" t="s">
        <v>37</v>
      </c>
      <c r="AX784" s="15" t="s">
        <v>84</v>
      </c>
      <c r="AY784" s="225" t="s">
        <v>130</v>
      </c>
    </row>
    <row r="785" spans="1:65" s="2" customFormat="1" ht="16.5" customHeight="1">
      <c r="A785" s="36"/>
      <c r="B785" s="37"/>
      <c r="C785" s="175" t="s">
        <v>1319</v>
      </c>
      <c r="D785" s="175" t="s">
        <v>133</v>
      </c>
      <c r="E785" s="176" t="s">
        <v>1320</v>
      </c>
      <c r="F785" s="177" t="s">
        <v>1321</v>
      </c>
      <c r="G785" s="178" t="s">
        <v>136</v>
      </c>
      <c r="H785" s="179">
        <v>23.29</v>
      </c>
      <c r="I785" s="180"/>
      <c r="J785" s="181">
        <f>ROUND(I785*H785,2)</f>
        <v>0</v>
      </c>
      <c r="K785" s="177" t="s">
        <v>19</v>
      </c>
      <c r="L785" s="41"/>
      <c r="M785" s="182" t="s">
        <v>19</v>
      </c>
      <c r="N785" s="183" t="s">
        <v>47</v>
      </c>
      <c r="O785" s="66"/>
      <c r="P785" s="184">
        <f>O785*H785</f>
        <v>0</v>
      </c>
      <c r="Q785" s="184">
        <v>0.0054</v>
      </c>
      <c r="R785" s="184">
        <f>Q785*H785</f>
        <v>0.125766</v>
      </c>
      <c r="S785" s="184">
        <v>0</v>
      </c>
      <c r="T785" s="185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6" t="s">
        <v>245</v>
      </c>
      <c r="AT785" s="186" t="s">
        <v>133</v>
      </c>
      <c r="AU785" s="186" t="s">
        <v>86</v>
      </c>
      <c r="AY785" s="19" t="s">
        <v>130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9" t="s">
        <v>84</v>
      </c>
      <c r="BK785" s="187">
        <f>ROUND(I785*H785,2)</f>
        <v>0</v>
      </c>
      <c r="BL785" s="19" t="s">
        <v>245</v>
      </c>
      <c r="BM785" s="186" t="s">
        <v>1322</v>
      </c>
    </row>
    <row r="786" spans="2:51" s="13" customFormat="1" ht="12">
      <c r="B786" s="193"/>
      <c r="C786" s="194"/>
      <c r="D786" s="195" t="s">
        <v>142</v>
      </c>
      <c r="E786" s="196" t="s">
        <v>19</v>
      </c>
      <c r="F786" s="197" t="s">
        <v>1315</v>
      </c>
      <c r="G786" s="194"/>
      <c r="H786" s="196" t="s">
        <v>19</v>
      </c>
      <c r="I786" s="198"/>
      <c r="J786" s="194"/>
      <c r="K786" s="194"/>
      <c r="L786" s="199"/>
      <c r="M786" s="200"/>
      <c r="N786" s="201"/>
      <c r="O786" s="201"/>
      <c r="P786" s="201"/>
      <c r="Q786" s="201"/>
      <c r="R786" s="201"/>
      <c r="S786" s="201"/>
      <c r="T786" s="202"/>
      <c r="AT786" s="203" t="s">
        <v>142</v>
      </c>
      <c r="AU786" s="203" t="s">
        <v>86</v>
      </c>
      <c r="AV786" s="13" t="s">
        <v>84</v>
      </c>
      <c r="AW786" s="13" t="s">
        <v>37</v>
      </c>
      <c r="AX786" s="13" t="s">
        <v>76</v>
      </c>
      <c r="AY786" s="203" t="s">
        <v>130</v>
      </c>
    </row>
    <row r="787" spans="2:51" s="13" customFormat="1" ht="12">
      <c r="B787" s="193"/>
      <c r="C787" s="194"/>
      <c r="D787" s="195" t="s">
        <v>142</v>
      </c>
      <c r="E787" s="196" t="s">
        <v>19</v>
      </c>
      <c r="F787" s="197" t="s">
        <v>1316</v>
      </c>
      <c r="G787" s="194"/>
      <c r="H787" s="196" t="s">
        <v>19</v>
      </c>
      <c r="I787" s="198"/>
      <c r="J787" s="194"/>
      <c r="K787" s="194"/>
      <c r="L787" s="199"/>
      <c r="M787" s="200"/>
      <c r="N787" s="201"/>
      <c r="O787" s="201"/>
      <c r="P787" s="201"/>
      <c r="Q787" s="201"/>
      <c r="R787" s="201"/>
      <c r="S787" s="201"/>
      <c r="T787" s="202"/>
      <c r="AT787" s="203" t="s">
        <v>142</v>
      </c>
      <c r="AU787" s="203" t="s">
        <v>86</v>
      </c>
      <c r="AV787" s="13" t="s">
        <v>84</v>
      </c>
      <c r="AW787" s="13" t="s">
        <v>37</v>
      </c>
      <c r="AX787" s="13" t="s">
        <v>76</v>
      </c>
      <c r="AY787" s="203" t="s">
        <v>130</v>
      </c>
    </row>
    <row r="788" spans="2:51" s="13" customFormat="1" ht="12">
      <c r="B788" s="193"/>
      <c r="C788" s="194"/>
      <c r="D788" s="195" t="s">
        <v>142</v>
      </c>
      <c r="E788" s="196" t="s">
        <v>19</v>
      </c>
      <c r="F788" s="197" t="s">
        <v>1317</v>
      </c>
      <c r="G788" s="194"/>
      <c r="H788" s="196" t="s">
        <v>19</v>
      </c>
      <c r="I788" s="198"/>
      <c r="J788" s="194"/>
      <c r="K788" s="194"/>
      <c r="L788" s="199"/>
      <c r="M788" s="200"/>
      <c r="N788" s="201"/>
      <c r="O788" s="201"/>
      <c r="P788" s="201"/>
      <c r="Q788" s="201"/>
      <c r="R788" s="201"/>
      <c r="S788" s="201"/>
      <c r="T788" s="202"/>
      <c r="AT788" s="203" t="s">
        <v>142</v>
      </c>
      <c r="AU788" s="203" t="s">
        <v>86</v>
      </c>
      <c r="AV788" s="13" t="s">
        <v>84</v>
      </c>
      <c r="AW788" s="13" t="s">
        <v>37</v>
      </c>
      <c r="AX788" s="13" t="s">
        <v>76</v>
      </c>
      <c r="AY788" s="203" t="s">
        <v>130</v>
      </c>
    </row>
    <row r="789" spans="2:51" s="13" customFormat="1" ht="12">
      <c r="B789" s="193"/>
      <c r="C789" s="194"/>
      <c r="D789" s="195" t="s">
        <v>142</v>
      </c>
      <c r="E789" s="196" t="s">
        <v>19</v>
      </c>
      <c r="F789" s="197" t="s">
        <v>1318</v>
      </c>
      <c r="G789" s="194"/>
      <c r="H789" s="196" t="s">
        <v>19</v>
      </c>
      <c r="I789" s="198"/>
      <c r="J789" s="194"/>
      <c r="K789" s="194"/>
      <c r="L789" s="199"/>
      <c r="M789" s="200"/>
      <c r="N789" s="201"/>
      <c r="O789" s="201"/>
      <c r="P789" s="201"/>
      <c r="Q789" s="201"/>
      <c r="R789" s="201"/>
      <c r="S789" s="201"/>
      <c r="T789" s="202"/>
      <c r="AT789" s="203" t="s">
        <v>142</v>
      </c>
      <c r="AU789" s="203" t="s">
        <v>86</v>
      </c>
      <c r="AV789" s="13" t="s">
        <v>84</v>
      </c>
      <c r="AW789" s="13" t="s">
        <v>37</v>
      </c>
      <c r="AX789" s="13" t="s">
        <v>76</v>
      </c>
      <c r="AY789" s="203" t="s">
        <v>130</v>
      </c>
    </row>
    <row r="790" spans="2:51" s="13" customFormat="1" ht="12">
      <c r="B790" s="193"/>
      <c r="C790" s="194"/>
      <c r="D790" s="195" t="s">
        <v>142</v>
      </c>
      <c r="E790" s="196" t="s">
        <v>19</v>
      </c>
      <c r="F790" s="197" t="s">
        <v>832</v>
      </c>
      <c r="G790" s="194"/>
      <c r="H790" s="196" t="s">
        <v>19</v>
      </c>
      <c r="I790" s="198"/>
      <c r="J790" s="194"/>
      <c r="K790" s="194"/>
      <c r="L790" s="199"/>
      <c r="M790" s="200"/>
      <c r="N790" s="201"/>
      <c r="O790" s="201"/>
      <c r="P790" s="201"/>
      <c r="Q790" s="201"/>
      <c r="R790" s="201"/>
      <c r="S790" s="201"/>
      <c r="T790" s="202"/>
      <c r="AT790" s="203" t="s">
        <v>142</v>
      </c>
      <c r="AU790" s="203" t="s">
        <v>86</v>
      </c>
      <c r="AV790" s="13" t="s">
        <v>84</v>
      </c>
      <c r="AW790" s="13" t="s">
        <v>37</v>
      </c>
      <c r="AX790" s="13" t="s">
        <v>76</v>
      </c>
      <c r="AY790" s="203" t="s">
        <v>130</v>
      </c>
    </row>
    <row r="791" spans="2:51" s="13" customFormat="1" ht="12">
      <c r="B791" s="193"/>
      <c r="C791" s="194"/>
      <c r="D791" s="195" t="s">
        <v>142</v>
      </c>
      <c r="E791" s="196" t="s">
        <v>19</v>
      </c>
      <c r="F791" s="197" t="s">
        <v>264</v>
      </c>
      <c r="G791" s="194"/>
      <c r="H791" s="196" t="s">
        <v>19</v>
      </c>
      <c r="I791" s="198"/>
      <c r="J791" s="194"/>
      <c r="K791" s="194"/>
      <c r="L791" s="199"/>
      <c r="M791" s="200"/>
      <c r="N791" s="201"/>
      <c r="O791" s="201"/>
      <c r="P791" s="201"/>
      <c r="Q791" s="201"/>
      <c r="R791" s="201"/>
      <c r="S791" s="201"/>
      <c r="T791" s="202"/>
      <c r="AT791" s="203" t="s">
        <v>142</v>
      </c>
      <c r="AU791" s="203" t="s">
        <v>86</v>
      </c>
      <c r="AV791" s="13" t="s">
        <v>84</v>
      </c>
      <c r="AW791" s="13" t="s">
        <v>37</v>
      </c>
      <c r="AX791" s="13" t="s">
        <v>76</v>
      </c>
      <c r="AY791" s="203" t="s">
        <v>130</v>
      </c>
    </row>
    <row r="792" spans="2:51" s="14" customFormat="1" ht="12">
      <c r="B792" s="204"/>
      <c r="C792" s="205"/>
      <c r="D792" s="195" t="s">
        <v>142</v>
      </c>
      <c r="E792" s="206" t="s">
        <v>19</v>
      </c>
      <c r="F792" s="207" t="s">
        <v>1310</v>
      </c>
      <c r="G792" s="205"/>
      <c r="H792" s="208">
        <v>23.29</v>
      </c>
      <c r="I792" s="209"/>
      <c r="J792" s="205"/>
      <c r="K792" s="205"/>
      <c r="L792" s="210"/>
      <c r="M792" s="211"/>
      <c r="N792" s="212"/>
      <c r="O792" s="212"/>
      <c r="P792" s="212"/>
      <c r="Q792" s="212"/>
      <c r="R792" s="212"/>
      <c r="S792" s="212"/>
      <c r="T792" s="213"/>
      <c r="AT792" s="214" t="s">
        <v>142</v>
      </c>
      <c r="AU792" s="214" t="s">
        <v>86</v>
      </c>
      <c r="AV792" s="14" t="s">
        <v>86</v>
      </c>
      <c r="AW792" s="14" t="s">
        <v>37</v>
      </c>
      <c r="AX792" s="14" t="s">
        <v>76</v>
      </c>
      <c r="AY792" s="214" t="s">
        <v>130</v>
      </c>
    </row>
    <row r="793" spans="2:51" s="15" customFormat="1" ht="12">
      <c r="B793" s="215"/>
      <c r="C793" s="216"/>
      <c r="D793" s="195" t="s">
        <v>142</v>
      </c>
      <c r="E793" s="217" t="s">
        <v>19</v>
      </c>
      <c r="F793" s="218" t="s">
        <v>146</v>
      </c>
      <c r="G793" s="216"/>
      <c r="H793" s="219">
        <v>23.29</v>
      </c>
      <c r="I793" s="220"/>
      <c r="J793" s="216"/>
      <c r="K793" s="216"/>
      <c r="L793" s="221"/>
      <c r="M793" s="222"/>
      <c r="N793" s="223"/>
      <c r="O793" s="223"/>
      <c r="P793" s="223"/>
      <c r="Q793" s="223"/>
      <c r="R793" s="223"/>
      <c r="S793" s="223"/>
      <c r="T793" s="224"/>
      <c r="AT793" s="225" t="s">
        <v>142</v>
      </c>
      <c r="AU793" s="225" t="s">
        <v>86</v>
      </c>
      <c r="AV793" s="15" t="s">
        <v>138</v>
      </c>
      <c r="AW793" s="15" t="s">
        <v>37</v>
      </c>
      <c r="AX793" s="15" t="s">
        <v>84</v>
      </c>
      <c r="AY793" s="225" t="s">
        <v>130</v>
      </c>
    </row>
    <row r="794" spans="1:65" s="2" customFormat="1" ht="16.5" customHeight="1">
      <c r="A794" s="36"/>
      <c r="B794" s="37"/>
      <c r="C794" s="175" t="s">
        <v>1323</v>
      </c>
      <c r="D794" s="175" t="s">
        <v>133</v>
      </c>
      <c r="E794" s="176" t="s">
        <v>1324</v>
      </c>
      <c r="F794" s="177" t="s">
        <v>1325</v>
      </c>
      <c r="G794" s="178" t="s">
        <v>229</v>
      </c>
      <c r="H794" s="179">
        <v>37.2</v>
      </c>
      <c r="I794" s="180"/>
      <c r="J794" s="181">
        <f>ROUND(I794*H794,2)</f>
        <v>0</v>
      </c>
      <c r="K794" s="177" t="s">
        <v>137</v>
      </c>
      <c r="L794" s="41"/>
      <c r="M794" s="182" t="s">
        <v>19</v>
      </c>
      <c r="N794" s="183" t="s">
        <v>47</v>
      </c>
      <c r="O794" s="66"/>
      <c r="P794" s="184">
        <f>O794*H794</f>
        <v>0</v>
      </c>
      <c r="Q794" s="184">
        <v>1E-05</v>
      </c>
      <c r="R794" s="184">
        <f>Q794*H794</f>
        <v>0.00037200000000000004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245</v>
      </c>
      <c r="AT794" s="186" t="s">
        <v>133</v>
      </c>
      <c r="AU794" s="186" t="s">
        <v>86</v>
      </c>
      <c r="AY794" s="19" t="s">
        <v>130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84</v>
      </c>
      <c r="BK794" s="187">
        <f>ROUND(I794*H794,2)</f>
        <v>0</v>
      </c>
      <c r="BL794" s="19" t="s">
        <v>245</v>
      </c>
      <c r="BM794" s="186" t="s">
        <v>1326</v>
      </c>
    </row>
    <row r="795" spans="1:47" s="2" customFormat="1" ht="12">
      <c r="A795" s="36"/>
      <c r="B795" s="37"/>
      <c r="C795" s="38"/>
      <c r="D795" s="188" t="s">
        <v>140</v>
      </c>
      <c r="E795" s="38"/>
      <c r="F795" s="189" t="s">
        <v>1327</v>
      </c>
      <c r="G795" s="38"/>
      <c r="H795" s="38"/>
      <c r="I795" s="190"/>
      <c r="J795" s="38"/>
      <c r="K795" s="38"/>
      <c r="L795" s="41"/>
      <c r="M795" s="191"/>
      <c r="N795" s="192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140</v>
      </c>
      <c r="AU795" s="19" t="s">
        <v>86</v>
      </c>
    </row>
    <row r="796" spans="2:51" s="14" customFormat="1" ht="12">
      <c r="B796" s="204"/>
      <c r="C796" s="205"/>
      <c r="D796" s="195" t="s">
        <v>142</v>
      </c>
      <c r="E796" s="206" t="s">
        <v>19</v>
      </c>
      <c r="F796" s="207" t="s">
        <v>1328</v>
      </c>
      <c r="G796" s="205"/>
      <c r="H796" s="208">
        <v>11.7</v>
      </c>
      <c r="I796" s="209"/>
      <c r="J796" s="205"/>
      <c r="K796" s="205"/>
      <c r="L796" s="210"/>
      <c r="M796" s="211"/>
      <c r="N796" s="212"/>
      <c r="O796" s="212"/>
      <c r="P796" s="212"/>
      <c r="Q796" s="212"/>
      <c r="R796" s="212"/>
      <c r="S796" s="212"/>
      <c r="T796" s="213"/>
      <c r="AT796" s="214" t="s">
        <v>142</v>
      </c>
      <c r="AU796" s="214" t="s">
        <v>86</v>
      </c>
      <c r="AV796" s="14" t="s">
        <v>86</v>
      </c>
      <c r="AW796" s="14" t="s">
        <v>37</v>
      </c>
      <c r="AX796" s="14" t="s">
        <v>76</v>
      </c>
      <c r="AY796" s="214" t="s">
        <v>130</v>
      </c>
    </row>
    <row r="797" spans="2:51" s="14" customFormat="1" ht="12">
      <c r="B797" s="204"/>
      <c r="C797" s="205"/>
      <c r="D797" s="195" t="s">
        <v>142</v>
      </c>
      <c r="E797" s="206" t="s">
        <v>19</v>
      </c>
      <c r="F797" s="207" t="s">
        <v>1329</v>
      </c>
      <c r="G797" s="205"/>
      <c r="H797" s="208">
        <v>11.5</v>
      </c>
      <c r="I797" s="209"/>
      <c r="J797" s="205"/>
      <c r="K797" s="205"/>
      <c r="L797" s="210"/>
      <c r="M797" s="211"/>
      <c r="N797" s="212"/>
      <c r="O797" s="212"/>
      <c r="P797" s="212"/>
      <c r="Q797" s="212"/>
      <c r="R797" s="212"/>
      <c r="S797" s="212"/>
      <c r="T797" s="213"/>
      <c r="AT797" s="214" t="s">
        <v>142</v>
      </c>
      <c r="AU797" s="214" t="s">
        <v>86</v>
      </c>
      <c r="AV797" s="14" t="s">
        <v>86</v>
      </c>
      <c r="AW797" s="14" t="s">
        <v>37</v>
      </c>
      <c r="AX797" s="14" t="s">
        <v>76</v>
      </c>
      <c r="AY797" s="214" t="s">
        <v>130</v>
      </c>
    </row>
    <row r="798" spans="2:51" s="14" customFormat="1" ht="12">
      <c r="B798" s="204"/>
      <c r="C798" s="205"/>
      <c r="D798" s="195" t="s">
        <v>142</v>
      </c>
      <c r="E798" s="206" t="s">
        <v>19</v>
      </c>
      <c r="F798" s="207" t="s">
        <v>1330</v>
      </c>
      <c r="G798" s="205"/>
      <c r="H798" s="208">
        <v>14</v>
      </c>
      <c r="I798" s="209"/>
      <c r="J798" s="205"/>
      <c r="K798" s="205"/>
      <c r="L798" s="210"/>
      <c r="M798" s="211"/>
      <c r="N798" s="212"/>
      <c r="O798" s="212"/>
      <c r="P798" s="212"/>
      <c r="Q798" s="212"/>
      <c r="R798" s="212"/>
      <c r="S798" s="212"/>
      <c r="T798" s="213"/>
      <c r="AT798" s="214" t="s">
        <v>142</v>
      </c>
      <c r="AU798" s="214" t="s">
        <v>86</v>
      </c>
      <c r="AV798" s="14" t="s">
        <v>86</v>
      </c>
      <c r="AW798" s="14" t="s">
        <v>37</v>
      </c>
      <c r="AX798" s="14" t="s">
        <v>76</v>
      </c>
      <c r="AY798" s="214" t="s">
        <v>130</v>
      </c>
    </row>
    <row r="799" spans="2:51" s="15" customFormat="1" ht="12">
      <c r="B799" s="215"/>
      <c r="C799" s="216"/>
      <c r="D799" s="195" t="s">
        <v>142</v>
      </c>
      <c r="E799" s="217" t="s">
        <v>19</v>
      </c>
      <c r="F799" s="218" t="s">
        <v>146</v>
      </c>
      <c r="G799" s="216"/>
      <c r="H799" s="219">
        <v>37.2</v>
      </c>
      <c r="I799" s="220"/>
      <c r="J799" s="216"/>
      <c r="K799" s="216"/>
      <c r="L799" s="221"/>
      <c r="M799" s="222"/>
      <c r="N799" s="223"/>
      <c r="O799" s="223"/>
      <c r="P799" s="223"/>
      <c r="Q799" s="223"/>
      <c r="R799" s="223"/>
      <c r="S799" s="223"/>
      <c r="T799" s="224"/>
      <c r="AT799" s="225" t="s">
        <v>142</v>
      </c>
      <c r="AU799" s="225" t="s">
        <v>86</v>
      </c>
      <c r="AV799" s="15" t="s">
        <v>138</v>
      </c>
      <c r="AW799" s="15" t="s">
        <v>37</v>
      </c>
      <c r="AX799" s="15" t="s">
        <v>84</v>
      </c>
      <c r="AY799" s="225" t="s">
        <v>130</v>
      </c>
    </row>
    <row r="800" spans="1:65" s="2" customFormat="1" ht="16.5" customHeight="1">
      <c r="A800" s="36"/>
      <c r="B800" s="37"/>
      <c r="C800" s="240" t="s">
        <v>1331</v>
      </c>
      <c r="D800" s="240" t="s">
        <v>841</v>
      </c>
      <c r="E800" s="241" t="s">
        <v>1332</v>
      </c>
      <c r="F800" s="242" t="s">
        <v>1333</v>
      </c>
      <c r="G800" s="243" t="s">
        <v>229</v>
      </c>
      <c r="H800" s="244">
        <v>37.2</v>
      </c>
      <c r="I800" s="245"/>
      <c r="J800" s="246">
        <f>ROUND(I800*H800,2)</f>
        <v>0</v>
      </c>
      <c r="K800" s="242" t="s">
        <v>19</v>
      </c>
      <c r="L800" s="247"/>
      <c r="M800" s="248" t="s">
        <v>19</v>
      </c>
      <c r="N800" s="249" t="s">
        <v>47</v>
      </c>
      <c r="O800" s="66"/>
      <c r="P800" s="184">
        <f>O800*H800</f>
        <v>0</v>
      </c>
      <c r="Q800" s="184">
        <v>0.00038</v>
      </c>
      <c r="R800" s="184">
        <f>Q800*H800</f>
        <v>0.014136000000000001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378</v>
      </c>
      <c r="AT800" s="186" t="s">
        <v>841</v>
      </c>
      <c r="AU800" s="186" t="s">
        <v>86</v>
      </c>
      <c r="AY800" s="19" t="s">
        <v>130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84</v>
      </c>
      <c r="BK800" s="187">
        <f>ROUND(I800*H800,2)</f>
        <v>0</v>
      </c>
      <c r="BL800" s="19" t="s">
        <v>245</v>
      </c>
      <c r="BM800" s="186" t="s">
        <v>1334</v>
      </c>
    </row>
    <row r="801" spans="2:51" s="14" customFormat="1" ht="12">
      <c r="B801" s="204"/>
      <c r="C801" s="205"/>
      <c r="D801" s="195" t="s">
        <v>142</v>
      </c>
      <c r="E801" s="205"/>
      <c r="F801" s="207" t="s">
        <v>1335</v>
      </c>
      <c r="G801" s="205"/>
      <c r="H801" s="208">
        <v>37.2</v>
      </c>
      <c r="I801" s="209"/>
      <c r="J801" s="205"/>
      <c r="K801" s="205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142</v>
      </c>
      <c r="AU801" s="214" t="s">
        <v>86</v>
      </c>
      <c r="AV801" s="14" t="s">
        <v>86</v>
      </c>
      <c r="AW801" s="14" t="s">
        <v>4</v>
      </c>
      <c r="AX801" s="14" t="s">
        <v>84</v>
      </c>
      <c r="AY801" s="214" t="s">
        <v>130</v>
      </c>
    </row>
    <row r="802" spans="1:65" s="2" customFormat="1" ht="24.2" customHeight="1">
      <c r="A802" s="36"/>
      <c r="B802" s="37"/>
      <c r="C802" s="175" t="s">
        <v>1336</v>
      </c>
      <c r="D802" s="175" t="s">
        <v>133</v>
      </c>
      <c r="E802" s="176" t="s">
        <v>1337</v>
      </c>
      <c r="F802" s="177" t="s">
        <v>1338</v>
      </c>
      <c r="G802" s="178" t="s">
        <v>989</v>
      </c>
      <c r="H802" s="250"/>
      <c r="I802" s="180"/>
      <c r="J802" s="181">
        <f>ROUND(I802*H802,2)</f>
        <v>0</v>
      </c>
      <c r="K802" s="177" t="s">
        <v>137</v>
      </c>
      <c r="L802" s="41"/>
      <c r="M802" s="182" t="s">
        <v>19</v>
      </c>
      <c r="N802" s="183" t="s">
        <v>47</v>
      </c>
      <c r="O802" s="66"/>
      <c r="P802" s="184">
        <f>O802*H802</f>
        <v>0</v>
      </c>
      <c r="Q802" s="184">
        <v>0</v>
      </c>
      <c r="R802" s="184">
        <f>Q802*H802</f>
        <v>0</v>
      </c>
      <c r="S802" s="184">
        <v>0</v>
      </c>
      <c r="T802" s="185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86" t="s">
        <v>245</v>
      </c>
      <c r="AT802" s="186" t="s">
        <v>133</v>
      </c>
      <c r="AU802" s="186" t="s">
        <v>86</v>
      </c>
      <c r="AY802" s="19" t="s">
        <v>130</v>
      </c>
      <c r="BE802" s="187">
        <f>IF(N802="základní",J802,0)</f>
        <v>0</v>
      </c>
      <c r="BF802" s="187">
        <f>IF(N802="snížená",J802,0)</f>
        <v>0</v>
      </c>
      <c r="BG802" s="187">
        <f>IF(N802="zákl. přenesená",J802,0)</f>
        <v>0</v>
      </c>
      <c r="BH802" s="187">
        <f>IF(N802="sníž. přenesená",J802,0)</f>
        <v>0</v>
      </c>
      <c r="BI802" s="187">
        <f>IF(N802="nulová",J802,0)</f>
        <v>0</v>
      </c>
      <c r="BJ802" s="19" t="s">
        <v>84</v>
      </c>
      <c r="BK802" s="187">
        <f>ROUND(I802*H802,2)</f>
        <v>0</v>
      </c>
      <c r="BL802" s="19" t="s">
        <v>245</v>
      </c>
      <c r="BM802" s="186" t="s">
        <v>1339</v>
      </c>
    </row>
    <row r="803" spans="1:47" s="2" customFormat="1" ht="12">
      <c r="A803" s="36"/>
      <c r="B803" s="37"/>
      <c r="C803" s="38"/>
      <c r="D803" s="188" t="s">
        <v>140</v>
      </c>
      <c r="E803" s="38"/>
      <c r="F803" s="189" t="s">
        <v>1340</v>
      </c>
      <c r="G803" s="38"/>
      <c r="H803" s="38"/>
      <c r="I803" s="190"/>
      <c r="J803" s="38"/>
      <c r="K803" s="38"/>
      <c r="L803" s="41"/>
      <c r="M803" s="191"/>
      <c r="N803" s="192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140</v>
      </c>
      <c r="AU803" s="19" t="s">
        <v>86</v>
      </c>
    </row>
    <row r="804" spans="2:63" s="12" customFormat="1" ht="22.9" customHeight="1">
      <c r="B804" s="159"/>
      <c r="C804" s="160"/>
      <c r="D804" s="161" t="s">
        <v>75</v>
      </c>
      <c r="E804" s="173" t="s">
        <v>513</v>
      </c>
      <c r="F804" s="173" t="s">
        <v>514</v>
      </c>
      <c r="G804" s="160"/>
      <c r="H804" s="160"/>
      <c r="I804" s="163"/>
      <c r="J804" s="174">
        <f>BK804</f>
        <v>0</v>
      </c>
      <c r="K804" s="160"/>
      <c r="L804" s="165"/>
      <c r="M804" s="166"/>
      <c r="N804" s="167"/>
      <c r="O804" s="167"/>
      <c r="P804" s="168">
        <f>SUM(P805:P840)</f>
        <v>0</v>
      </c>
      <c r="Q804" s="167"/>
      <c r="R804" s="168">
        <f>SUM(R805:R840)</f>
        <v>0.01628877</v>
      </c>
      <c r="S804" s="167"/>
      <c r="T804" s="169">
        <f>SUM(T805:T840)</f>
        <v>0</v>
      </c>
      <c r="AR804" s="170" t="s">
        <v>86</v>
      </c>
      <c r="AT804" s="171" t="s">
        <v>75</v>
      </c>
      <c r="AU804" s="171" t="s">
        <v>84</v>
      </c>
      <c r="AY804" s="170" t="s">
        <v>130</v>
      </c>
      <c r="BK804" s="172">
        <f>SUM(BK805:BK840)</f>
        <v>0</v>
      </c>
    </row>
    <row r="805" spans="1:65" s="2" customFormat="1" ht="21.75" customHeight="1">
      <c r="A805" s="36"/>
      <c r="B805" s="37"/>
      <c r="C805" s="175" t="s">
        <v>1341</v>
      </c>
      <c r="D805" s="175" t="s">
        <v>133</v>
      </c>
      <c r="E805" s="176" t="s">
        <v>1342</v>
      </c>
      <c r="F805" s="177" t="s">
        <v>1343</v>
      </c>
      <c r="G805" s="178" t="s">
        <v>136</v>
      </c>
      <c r="H805" s="179">
        <v>15.653</v>
      </c>
      <c r="I805" s="180"/>
      <c r="J805" s="181">
        <f>ROUND(I805*H805,2)</f>
        <v>0</v>
      </c>
      <c r="K805" s="177" t="s">
        <v>137</v>
      </c>
      <c r="L805" s="41"/>
      <c r="M805" s="182" t="s">
        <v>19</v>
      </c>
      <c r="N805" s="183" t="s">
        <v>47</v>
      </c>
      <c r="O805" s="66"/>
      <c r="P805" s="184">
        <f>O805*H805</f>
        <v>0</v>
      </c>
      <c r="Q805" s="184">
        <v>7E-05</v>
      </c>
      <c r="R805" s="184">
        <f>Q805*H805</f>
        <v>0.00109571</v>
      </c>
      <c r="S805" s="184">
        <v>0</v>
      </c>
      <c r="T805" s="185">
        <f>S805*H805</f>
        <v>0</v>
      </c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R805" s="186" t="s">
        <v>245</v>
      </c>
      <c r="AT805" s="186" t="s">
        <v>133</v>
      </c>
      <c r="AU805" s="186" t="s">
        <v>86</v>
      </c>
      <c r="AY805" s="19" t="s">
        <v>130</v>
      </c>
      <c r="BE805" s="187">
        <f>IF(N805="základní",J805,0)</f>
        <v>0</v>
      </c>
      <c r="BF805" s="187">
        <f>IF(N805="snížená",J805,0)</f>
        <v>0</v>
      </c>
      <c r="BG805" s="187">
        <f>IF(N805="zákl. přenesená",J805,0)</f>
        <v>0</v>
      </c>
      <c r="BH805" s="187">
        <f>IF(N805="sníž. přenesená",J805,0)</f>
        <v>0</v>
      </c>
      <c r="BI805" s="187">
        <f>IF(N805="nulová",J805,0)</f>
        <v>0</v>
      </c>
      <c r="BJ805" s="19" t="s">
        <v>84</v>
      </c>
      <c r="BK805" s="187">
        <f>ROUND(I805*H805,2)</f>
        <v>0</v>
      </c>
      <c r="BL805" s="19" t="s">
        <v>245</v>
      </c>
      <c r="BM805" s="186" t="s">
        <v>1344</v>
      </c>
    </row>
    <row r="806" spans="1:47" s="2" customFormat="1" ht="12">
      <c r="A806" s="36"/>
      <c r="B806" s="37"/>
      <c r="C806" s="38"/>
      <c r="D806" s="188" t="s">
        <v>140</v>
      </c>
      <c r="E806" s="38"/>
      <c r="F806" s="189" t="s">
        <v>1345</v>
      </c>
      <c r="G806" s="38"/>
      <c r="H806" s="38"/>
      <c r="I806" s="190"/>
      <c r="J806" s="38"/>
      <c r="K806" s="38"/>
      <c r="L806" s="41"/>
      <c r="M806" s="191"/>
      <c r="N806" s="192"/>
      <c r="O806" s="66"/>
      <c r="P806" s="66"/>
      <c r="Q806" s="66"/>
      <c r="R806" s="66"/>
      <c r="S806" s="66"/>
      <c r="T806" s="67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T806" s="19" t="s">
        <v>140</v>
      </c>
      <c r="AU806" s="19" t="s">
        <v>86</v>
      </c>
    </row>
    <row r="807" spans="2:51" s="13" customFormat="1" ht="12">
      <c r="B807" s="193"/>
      <c r="C807" s="194"/>
      <c r="D807" s="195" t="s">
        <v>142</v>
      </c>
      <c r="E807" s="196" t="s">
        <v>19</v>
      </c>
      <c r="F807" s="197" t="s">
        <v>522</v>
      </c>
      <c r="G807" s="194"/>
      <c r="H807" s="196" t="s">
        <v>19</v>
      </c>
      <c r="I807" s="198"/>
      <c r="J807" s="194"/>
      <c r="K807" s="194"/>
      <c r="L807" s="199"/>
      <c r="M807" s="200"/>
      <c r="N807" s="201"/>
      <c r="O807" s="201"/>
      <c r="P807" s="201"/>
      <c r="Q807" s="201"/>
      <c r="R807" s="201"/>
      <c r="S807" s="201"/>
      <c r="T807" s="202"/>
      <c r="AT807" s="203" t="s">
        <v>142</v>
      </c>
      <c r="AU807" s="203" t="s">
        <v>86</v>
      </c>
      <c r="AV807" s="13" t="s">
        <v>84</v>
      </c>
      <c r="AW807" s="13" t="s">
        <v>37</v>
      </c>
      <c r="AX807" s="13" t="s">
        <v>76</v>
      </c>
      <c r="AY807" s="203" t="s">
        <v>130</v>
      </c>
    </row>
    <row r="808" spans="2:51" s="14" customFormat="1" ht="12">
      <c r="B808" s="204"/>
      <c r="C808" s="205"/>
      <c r="D808" s="195" t="s">
        <v>142</v>
      </c>
      <c r="E808" s="206" t="s">
        <v>19</v>
      </c>
      <c r="F808" s="207" t="s">
        <v>523</v>
      </c>
      <c r="G808" s="205"/>
      <c r="H808" s="208">
        <v>8</v>
      </c>
      <c r="I808" s="209"/>
      <c r="J808" s="205"/>
      <c r="K808" s="205"/>
      <c r="L808" s="210"/>
      <c r="M808" s="211"/>
      <c r="N808" s="212"/>
      <c r="O808" s="212"/>
      <c r="P808" s="212"/>
      <c r="Q808" s="212"/>
      <c r="R808" s="212"/>
      <c r="S808" s="212"/>
      <c r="T808" s="213"/>
      <c r="AT808" s="214" t="s">
        <v>142</v>
      </c>
      <c r="AU808" s="214" t="s">
        <v>86</v>
      </c>
      <c r="AV808" s="14" t="s">
        <v>86</v>
      </c>
      <c r="AW808" s="14" t="s">
        <v>37</v>
      </c>
      <c r="AX808" s="14" t="s">
        <v>76</v>
      </c>
      <c r="AY808" s="214" t="s">
        <v>130</v>
      </c>
    </row>
    <row r="809" spans="2:51" s="13" customFormat="1" ht="12">
      <c r="B809" s="193"/>
      <c r="C809" s="194"/>
      <c r="D809" s="195" t="s">
        <v>142</v>
      </c>
      <c r="E809" s="196" t="s">
        <v>19</v>
      </c>
      <c r="F809" s="197" t="s">
        <v>1346</v>
      </c>
      <c r="G809" s="194"/>
      <c r="H809" s="196" t="s">
        <v>19</v>
      </c>
      <c r="I809" s="198"/>
      <c r="J809" s="194"/>
      <c r="K809" s="194"/>
      <c r="L809" s="199"/>
      <c r="M809" s="200"/>
      <c r="N809" s="201"/>
      <c r="O809" s="201"/>
      <c r="P809" s="201"/>
      <c r="Q809" s="201"/>
      <c r="R809" s="201"/>
      <c r="S809" s="201"/>
      <c r="T809" s="202"/>
      <c r="AT809" s="203" t="s">
        <v>142</v>
      </c>
      <c r="AU809" s="203" t="s">
        <v>86</v>
      </c>
      <c r="AV809" s="13" t="s">
        <v>84</v>
      </c>
      <c r="AW809" s="13" t="s">
        <v>37</v>
      </c>
      <c r="AX809" s="13" t="s">
        <v>76</v>
      </c>
      <c r="AY809" s="203" t="s">
        <v>130</v>
      </c>
    </row>
    <row r="810" spans="2:51" s="14" customFormat="1" ht="12">
      <c r="B810" s="204"/>
      <c r="C810" s="205"/>
      <c r="D810" s="195" t="s">
        <v>142</v>
      </c>
      <c r="E810" s="206" t="s">
        <v>19</v>
      </c>
      <c r="F810" s="207" t="s">
        <v>1347</v>
      </c>
      <c r="G810" s="205"/>
      <c r="H810" s="208">
        <v>1.6</v>
      </c>
      <c r="I810" s="209"/>
      <c r="J810" s="205"/>
      <c r="K810" s="205"/>
      <c r="L810" s="210"/>
      <c r="M810" s="211"/>
      <c r="N810" s="212"/>
      <c r="O810" s="212"/>
      <c r="P810" s="212"/>
      <c r="Q810" s="212"/>
      <c r="R810" s="212"/>
      <c r="S810" s="212"/>
      <c r="T810" s="213"/>
      <c r="AT810" s="214" t="s">
        <v>142</v>
      </c>
      <c r="AU810" s="214" t="s">
        <v>86</v>
      </c>
      <c r="AV810" s="14" t="s">
        <v>86</v>
      </c>
      <c r="AW810" s="14" t="s">
        <v>37</v>
      </c>
      <c r="AX810" s="14" t="s">
        <v>76</v>
      </c>
      <c r="AY810" s="214" t="s">
        <v>130</v>
      </c>
    </row>
    <row r="811" spans="2:51" s="13" customFormat="1" ht="12">
      <c r="B811" s="193"/>
      <c r="C811" s="194"/>
      <c r="D811" s="195" t="s">
        <v>142</v>
      </c>
      <c r="E811" s="196" t="s">
        <v>19</v>
      </c>
      <c r="F811" s="197" t="s">
        <v>520</v>
      </c>
      <c r="G811" s="194"/>
      <c r="H811" s="196" t="s">
        <v>19</v>
      </c>
      <c r="I811" s="198"/>
      <c r="J811" s="194"/>
      <c r="K811" s="194"/>
      <c r="L811" s="199"/>
      <c r="M811" s="200"/>
      <c r="N811" s="201"/>
      <c r="O811" s="201"/>
      <c r="P811" s="201"/>
      <c r="Q811" s="201"/>
      <c r="R811" s="201"/>
      <c r="S811" s="201"/>
      <c r="T811" s="202"/>
      <c r="AT811" s="203" t="s">
        <v>142</v>
      </c>
      <c r="AU811" s="203" t="s">
        <v>86</v>
      </c>
      <c r="AV811" s="13" t="s">
        <v>84</v>
      </c>
      <c r="AW811" s="13" t="s">
        <v>37</v>
      </c>
      <c r="AX811" s="13" t="s">
        <v>76</v>
      </c>
      <c r="AY811" s="203" t="s">
        <v>130</v>
      </c>
    </row>
    <row r="812" spans="2:51" s="14" customFormat="1" ht="12">
      <c r="B812" s="204"/>
      <c r="C812" s="205"/>
      <c r="D812" s="195" t="s">
        <v>142</v>
      </c>
      <c r="E812" s="206" t="s">
        <v>19</v>
      </c>
      <c r="F812" s="207" t="s">
        <v>521</v>
      </c>
      <c r="G812" s="205"/>
      <c r="H812" s="208">
        <v>5.333</v>
      </c>
      <c r="I812" s="209"/>
      <c r="J812" s="205"/>
      <c r="K812" s="205"/>
      <c r="L812" s="210"/>
      <c r="M812" s="211"/>
      <c r="N812" s="212"/>
      <c r="O812" s="212"/>
      <c r="P812" s="212"/>
      <c r="Q812" s="212"/>
      <c r="R812" s="212"/>
      <c r="S812" s="212"/>
      <c r="T812" s="213"/>
      <c r="AT812" s="214" t="s">
        <v>142</v>
      </c>
      <c r="AU812" s="214" t="s">
        <v>86</v>
      </c>
      <c r="AV812" s="14" t="s">
        <v>86</v>
      </c>
      <c r="AW812" s="14" t="s">
        <v>37</v>
      </c>
      <c r="AX812" s="14" t="s">
        <v>76</v>
      </c>
      <c r="AY812" s="214" t="s">
        <v>130</v>
      </c>
    </row>
    <row r="813" spans="2:51" s="13" customFormat="1" ht="12">
      <c r="B813" s="193"/>
      <c r="C813" s="194"/>
      <c r="D813" s="195" t="s">
        <v>142</v>
      </c>
      <c r="E813" s="196" t="s">
        <v>19</v>
      </c>
      <c r="F813" s="197" t="s">
        <v>524</v>
      </c>
      <c r="G813" s="194"/>
      <c r="H813" s="196" t="s">
        <v>19</v>
      </c>
      <c r="I813" s="198"/>
      <c r="J813" s="194"/>
      <c r="K813" s="194"/>
      <c r="L813" s="199"/>
      <c r="M813" s="200"/>
      <c r="N813" s="201"/>
      <c r="O813" s="201"/>
      <c r="P813" s="201"/>
      <c r="Q813" s="201"/>
      <c r="R813" s="201"/>
      <c r="S813" s="201"/>
      <c r="T813" s="202"/>
      <c r="AT813" s="203" t="s">
        <v>142</v>
      </c>
      <c r="AU813" s="203" t="s">
        <v>86</v>
      </c>
      <c r="AV813" s="13" t="s">
        <v>84</v>
      </c>
      <c r="AW813" s="13" t="s">
        <v>37</v>
      </c>
      <c r="AX813" s="13" t="s">
        <v>76</v>
      </c>
      <c r="AY813" s="203" t="s">
        <v>130</v>
      </c>
    </row>
    <row r="814" spans="2:51" s="14" customFormat="1" ht="12">
      <c r="B814" s="204"/>
      <c r="C814" s="205"/>
      <c r="D814" s="195" t="s">
        <v>142</v>
      </c>
      <c r="E814" s="206" t="s">
        <v>19</v>
      </c>
      <c r="F814" s="207" t="s">
        <v>525</v>
      </c>
      <c r="G814" s="205"/>
      <c r="H814" s="208">
        <v>0.72</v>
      </c>
      <c r="I814" s="209"/>
      <c r="J814" s="205"/>
      <c r="K814" s="205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142</v>
      </c>
      <c r="AU814" s="214" t="s">
        <v>86</v>
      </c>
      <c r="AV814" s="14" t="s">
        <v>86</v>
      </c>
      <c r="AW814" s="14" t="s">
        <v>37</v>
      </c>
      <c r="AX814" s="14" t="s">
        <v>76</v>
      </c>
      <c r="AY814" s="214" t="s">
        <v>130</v>
      </c>
    </row>
    <row r="815" spans="2:51" s="15" customFormat="1" ht="12">
      <c r="B815" s="215"/>
      <c r="C815" s="216"/>
      <c r="D815" s="195" t="s">
        <v>142</v>
      </c>
      <c r="E815" s="217" t="s">
        <v>19</v>
      </c>
      <c r="F815" s="218" t="s">
        <v>146</v>
      </c>
      <c r="G815" s="216"/>
      <c r="H815" s="219">
        <v>15.653</v>
      </c>
      <c r="I815" s="220"/>
      <c r="J815" s="216"/>
      <c r="K815" s="216"/>
      <c r="L815" s="221"/>
      <c r="M815" s="222"/>
      <c r="N815" s="223"/>
      <c r="O815" s="223"/>
      <c r="P815" s="223"/>
      <c r="Q815" s="223"/>
      <c r="R815" s="223"/>
      <c r="S815" s="223"/>
      <c r="T815" s="224"/>
      <c r="AT815" s="225" t="s">
        <v>142</v>
      </c>
      <c r="AU815" s="225" t="s">
        <v>86</v>
      </c>
      <c r="AV815" s="15" t="s">
        <v>138</v>
      </c>
      <c r="AW815" s="15" t="s">
        <v>37</v>
      </c>
      <c r="AX815" s="15" t="s">
        <v>84</v>
      </c>
      <c r="AY815" s="225" t="s">
        <v>130</v>
      </c>
    </row>
    <row r="816" spans="1:65" s="2" customFormat="1" ht="16.5" customHeight="1">
      <c r="A816" s="36"/>
      <c r="B816" s="37"/>
      <c r="C816" s="175" t="s">
        <v>1348</v>
      </c>
      <c r="D816" s="175" t="s">
        <v>133</v>
      </c>
      <c r="E816" s="176" t="s">
        <v>1349</v>
      </c>
      <c r="F816" s="177" t="s">
        <v>1350</v>
      </c>
      <c r="G816" s="178" t="s">
        <v>136</v>
      </c>
      <c r="H816" s="179">
        <v>15.653</v>
      </c>
      <c r="I816" s="180"/>
      <c r="J816" s="181">
        <f>ROUND(I816*H816,2)</f>
        <v>0</v>
      </c>
      <c r="K816" s="177" t="s">
        <v>137</v>
      </c>
      <c r="L816" s="41"/>
      <c r="M816" s="182" t="s">
        <v>19</v>
      </c>
      <c r="N816" s="183" t="s">
        <v>47</v>
      </c>
      <c r="O816" s="66"/>
      <c r="P816" s="184">
        <f>O816*H816</f>
        <v>0</v>
      </c>
      <c r="Q816" s="184">
        <v>0</v>
      </c>
      <c r="R816" s="184">
        <f>Q816*H816</f>
        <v>0</v>
      </c>
      <c r="S816" s="184">
        <v>0</v>
      </c>
      <c r="T816" s="185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86" t="s">
        <v>245</v>
      </c>
      <c r="AT816" s="186" t="s">
        <v>133</v>
      </c>
      <c r="AU816" s="186" t="s">
        <v>86</v>
      </c>
      <c r="AY816" s="19" t="s">
        <v>130</v>
      </c>
      <c r="BE816" s="187">
        <f>IF(N816="základní",J816,0)</f>
        <v>0</v>
      </c>
      <c r="BF816" s="187">
        <f>IF(N816="snížená",J816,0)</f>
        <v>0</v>
      </c>
      <c r="BG816" s="187">
        <f>IF(N816="zákl. přenesená",J816,0)</f>
        <v>0</v>
      </c>
      <c r="BH816" s="187">
        <f>IF(N816="sníž. přenesená",J816,0)</f>
        <v>0</v>
      </c>
      <c r="BI816" s="187">
        <f>IF(N816="nulová",J816,0)</f>
        <v>0</v>
      </c>
      <c r="BJ816" s="19" t="s">
        <v>84</v>
      </c>
      <c r="BK816" s="187">
        <f>ROUND(I816*H816,2)</f>
        <v>0</v>
      </c>
      <c r="BL816" s="19" t="s">
        <v>245</v>
      </c>
      <c r="BM816" s="186" t="s">
        <v>1351</v>
      </c>
    </row>
    <row r="817" spans="1:47" s="2" customFormat="1" ht="12">
      <c r="A817" s="36"/>
      <c r="B817" s="37"/>
      <c r="C817" s="38"/>
      <c r="D817" s="188" t="s">
        <v>140</v>
      </c>
      <c r="E817" s="38"/>
      <c r="F817" s="189" t="s">
        <v>1352</v>
      </c>
      <c r="G817" s="38"/>
      <c r="H817" s="38"/>
      <c r="I817" s="190"/>
      <c r="J817" s="38"/>
      <c r="K817" s="38"/>
      <c r="L817" s="41"/>
      <c r="M817" s="191"/>
      <c r="N817" s="192"/>
      <c r="O817" s="66"/>
      <c r="P817" s="66"/>
      <c r="Q817" s="66"/>
      <c r="R817" s="66"/>
      <c r="S817" s="66"/>
      <c r="T817" s="67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140</v>
      </c>
      <c r="AU817" s="19" t="s">
        <v>86</v>
      </c>
    </row>
    <row r="818" spans="1:65" s="2" customFormat="1" ht="16.5" customHeight="1">
      <c r="A818" s="36"/>
      <c r="B818" s="37"/>
      <c r="C818" s="175" t="s">
        <v>1353</v>
      </c>
      <c r="D818" s="175" t="s">
        <v>133</v>
      </c>
      <c r="E818" s="176" t="s">
        <v>1354</v>
      </c>
      <c r="F818" s="177" t="s">
        <v>1355</v>
      </c>
      <c r="G818" s="178" t="s">
        <v>136</v>
      </c>
      <c r="H818" s="179">
        <v>15.653</v>
      </c>
      <c r="I818" s="180"/>
      <c r="J818" s="181">
        <f>ROUND(I818*H818,2)</f>
        <v>0</v>
      </c>
      <c r="K818" s="177" t="s">
        <v>137</v>
      </c>
      <c r="L818" s="41"/>
      <c r="M818" s="182" t="s">
        <v>19</v>
      </c>
      <c r="N818" s="183" t="s">
        <v>47</v>
      </c>
      <c r="O818" s="66"/>
      <c r="P818" s="184">
        <f>O818*H818</f>
        <v>0</v>
      </c>
      <c r="Q818" s="184">
        <v>0.00014</v>
      </c>
      <c r="R818" s="184">
        <f>Q818*H818</f>
        <v>0.00219142</v>
      </c>
      <c r="S818" s="184">
        <v>0</v>
      </c>
      <c r="T818" s="185">
        <f>S818*H818</f>
        <v>0</v>
      </c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R818" s="186" t="s">
        <v>245</v>
      </c>
      <c r="AT818" s="186" t="s">
        <v>133</v>
      </c>
      <c r="AU818" s="186" t="s">
        <v>86</v>
      </c>
      <c r="AY818" s="19" t="s">
        <v>130</v>
      </c>
      <c r="BE818" s="187">
        <f>IF(N818="základní",J818,0)</f>
        <v>0</v>
      </c>
      <c r="BF818" s="187">
        <f>IF(N818="snížená",J818,0)</f>
        <v>0</v>
      </c>
      <c r="BG818" s="187">
        <f>IF(N818="zákl. přenesená",J818,0)</f>
        <v>0</v>
      </c>
      <c r="BH818" s="187">
        <f>IF(N818="sníž. přenesená",J818,0)</f>
        <v>0</v>
      </c>
      <c r="BI818" s="187">
        <f>IF(N818="nulová",J818,0)</f>
        <v>0</v>
      </c>
      <c r="BJ818" s="19" t="s">
        <v>84</v>
      </c>
      <c r="BK818" s="187">
        <f>ROUND(I818*H818,2)</f>
        <v>0</v>
      </c>
      <c r="BL818" s="19" t="s">
        <v>245</v>
      </c>
      <c r="BM818" s="186" t="s">
        <v>1356</v>
      </c>
    </row>
    <row r="819" spans="1:47" s="2" customFormat="1" ht="12">
      <c r="A819" s="36"/>
      <c r="B819" s="37"/>
      <c r="C819" s="38"/>
      <c r="D819" s="188" t="s">
        <v>140</v>
      </c>
      <c r="E819" s="38"/>
      <c r="F819" s="189" t="s">
        <v>1357</v>
      </c>
      <c r="G819" s="38"/>
      <c r="H819" s="38"/>
      <c r="I819" s="190"/>
      <c r="J819" s="38"/>
      <c r="K819" s="38"/>
      <c r="L819" s="41"/>
      <c r="M819" s="191"/>
      <c r="N819" s="192"/>
      <c r="O819" s="66"/>
      <c r="P819" s="66"/>
      <c r="Q819" s="66"/>
      <c r="R819" s="66"/>
      <c r="S819" s="66"/>
      <c r="T819" s="67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T819" s="19" t="s">
        <v>140</v>
      </c>
      <c r="AU819" s="19" t="s">
        <v>86</v>
      </c>
    </row>
    <row r="820" spans="1:65" s="2" customFormat="1" ht="16.5" customHeight="1">
      <c r="A820" s="36"/>
      <c r="B820" s="37"/>
      <c r="C820" s="175" t="s">
        <v>1358</v>
      </c>
      <c r="D820" s="175" t="s">
        <v>133</v>
      </c>
      <c r="E820" s="176" t="s">
        <v>1359</v>
      </c>
      <c r="F820" s="177" t="s">
        <v>1360</v>
      </c>
      <c r="G820" s="178" t="s">
        <v>136</v>
      </c>
      <c r="H820" s="179">
        <v>15.653</v>
      </c>
      <c r="I820" s="180"/>
      <c r="J820" s="181">
        <f>ROUND(I820*H820,2)</f>
        <v>0</v>
      </c>
      <c r="K820" s="177" t="s">
        <v>137</v>
      </c>
      <c r="L820" s="41"/>
      <c r="M820" s="182" t="s">
        <v>19</v>
      </c>
      <c r="N820" s="183" t="s">
        <v>47</v>
      </c>
      <c r="O820" s="66"/>
      <c r="P820" s="184">
        <f>O820*H820</f>
        <v>0</v>
      </c>
      <c r="Q820" s="184">
        <v>0.00014</v>
      </c>
      <c r="R820" s="184">
        <f>Q820*H820</f>
        <v>0.00219142</v>
      </c>
      <c r="S820" s="184">
        <v>0</v>
      </c>
      <c r="T820" s="185">
        <f>S820*H820</f>
        <v>0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186" t="s">
        <v>245</v>
      </c>
      <c r="AT820" s="186" t="s">
        <v>133</v>
      </c>
      <c r="AU820" s="186" t="s">
        <v>86</v>
      </c>
      <c r="AY820" s="19" t="s">
        <v>130</v>
      </c>
      <c r="BE820" s="187">
        <f>IF(N820="základní",J820,0)</f>
        <v>0</v>
      </c>
      <c r="BF820" s="187">
        <f>IF(N820="snížená",J820,0)</f>
        <v>0</v>
      </c>
      <c r="BG820" s="187">
        <f>IF(N820="zákl. přenesená",J820,0)</f>
        <v>0</v>
      </c>
      <c r="BH820" s="187">
        <f>IF(N820="sníž. přenesená",J820,0)</f>
        <v>0</v>
      </c>
      <c r="BI820" s="187">
        <f>IF(N820="nulová",J820,0)</f>
        <v>0</v>
      </c>
      <c r="BJ820" s="19" t="s">
        <v>84</v>
      </c>
      <c r="BK820" s="187">
        <f>ROUND(I820*H820,2)</f>
        <v>0</v>
      </c>
      <c r="BL820" s="19" t="s">
        <v>245</v>
      </c>
      <c r="BM820" s="186" t="s">
        <v>1361</v>
      </c>
    </row>
    <row r="821" spans="1:47" s="2" customFormat="1" ht="12">
      <c r="A821" s="36"/>
      <c r="B821" s="37"/>
      <c r="C821" s="38"/>
      <c r="D821" s="188" t="s">
        <v>140</v>
      </c>
      <c r="E821" s="38"/>
      <c r="F821" s="189" t="s">
        <v>1362</v>
      </c>
      <c r="G821" s="38"/>
      <c r="H821" s="38"/>
      <c r="I821" s="190"/>
      <c r="J821" s="38"/>
      <c r="K821" s="38"/>
      <c r="L821" s="41"/>
      <c r="M821" s="191"/>
      <c r="N821" s="192"/>
      <c r="O821" s="66"/>
      <c r="P821" s="66"/>
      <c r="Q821" s="66"/>
      <c r="R821" s="66"/>
      <c r="S821" s="66"/>
      <c r="T821" s="67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T821" s="19" t="s">
        <v>140</v>
      </c>
      <c r="AU821" s="19" t="s">
        <v>86</v>
      </c>
    </row>
    <row r="822" spans="1:65" s="2" customFormat="1" ht="16.5" customHeight="1">
      <c r="A822" s="36"/>
      <c r="B822" s="37"/>
      <c r="C822" s="175" t="s">
        <v>1363</v>
      </c>
      <c r="D822" s="175" t="s">
        <v>133</v>
      </c>
      <c r="E822" s="176" t="s">
        <v>1364</v>
      </c>
      <c r="F822" s="177" t="s">
        <v>1365</v>
      </c>
      <c r="G822" s="178" t="s">
        <v>136</v>
      </c>
      <c r="H822" s="179">
        <v>15.653</v>
      </c>
      <c r="I822" s="180"/>
      <c r="J822" s="181">
        <f>ROUND(I822*H822,2)</f>
        <v>0</v>
      </c>
      <c r="K822" s="177" t="s">
        <v>137</v>
      </c>
      <c r="L822" s="41"/>
      <c r="M822" s="182" t="s">
        <v>19</v>
      </c>
      <c r="N822" s="183" t="s">
        <v>47</v>
      </c>
      <c r="O822" s="66"/>
      <c r="P822" s="184">
        <f>O822*H822</f>
        <v>0</v>
      </c>
      <c r="Q822" s="184">
        <v>0.00014</v>
      </c>
      <c r="R822" s="184">
        <f>Q822*H822</f>
        <v>0.00219142</v>
      </c>
      <c r="S822" s="184">
        <v>0</v>
      </c>
      <c r="T822" s="185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86" t="s">
        <v>245</v>
      </c>
      <c r="AT822" s="186" t="s">
        <v>133</v>
      </c>
      <c r="AU822" s="186" t="s">
        <v>86</v>
      </c>
      <c r="AY822" s="19" t="s">
        <v>130</v>
      </c>
      <c r="BE822" s="187">
        <f>IF(N822="základní",J822,0)</f>
        <v>0</v>
      </c>
      <c r="BF822" s="187">
        <f>IF(N822="snížená",J822,0)</f>
        <v>0</v>
      </c>
      <c r="BG822" s="187">
        <f>IF(N822="zákl. přenesená",J822,0)</f>
        <v>0</v>
      </c>
      <c r="BH822" s="187">
        <f>IF(N822="sníž. přenesená",J822,0)</f>
        <v>0</v>
      </c>
      <c r="BI822" s="187">
        <f>IF(N822="nulová",J822,0)</f>
        <v>0</v>
      </c>
      <c r="BJ822" s="19" t="s">
        <v>84</v>
      </c>
      <c r="BK822" s="187">
        <f>ROUND(I822*H822,2)</f>
        <v>0</v>
      </c>
      <c r="BL822" s="19" t="s">
        <v>245</v>
      </c>
      <c r="BM822" s="186" t="s">
        <v>1366</v>
      </c>
    </row>
    <row r="823" spans="1:47" s="2" customFormat="1" ht="12">
      <c r="A823" s="36"/>
      <c r="B823" s="37"/>
      <c r="C823" s="38"/>
      <c r="D823" s="188" t="s">
        <v>140</v>
      </c>
      <c r="E823" s="38"/>
      <c r="F823" s="189" t="s">
        <v>1367</v>
      </c>
      <c r="G823" s="38"/>
      <c r="H823" s="38"/>
      <c r="I823" s="190"/>
      <c r="J823" s="38"/>
      <c r="K823" s="38"/>
      <c r="L823" s="41"/>
      <c r="M823" s="191"/>
      <c r="N823" s="192"/>
      <c r="O823" s="66"/>
      <c r="P823" s="66"/>
      <c r="Q823" s="66"/>
      <c r="R823" s="66"/>
      <c r="S823" s="66"/>
      <c r="T823" s="67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T823" s="19" t="s">
        <v>140</v>
      </c>
      <c r="AU823" s="19" t="s">
        <v>86</v>
      </c>
    </row>
    <row r="824" spans="1:65" s="2" customFormat="1" ht="16.5" customHeight="1">
      <c r="A824" s="36"/>
      <c r="B824" s="37"/>
      <c r="C824" s="175" t="s">
        <v>1368</v>
      </c>
      <c r="D824" s="175" t="s">
        <v>133</v>
      </c>
      <c r="E824" s="176" t="s">
        <v>1369</v>
      </c>
      <c r="F824" s="177" t="s">
        <v>1370</v>
      </c>
      <c r="G824" s="178" t="s">
        <v>136</v>
      </c>
      <c r="H824" s="179">
        <v>20.16</v>
      </c>
      <c r="I824" s="180"/>
      <c r="J824" s="181">
        <f>ROUND(I824*H824,2)</f>
        <v>0</v>
      </c>
      <c r="K824" s="177" t="s">
        <v>137</v>
      </c>
      <c r="L824" s="41"/>
      <c r="M824" s="182" t="s">
        <v>19</v>
      </c>
      <c r="N824" s="183" t="s">
        <v>47</v>
      </c>
      <c r="O824" s="66"/>
      <c r="P824" s="184">
        <f>O824*H824</f>
        <v>0</v>
      </c>
      <c r="Q824" s="184">
        <v>2E-05</v>
      </c>
      <c r="R824" s="184">
        <f>Q824*H824</f>
        <v>0.00040320000000000004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245</v>
      </c>
      <c r="AT824" s="186" t="s">
        <v>133</v>
      </c>
      <c r="AU824" s="186" t="s">
        <v>86</v>
      </c>
      <c r="AY824" s="19" t="s">
        <v>130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84</v>
      </c>
      <c r="BK824" s="187">
        <f>ROUND(I824*H824,2)</f>
        <v>0</v>
      </c>
      <c r="BL824" s="19" t="s">
        <v>245</v>
      </c>
      <c r="BM824" s="186" t="s">
        <v>1371</v>
      </c>
    </row>
    <row r="825" spans="1:47" s="2" customFormat="1" ht="12">
      <c r="A825" s="36"/>
      <c r="B825" s="37"/>
      <c r="C825" s="38"/>
      <c r="D825" s="188" t="s">
        <v>140</v>
      </c>
      <c r="E825" s="38"/>
      <c r="F825" s="189" t="s">
        <v>1372</v>
      </c>
      <c r="G825" s="38"/>
      <c r="H825" s="38"/>
      <c r="I825" s="190"/>
      <c r="J825" s="38"/>
      <c r="K825" s="38"/>
      <c r="L825" s="41"/>
      <c r="M825" s="191"/>
      <c r="N825" s="192"/>
      <c r="O825" s="66"/>
      <c r="P825" s="66"/>
      <c r="Q825" s="66"/>
      <c r="R825" s="66"/>
      <c r="S825" s="66"/>
      <c r="T825" s="67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T825" s="19" t="s">
        <v>140</v>
      </c>
      <c r="AU825" s="19" t="s">
        <v>86</v>
      </c>
    </row>
    <row r="826" spans="2:51" s="14" customFormat="1" ht="12">
      <c r="B826" s="204"/>
      <c r="C826" s="205"/>
      <c r="D826" s="195" t="s">
        <v>142</v>
      </c>
      <c r="E826" s="206" t="s">
        <v>19</v>
      </c>
      <c r="F826" s="207" t="s">
        <v>1373</v>
      </c>
      <c r="G826" s="205"/>
      <c r="H826" s="208">
        <v>20.16</v>
      </c>
      <c r="I826" s="209"/>
      <c r="J826" s="205"/>
      <c r="K826" s="205"/>
      <c r="L826" s="210"/>
      <c r="M826" s="211"/>
      <c r="N826" s="212"/>
      <c r="O826" s="212"/>
      <c r="P826" s="212"/>
      <c r="Q826" s="212"/>
      <c r="R826" s="212"/>
      <c r="S826" s="212"/>
      <c r="T826" s="213"/>
      <c r="AT826" s="214" t="s">
        <v>142</v>
      </c>
      <c r="AU826" s="214" t="s">
        <v>86</v>
      </c>
      <c r="AV826" s="14" t="s">
        <v>86</v>
      </c>
      <c r="AW826" s="14" t="s">
        <v>37</v>
      </c>
      <c r="AX826" s="14" t="s">
        <v>76</v>
      </c>
      <c r="AY826" s="214" t="s">
        <v>130</v>
      </c>
    </row>
    <row r="827" spans="2:51" s="15" customFormat="1" ht="12">
      <c r="B827" s="215"/>
      <c r="C827" s="216"/>
      <c r="D827" s="195" t="s">
        <v>142</v>
      </c>
      <c r="E827" s="217" t="s">
        <v>19</v>
      </c>
      <c r="F827" s="218" t="s">
        <v>146</v>
      </c>
      <c r="G827" s="216"/>
      <c r="H827" s="219">
        <v>20.16</v>
      </c>
      <c r="I827" s="220"/>
      <c r="J827" s="216"/>
      <c r="K827" s="216"/>
      <c r="L827" s="221"/>
      <c r="M827" s="222"/>
      <c r="N827" s="223"/>
      <c r="O827" s="223"/>
      <c r="P827" s="223"/>
      <c r="Q827" s="223"/>
      <c r="R827" s="223"/>
      <c r="S827" s="223"/>
      <c r="T827" s="224"/>
      <c r="AT827" s="225" t="s">
        <v>142</v>
      </c>
      <c r="AU827" s="225" t="s">
        <v>86</v>
      </c>
      <c r="AV827" s="15" t="s">
        <v>138</v>
      </c>
      <c r="AW827" s="15" t="s">
        <v>37</v>
      </c>
      <c r="AX827" s="15" t="s">
        <v>84</v>
      </c>
      <c r="AY827" s="225" t="s">
        <v>130</v>
      </c>
    </row>
    <row r="828" spans="1:65" s="2" customFormat="1" ht="16.5" customHeight="1">
      <c r="A828" s="36"/>
      <c r="B828" s="37"/>
      <c r="C828" s="175" t="s">
        <v>1374</v>
      </c>
      <c r="D828" s="175" t="s">
        <v>133</v>
      </c>
      <c r="E828" s="176" t="s">
        <v>1375</v>
      </c>
      <c r="F828" s="177" t="s">
        <v>1376</v>
      </c>
      <c r="G828" s="178" t="s">
        <v>136</v>
      </c>
      <c r="H828" s="179">
        <v>20.16</v>
      </c>
      <c r="I828" s="180"/>
      <c r="J828" s="181">
        <f>ROUND(I828*H828,2)</f>
        <v>0</v>
      </c>
      <c r="K828" s="177" t="s">
        <v>137</v>
      </c>
      <c r="L828" s="41"/>
      <c r="M828" s="182" t="s">
        <v>19</v>
      </c>
      <c r="N828" s="183" t="s">
        <v>47</v>
      </c>
      <c r="O828" s="66"/>
      <c r="P828" s="184">
        <f>O828*H828</f>
        <v>0</v>
      </c>
      <c r="Q828" s="184">
        <v>0</v>
      </c>
      <c r="R828" s="184">
        <f>Q828*H828</f>
        <v>0</v>
      </c>
      <c r="S828" s="184">
        <v>0</v>
      </c>
      <c r="T828" s="185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86" t="s">
        <v>245</v>
      </c>
      <c r="AT828" s="186" t="s">
        <v>133</v>
      </c>
      <c r="AU828" s="186" t="s">
        <v>86</v>
      </c>
      <c r="AY828" s="19" t="s">
        <v>130</v>
      </c>
      <c r="BE828" s="187">
        <f>IF(N828="základní",J828,0)</f>
        <v>0</v>
      </c>
      <c r="BF828" s="187">
        <f>IF(N828="snížená",J828,0)</f>
        <v>0</v>
      </c>
      <c r="BG828" s="187">
        <f>IF(N828="zákl. přenesená",J828,0)</f>
        <v>0</v>
      </c>
      <c r="BH828" s="187">
        <f>IF(N828="sníž. přenesená",J828,0)</f>
        <v>0</v>
      </c>
      <c r="BI828" s="187">
        <f>IF(N828="nulová",J828,0)</f>
        <v>0</v>
      </c>
      <c r="BJ828" s="19" t="s">
        <v>84</v>
      </c>
      <c r="BK828" s="187">
        <f>ROUND(I828*H828,2)</f>
        <v>0</v>
      </c>
      <c r="BL828" s="19" t="s">
        <v>245</v>
      </c>
      <c r="BM828" s="186" t="s">
        <v>1377</v>
      </c>
    </row>
    <row r="829" spans="1:47" s="2" customFormat="1" ht="12">
      <c r="A829" s="36"/>
      <c r="B829" s="37"/>
      <c r="C829" s="38"/>
      <c r="D829" s="188" t="s">
        <v>140</v>
      </c>
      <c r="E829" s="38"/>
      <c r="F829" s="189" t="s">
        <v>1378</v>
      </c>
      <c r="G829" s="38"/>
      <c r="H829" s="38"/>
      <c r="I829" s="190"/>
      <c r="J829" s="38"/>
      <c r="K829" s="38"/>
      <c r="L829" s="41"/>
      <c r="M829" s="191"/>
      <c r="N829" s="192"/>
      <c r="O829" s="66"/>
      <c r="P829" s="66"/>
      <c r="Q829" s="66"/>
      <c r="R829" s="66"/>
      <c r="S829" s="66"/>
      <c r="T829" s="67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T829" s="19" t="s">
        <v>140</v>
      </c>
      <c r="AU829" s="19" t="s">
        <v>86</v>
      </c>
    </row>
    <row r="830" spans="1:65" s="2" customFormat="1" ht="16.5" customHeight="1">
      <c r="A830" s="36"/>
      <c r="B830" s="37"/>
      <c r="C830" s="175" t="s">
        <v>1379</v>
      </c>
      <c r="D830" s="175" t="s">
        <v>133</v>
      </c>
      <c r="E830" s="176" t="s">
        <v>1380</v>
      </c>
      <c r="F830" s="177" t="s">
        <v>1381</v>
      </c>
      <c r="G830" s="178" t="s">
        <v>136</v>
      </c>
      <c r="H830" s="179">
        <v>20.16</v>
      </c>
      <c r="I830" s="180"/>
      <c r="J830" s="181">
        <f>ROUND(I830*H830,2)</f>
        <v>0</v>
      </c>
      <c r="K830" s="177" t="s">
        <v>137</v>
      </c>
      <c r="L830" s="41"/>
      <c r="M830" s="182" t="s">
        <v>19</v>
      </c>
      <c r="N830" s="183" t="s">
        <v>47</v>
      </c>
      <c r="O830" s="66"/>
      <c r="P830" s="184">
        <f>O830*H830</f>
        <v>0</v>
      </c>
      <c r="Q830" s="184">
        <v>0.00021</v>
      </c>
      <c r="R830" s="184">
        <f>Q830*H830</f>
        <v>0.0042336000000000006</v>
      </c>
      <c r="S830" s="184">
        <v>0</v>
      </c>
      <c r="T830" s="185">
        <f>S830*H830</f>
        <v>0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R830" s="186" t="s">
        <v>245</v>
      </c>
      <c r="AT830" s="186" t="s">
        <v>133</v>
      </c>
      <c r="AU830" s="186" t="s">
        <v>86</v>
      </c>
      <c r="AY830" s="19" t="s">
        <v>130</v>
      </c>
      <c r="BE830" s="187">
        <f>IF(N830="základní",J830,0)</f>
        <v>0</v>
      </c>
      <c r="BF830" s="187">
        <f>IF(N830="snížená",J830,0)</f>
        <v>0</v>
      </c>
      <c r="BG830" s="187">
        <f>IF(N830="zákl. přenesená",J830,0)</f>
        <v>0</v>
      </c>
      <c r="BH830" s="187">
        <f>IF(N830="sníž. přenesená",J830,0)</f>
        <v>0</v>
      </c>
      <c r="BI830" s="187">
        <f>IF(N830="nulová",J830,0)</f>
        <v>0</v>
      </c>
      <c r="BJ830" s="19" t="s">
        <v>84</v>
      </c>
      <c r="BK830" s="187">
        <f>ROUND(I830*H830,2)</f>
        <v>0</v>
      </c>
      <c r="BL830" s="19" t="s">
        <v>245</v>
      </c>
      <c r="BM830" s="186" t="s">
        <v>1382</v>
      </c>
    </row>
    <row r="831" spans="1:47" s="2" customFormat="1" ht="12">
      <c r="A831" s="36"/>
      <c r="B831" s="37"/>
      <c r="C831" s="38"/>
      <c r="D831" s="188" t="s">
        <v>140</v>
      </c>
      <c r="E831" s="38"/>
      <c r="F831" s="189" t="s">
        <v>1383</v>
      </c>
      <c r="G831" s="38"/>
      <c r="H831" s="38"/>
      <c r="I831" s="190"/>
      <c r="J831" s="38"/>
      <c r="K831" s="38"/>
      <c r="L831" s="41"/>
      <c r="M831" s="191"/>
      <c r="N831" s="192"/>
      <c r="O831" s="66"/>
      <c r="P831" s="66"/>
      <c r="Q831" s="66"/>
      <c r="R831" s="66"/>
      <c r="S831" s="66"/>
      <c r="T831" s="67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T831" s="19" t="s">
        <v>140</v>
      </c>
      <c r="AU831" s="19" t="s">
        <v>86</v>
      </c>
    </row>
    <row r="832" spans="2:51" s="14" customFormat="1" ht="12">
      <c r="B832" s="204"/>
      <c r="C832" s="205"/>
      <c r="D832" s="195" t="s">
        <v>142</v>
      </c>
      <c r="E832" s="206" t="s">
        <v>19</v>
      </c>
      <c r="F832" s="207" t="s">
        <v>1373</v>
      </c>
      <c r="G832" s="205"/>
      <c r="H832" s="208">
        <v>20.16</v>
      </c>
      <c r="I832" s="209"/>
      <c r="J832" s="205"/>
      <c r="K832" s="205"/>
      <c r="L832" s="210"/>
      <c r="M832" s="211"/>
      <c r="N832" s="212"/>
      <c r="O832" s="212"/>
      <c r="P832" s="212"/>
      <c r="Q832" s="212"/>
      <c r="R832" s="212"/>
      <c r="S832" s="212"/>
      <c r="T832" s="213"/>
      <c r="AT832" s="214" t="s">
        <v>142</v>
      </c>
      <c r="AU832" s="214" t="s">
        <v>86</v>
      </c>
      <c r="AV832" s="14" t="s">
        <v>86</v>
      </c>
      <c r="AW832" s="14" t="s">
        <v>37</v>
      </c>
      <c r="AX832" s="14" t="s">
        <v>76</v>
      </c>
      <c r="AY832" s="214" t="s">
        <v>130</v>
      </c>
    </row>
    <row r="833" spans="2:51" s="15" customFormat="1" ht="12">
      <c r="B833" s="215"/>
      <c r="C833" s="216"/>
      <c r="D833" s="195" t="s">
        <v>142</v>
      </c>
      <c r="E833" s="217" t="s">
        <v>19</v>
      </c>
      <c r="F833" s="218" t="s">
        <v>146</v>
      </c>
      <c r="G833" s="216"/>
      <c r="H833" s="219">
        <v>20.16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142</v>
      </c>
      <c r="AU833" s="225" t="s">
        <v>86</v>
      </c>
      <c r="AV833" s="15" t="s">
        <v>138</v>
      </c>
      <c r="AW833" s="15" t="s">
        <v>37</v>
      </c>
      <c r="AX833" s="15" t="s">
        <v>84</v>
      </c>
      <c r="AY833" s="225" t="s">
        <v>130</v>
      </c>
    </row>
    <row r="834" spans="1:65" s="2" customFormat="1" ht="16.5" customHeight="1">
      <c r="A834" s="36"/>
      <c r="B834" s="37"/>
      <c r="C834" s="175" t="s">
        <v>1384</v>
      </c>
      <c r="D834" s="175" t="s">
        <v>133</v>
      </c>
      <c r="E834" s="176" t="s">
        <v>1385</v>
      </c>
      <c r="F834" s="177" t="s">
        <v>1386</v>
      </c>
      <c r="G834" s="178" t="s">
        <v>229</v>
      </c>
      <c r="H834" s="179">
        <v>20.8</v>
      </c>
      <c r="I834" s="180"/>
      <c r="J834" s="181">
        <f>ROUND(I834*H834,2)</f>
        <v>0</v>
      </c>
      <c r="K834" s="177" t="s">
        <v>19</v>
      </c>
      <c r="L834" s="41"/>
      <c r="M834" s="182" t="s">
        <v>19</v>
      </c>
      <c r="N834" s="183" t="s">
        <v>47</v>
      </c>
      <c r="O834" s="66"/>
      <c r="P834" s="184">
        <f>O834*H834</f>
        <v>0</v>
      </c>
      <c r="Q834" s="184">
        <v>0.00011</v>
      </c>
      <c r="R834" s="184">
        <f>Q834*H834</f>
        <v>0.002288</v>
      </c>
      <c r="S834" s="184">
        <v>0</v>
      </c>
      <c r="T834" s="185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6" t="s">
        <v>245</v>
      </c>
      <c r="AT834" s="186" t="s">
        <v>133</v>
      </c>
      <c r="AU834" s="186" t="s">
        <v>86</v>
      </c>
      <c r="AY834" s="19" t="s">
        <v>130</v>
      </c>
      <c r="BE834" s="187">
        <f>IF(N834="základní",J834,0)</f>
        <v>0</v>
      </c>
      <c r="BF834" s="187">
        <f>IF(N834="snížená",J834,0)</f>
        <v>0</v>
      </c>
      <c r="BG834" s="187">
        <f>IF(N834="zákl. přenesená",J834,0)</f>
        <v>0</v>
      </c>
      <c r="BH834" s="187">
        <f>IF(N834="sníž. přenesená",J834,0)</f>
        <v>0</v>
      </c>
      <c r="BI834" s="187">
        <f>IF(N834="nulová",J834,0)</f>
        <v>0</v>
      </c>
      <c r="BJ834" s="19" t="s">
        <v>84</v>
      </c>
      <c r="BK834" s="187">
        <f>ROUND(I834*H834,2)</f>
        <v>0</v>
      </c>
      <c r="BL834" s="19" t="s">
        <v>245</v>
      </c>
      <c r="BM834" s="186" t="s">
        <v>1387</v>
      </c>
    </row>
    <row r="835" spans="2:51" s="13" customFormat="1" ht="12">
      <c r="B835" s="193"/>
      <c r="C835" s="194"/>
      <c r="D835" s="195" t="s">
        <v>142</v>
      </c>
      <c r="E835" s="196" t="s">
        <v>19</v>
      </c>
      <c r="F835" s="197" t="s">
        <v>530</v>
      </c>
      <c r="G835" s="194"/>
      <c r="H835" s="196" t="s">
        <v>19</v>
      </c>
      <c r="I835" s="198"/>
      <c r="J835" s="194"/>
      <c r="K835" s="194"/>
      <c r="L835" s="199"/>
      <c r="M835" s="200"/>
      <c r="N835" s="201"/>
      <c r="O835" s="201"/>
      <c r="P835" s="201"/>
      <c r="Q835" s="201"/>
      <c r="R835" s="201"/>
      <c r="S835" s="201"/>
      <c r="T835" s="202"/>
      <c r="AT835" s="203" t="s">
        <v>142</v>
      </c>
      <c r="AU835" s="203" t="s">
        <v>86</v>
      </c>
      <c r="AV835" s="13" t="s">
        <v>84</v>
      </c>
      <c r="AW835" s="13" t="s">
        <v>37</v>
      </c>
      <c r="AX835" s="13" t="s">
        <v>76</v>
      </c>
      <c r="AY835" s="203" t="s">
        <v>130</v>
      </c>
    </row>
    <row r="836" spans="2:51" s="14" customFormat="1" ht="12">
      <c r="B836" s="204"/>
      <c r="C836" s="205"/>
      <c r="D836" s="195" t="s">
        <v>142</v>
      </c>
      <c r="E836" s="206" t="s">
        <v>19</v>
      </c>
      <c r="F836" s="207" t="s">
        <v>531</v>
      </c>
      <c r="G836" s="205"/>
      <c r="H836" s="208">
        <v>20.8</v>
      </c>
      <c r="I836" s="209"/>
      <c r="J836" s="205"/>
      <c r="K836" s="205"/>
      <c r="L836" s="210"/>
      <c r="M836" s="211"/>
      <c r="N836" s="212"/>
      <c r="O836" s="212"/>
      <c r="P836" s="212"/>
      <c r="Q836" s="212"/>
      <c r="R836" s="212"/>
      <c r="S836" s="212"/>
      <c r="T836" s="213"/>
      <c r="AT836" s="214" t="s">
        <v>142</v>
      </c>
      <c r="AU836" s="214" t="s">
        <v>86</v>
      </c>
      <c r="AV836" s="14" t="s">
        <v>86</v>
      </c>
      <c r="AW836" s="14" t="s">
        <v>37</v>
      </c>
      <c r="AX836" s="14" t="s">
        <v>76</v>
      </c>
      <c r="AY836" s="214" t="s">
        <v>130</v>
      </c>
    </row>
    <row r="837" spans="2:51" s="15" customFormat="1" ht="12">
      <c r="B837" s="215"/>
      <c r="C837" s="216"/>
      <c r="D837" s="195" t="s">
        <v>142</v>
      </c>
      <c r="E837" s="217" t="s">
        <v>19</v>
      </c>
      <c r="F837" s="218" t="s">
        <v>146</v>
      </c>
      <c r="G837" s="216"/>
      <c r="H837" s="219">
        <v>20.8</v>
      </c>
      <c r="I837" s="220"/>
      <c r="J837" s="216"/>
      <c r="K837" s="216"/>
      <c r="L837" s="221"/>
      <c r="M837" s="222"/>
      <c r="N837" s="223"/>
      <c r="O837" s="223"/>
      <c r="P837" s="223"/>
      <c r="Q837" s="223"/>
      <c r="R837" s="223"/>
      <c r="S837" s="223"/>
      <c r="T837" s="224"/>
      <c r="AT837" s="225" t="s">
        <v>142</v>
      </c>
      <c r="AU837" s="225" t="s">
        <v>86</v>
      </c>
      <c r="AV837" s="15" t="s">
        <v>138</v>
      </c>
      <c r="AW837" s="15" t="s">
        <v>37</v>
      </c>
      <c r="AX837" s="15" t="s">
        <v>84</v>
      </c>
      <c r="AY837" s="225" t="s">
        <v>130</v>
      </c>
    </row>
    <row r="838" spans="1:65" s="2" customFormat="1" ht="16.5" customHeight="1">
      <c r="A838" s="36"/>
      <c r="B838" s="37"/>
      <c r="C838" s="175" t="s">
        <v>1388</v>
      </c>
      <c r="D838" s="175" t="s">
        <v>133</v>
      </c>
      <c r="E838" s="176" t="s">
        <v>1389</v>
      </c>
      <c r="F838" s="177" t="s">
        <v>1390</v>
      </c>
      <c r="G838" s="178" t="s">
        <v>229</v>
      </c>
      <c r="H838" s="179">
        <v>15.4</v>
      </c>
      <c r="I838" s="180"/>
      <c r="J838" s="181">
        <f>ROUND(I838*H838,2)</f>
        <v>0</v>
      </c>
      <c r="K838" s="177" t="s">
        <v>19</v>
      </c>
      <c r="L838" s="41"/>
      <c r="M838" s="182" t="s">
        <v>19</v>
      </c>
      <c r="N838" s="183" t="s">
        <v>47</v>
      </c>
      <c r="O838" s="66"/>
      <c r="P838" s="184">
        <f>O838*H838</f>
        <v>0</v>
      </c>
      <c r="Q838" s="184">
        <v>0.00011</v>
      </c>
      <c r="R838" s="184">
        <f>Q838*H838</f>
        <v>0.0016940000000000002</v>
      </c>
      <c r="S838" s="184">
        <v>0</v>
      </c>
      <c r="T838" s="185">
        <f>S838*H838</f>
        <v>0</v>
      </c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R838" s="186" t="s">
        <v>245</v>
      </c>
      <c r="AT838" s="186" t="s">
        <v>133</v>
      </c>
      <c r="AU838" s="186" t="s">
        <v>86</v>
      </c>
      <c r="AY838" s="19" t="s">
        <v>130</v>
      </c>
      <c r="BE838" s="187">
        <f>IF(N838="základní",J838,0)</f>
        <v>0</v>
      </c>
      <c r="BF838" s="187">
        <f>IF(N838="snížená",J838,0)</f>
        <v>0</v>
      </c>
      <c r="BG838" s="187">
        <f>IF(N838="zákl. přenesená",J838,0)</f>
        <v>0</v>
      </c>
      <c r="BH838" s="187">
        <f>IF(N838="sníž. přenesená",J838,0)</f>
        <v>0</v>
      </c>
      <c r="BI838" s="187">
        <f>IF(N838="nulová",J838,0)</f>
        <v>0</v>
      </c>
      <c r="BJ838" s="19" t="s">
        <v>84</v>
      </c>
      <c r="BK838" s="187">
        <f>ROUND(I838*H838,2)</f>
        <v>0</v>
      </c>
      <c r="BL838" s="19" t="s">
        <v>245</v>
      </c>
      <c r="BM838" s="186" t="s">
        <v>1391</v>
      </c>
    </row>
    <row r="839" spans="2:51" s="14" customFormat="1" ht="12">
      <c r="B839" s="204"/>
      <c r="C839" s="205"/>
      <c r="D839" s="195" t="s">
        <v>142</v>
      </c>
      <c r="E839" s="206" t="s">
        <v>19</v>
      </c>
      <c r="F839" s="207" t="s">
        <v>536</v>
      </c>
      <c r="G839" s="205"/>
      <c r="H839" s="208">
        <v>15.4</v>
      </c>
      <c r="I839" s="209"/>
      <c r="J839" s="205"/>
      <c r="K839" s="205"/>
      <c r="L839" s="210"/>
      <c r="M839" s="211"/>
      <c r="N839" s="212"/>
      <c r="O839" s="212"/>
      <c r="P839" s="212"/>
      <c r="Q839" s="212"/>
      <c r="R839" s="212"/>
      <c r="S839" s="212"/>
      <c r="T839" s="213"/>
      <c r="AT839" s="214" t="s">
        <v>142</v>
      </c>
      <c r="AU839" s="214" t="s">
        <v>86</v>
      </c>
      <c r="AV839" s="14" t="s">
        <v>86</v>
      </c>
      <c r="AW839" s="14" t="s">
        <v>37</v>
      </c>
      <c r="AX839" s="14" t="s">
        <v>76</v>
      </c>
      <c r="AY839" s="214" t="s">
        <v>130</v>
      </c>
    </row>
    <row r="840" spans="2:51" s="15" customFormat="1" ht="12">
      <c r="B840" s="215"/>
      <c r="C840" s="216"/>
      <c r="D840" s="195" t="s">
        <v>142</v>
      </c>
      <c r="E840" s="217" t="s">
        <v>19</v>
      </c>
      <c r="F840" s="218" t="s">
        <v>146</v>
      </c>
      <c r="G840" s="216"/>
      <c r="H840" s="219">
        <v>15.4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142</v>
      </c>
      <c r="AU840" s="225" t="s">
        <v>86</v>
      </c>
      <c r="AV840" s="15" t="s">
        <v>138</v>
      </c>
      <c r="AW840" s="15" t="s">
        <v>37</v>
      </c>
      <c r="AX840" s="15" t="s">
        <v>84</v>
      </c>
      <c r="AY840" s="225" t="s">
        <v>130</v>
      </c>
    </row>
    <row r="841" spans="2:63" s="12" customFormat="1" ht="22.9" customHeight="1">
      <c r="B841" s="159"/>
      <c r="C841" s="160"/>
      <c r="D841" s="161" t="s">
        <v>75</v>
      </c>
      <c r="E841" s="173" t="s">
        <v>537</v>
      </c>
      <c r="F841" s="173" t="s">
        <v>538</v>
      </c>
      <c r="G841" s="160"/>
      <c r="H841" s="160"/>
      <c r="I841" s="163"/>
      <c r="J841" s="174">
        <f>BK841</f>
        <v>0</v>
      </c>
      <c r="K841" s="160"/>
      <c r="L841" s="165"/>
      <c r="M841" s="166"/>
      <c r="N841" s="167"/>
      <c r="O841" s="167"/>
      <c r="P841" s="168">
        <f>SUM(P842:P863)</f>
        <v>0</v>
      </c>
      <c r="Q841" s="167"/>
      <c r="R841" s="168">
        <f>SUM(R842:R863)</f>
        <v>0.082478</v>
      </c>
      <c r="S841" s="167"/>
      <c r="T841" s="169">
        <f>SUM(T842:T863)</f>
        <v>0</v>
      </c>
      <c r="AR841" s="170" t="s">
        <v>86</v>
      </c>
      <c r="AT841" s="171" t="s">
        <v>75</v>
      </c>
      <c r="AU841" s="171" t="s">
        <v>84</v>
      </c>
      <c r="AY841" s="170" t="s">
        <v>130</v>
      </c>
      <c r="BK841" s="172">
        <f>SUM(BK842:BK863)</f>
        <v>0</v>
      </c>
    </row>
    <row r="842" spans="1:65" s="2" customFormat="1" ht="16.5" customHeight="1">
      <c r="A842" s="36"/>
      <c r="B842" s="37"/>
      <c r="C842" s="175" t="s">
        <v>1392</v>
      </c>
      <c r="D842" s="175" t="s">
        <v>133</v>
      </c>
      <c r="E842" s="176" t="s">
        <v>1393</v>
      </c>
      <c r="F842" s="177" t="s">
        <v>1394</v>
      </c>
      <c r="G842" s="178" t="s">
        <v>136</v>
      </c>
      <c r="H842" s="179">
        <v>179.3</v>
      </c>
      <c r="I842" s="180"/>
      <c r="J842" s="181">
        <f>ROUND(I842*H842,2)</f>
        <v>0</v>
      </c>
      <c r="K842" s="177" t="s">
        <v>137</v>
      </c>
      <c r="L842" s="41"/>
      <c r="M842" s="182" t="s">
        <v>19</v>
      </c>
      <c r="N842" s="183" t="s">
        <v>47</v>
      </c>
      <c r="O842" s="66"/>
      <c r="P842" s="184">
        <f>O842*H842</f>
        <v>0</v>
      </c>
      <c r="Q842" s="184">
        <v>0.0002</v>
      </c>
      <c r="R842" s="184">
        <f>Q842*H842</f>
        <v>0.03586</v>
      </c>
      <c r="S842" s="184">
        <v>0</v>
      </c>
      <c r="T842" s="185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6" t="s">
        <v>245</v>
      </c>
      <c r="AT842" s="186" t="s">
        <v>133</v>
      </c>
      <c r="AU842" s="186" t="s">
        <v>86</v>
      </c>
      <c r="AY842" s="19" t="s">
        <v>130</v>
      </c>
      <c r="BE842" s="187">
        <f>IF(N842="základní",J842,0)</f>
        <v>0</v>
      </c>
      <c r="BF842" s="187">
        <f>IF(N842="snížená",J842,0)</f>
        <v>0</v>
      </c>
      <c r="BG842" s="187">
        <f>IF(N842="zákl. přenesená",J842,0)</f>
        <v>0</v>
      </c>
      <c r="BH842" s="187">
        <f>IF(N842="sníž. přenesená",J842,0)</f>
        <v>0</v>
      </c>
      <c r="BI842" s="187">
        <f>IF(N842="nulová",J842,0)</f>
        <v>0</v>
      </c>
      <c r="BJ842" s="19" t="s">
        <v>84</v>
      </c>
      <c r="BK842" s="187">
        <f>ROUND(I842*H842,2)</f>
        <v>0</v>
      </c>
      <c r="BL842" s="19" t="s">
        <v>245</v>
      </c>
      <c r="BM842" s="186" t="s">
        <v>1395</v>
      </c>
    </row>
    <row r="843" spans="1:47" s="2" customFormat="1" ht="12">
      <c r="A843" s="36"/>
      <c r="B843" s="37"/>
      <c r="C843" s="38"/>
      <c r="D843" s="188" t="s">
        <v>140</v>
      </c>
      <c r="E843" s="38"/>
      <c r="F843" s="189" t="s">
        <v>1396</v>
      </c>
      <c r="G843" s="38"/>
      <c r="H843" s="38"/>
      <c r="I843" s="190"/>
      <c r="J843" s="38"/>
      <c r="K843" s="38"/>
      <c r="L843" s="41"/>
      <c r="M843" s="191"/>
      <c r="N843" s="192"/>
      <c r="O843" s="66"/>
      <c r="P843" s="66"/>
      <c r="Q843" s="66"/>
      <c r="R843" s="66"/>
      <c r="S843" s="66"/>
      <c r="T843" s="67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T843" s="19" t="s">
        <v>140</v>
      </c>
      <c r="AU843" s="19" t="s">
        <v>86</v>
      </c>
    </row>
    <row r="844" spans="1:65" s="2" customFormat="1" ht="24.2" customHeight="1">
      <c r="A844" s="36"/>
      <c r="B844" s="37"/>
      <c r="C844" s="175" t="s">
        <v>1397</v>
      </c>
      <c r="D844" s="175" t="s">
        <v>133</v>
      </c>
      <c r="E844" s="176" t="s">
        <v>1398</v>
      </c>
      <c r="F844" s="177" t="s">
        <v>1399</v>
      </c>
      <c r="G844" s="178" t="s">
        <v>136</v>
      </c>
      <c r="H844" s="179">
        <v>179.3</v>
      </c>
      <c r="I844" s="180"/>
      <c r="J844" s="181">
        <f>ROUND(I844*H844,2)</f>
        <v>0</v>
      </c>
      <c r="K844" s="177" t="s">
        <v>137</v>
      </c>
      <c r="L844" s="41"/>
      <c r="M844" s="182" t="s">
        <v>19</v>
      </c>
      <c r="N844" s="183" t="s">
        <v>47</v>
      </c>
      <c r="O844" s="66"/>
      <c r="P844" s="184">
        <f>O844*H844</f>
        <v>0</v>
      </c>
      <c r="Q844" s="184">
        <v>0.00026</v>
      </c>
      <c r="R844" s="184">
        <f>Q844*H844</f>
        <v>0.046618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245</v>
      </c>
      <c r="AT844" s="186" t="s">
        <v>133</v>
      </c>
      <c r="AU844" s="186" t="s">
        <v>86</v>
      </c>
      <c r="AY844" s="19" t="s">
        <v>130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84</v>
      </c>
      <c r="BK844" s="187">
        <f>ROUND(I844*H844,2)</f>
        <v>0</v>
      </c>
      <c r="BL844" s="19" t="s">
        <v>245</v>
      </c>
      <c r="BM844" s="186" t="s">
        <v>1400</v>
      </c>
    </row>
    <row r="845" spans="1:47" s="2" customFormat="1" ht="12">
      <c r="A845" s="36"/>
      <c r="B845" s="37"/>
      <c r="C845" s="38"/>
      <c r="D845" s="188" t="s">
        <v>140</v>
      </c>
      <c r="E845" s="38"/>
      <c r="F845" s="189" t="s">
        <v>1401</v>
      </c>
      <c r="G845" s="38"/>
      <c r="H845" s="38"/>
      <c r="I845" s="190"/>
      <c r="J845" s="38"/>
      <c r="K845" s="38"/>
      <c r="L845" s="41"/>
      <c r="M845" s="191"/>
      <c r="N845" s="192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140</v>
      </c>
      <c r="AU845" s="19" t="s">
        <v>86</v>
      </c>
    </row>
    <row r="846" spans="2:51" s="13" customFormat="1" ht="12">
      <c r="B846" s="193"/>
      <c r="C846" s="194"/>
      <c r="D846" s="195" t="s">
        <v>142</v>
      </c>
      <c r="E846" s="196" t="s">
        <v>19</v>
      </c>
      <c r="F846" s="197" t="s">
        <v>264</v>
      </c>
      <c r="G846" s="194"/>
      <c r="H846" s="196" t="s">
        <v>19</v>
      </c>
      <c r="I846" s="198"/>
      <c r="J846" s="194"/>
      <c r="K846" s="194"/>
      <c r="L846" s="199"/>
      <c r="M846" s="200"/>
      <c r="N846" s="201"/>
      <c r="O846" s="201"/>
      <c r="P846" s="201"/>
      <c r="Q846" s="201"/>
      <c r="R846" s="201"/>
      <c r="S846" s="201"/>
      <c r="T846" s="202"/>
      <c r="AT846" s="203" t="s">
        <v>142</v>
      </c>
      <c r="AU846" s="203" t="s">
        <v>86</v>
      </c>
      <c r="AV846" s="13" t="s">
        <v>84</v>
      </c>
      <c r="AW846" s="13" t="s">
        <v>37</v>
      </c>
      <c r="AX846" s="13" t="s">
        <v>76</v>
      </c>
      <c r="AY846" s="203" t="s">
        <v>130</v>
      </c>
    </row>
    <row r="847" spans="2:51" s="13" customFormat="1" ht="12">
      <c r="B847" s="193"/>
      <c r="C847" s="194"/>
      <c r="D847" s="195" t="s">
        <v>142</v>
      </c>
      <c r="E847" s="196" t="s">
        <v>19</v>
      </c>
      <c r="F847" s="197" t="s">
        <v>1402</v>
      </c>
      <c r="G847" s="194"/>
      <c r="H847" s="196" t="s">
        <v>19</v>
      </c>
      <c r="I847" s="198"/>
      <c r="J847" s="194"/>
      <c r="K847" s="194"/>
      <c r="L847" s="199"/>
      <c r="M847" s="200"/>
      <c r="N847" s="201"/>
      <c r="O847" s="201"/>
      <c r="P847" s="201"/>
      <c r="Q847" s="201"/>
      <c r="R847" s="201"/>
      <c r="S847" s="201"/>
      <c r="T847" s="202"/>
      <c r="AT847" s="203" t="s">
        <v>142</v>
      </c>
      <c r="AU847" s="203" t="s">
        <v>86</v>
      </c>
      <c r="AV847" s="13" t="s">
        <v>84</v>
      </c>
      <c r="AW847" s="13" t="s">
        <v>37</v>
      </c>
      <c r="AX847" s="13" t="s">
        <v>76</v>
      </c>
      <c r="AY847" s="203" t="s">
        <v>130</v>
      </c>
    </row>
    <row r="848" spans="2:51" s="13" customFormat="1" ht="12">
      <c r="B848" s="193"/>
      <c r="C848" s="194"/>
      <c r="D848" s="195" t="s">
        <v>142</v>
      </c>
      <c r="E848" s="196" t="s">
        <v>19</v>
      </c>
      <c r="F848" s="197" t="s">
        <v>305</v>
      </c>
      <c r="G848" s="194"/>
      <c r="H848" s="196" t="s">
        <v>19</v>
      </c>
      <c r="I848" s="198"/>
      <c r="J848" s="194"/>
      <c r="K848" s="194"/>
      <c r="L848" s="199"/>
      <c r="M848" s="200"/>
      <c r="N848" s="201"/>
      <c r="O848" s="201"/>
      <c r="P848" s="201"/>
      <c r="Q848" s="201"/>
      <c r="R848" s="201"/>
      <c r="S848" s="201"/>
      <c r="T848" s="202"/>
      <c r="AT848" s="203" t="s">
        <v>142</v>
      </c>
      <c r="AU848" s="203" t="s">
        <v>86</v>
      </c>
      <c r="AV848" s="13" t="s">
        <v>84</v>
      </c>
      <c r="AW848" s="13" t="s">
        <v>37</v>
      </c>
      <c r="AX848" s="13" t="s">
        <v>76</v>
      </c>
      <c r="AY848" s="203" t="s">
        <v>130</v>
      </c>
    </row>
    <row r="849" spans="2:51" s="14" customFormat="1" ht="12">
      <c r="B849" s="204"/>
      <c r="C849" s="205"/>
      <c r="D849" s="195" t="s">
        <v>142</v>
      </c>
      <c r="E849" s="206" t="s">
        <v>19</v>
      </c>
      <c r="F849" s="207" t="s">
        <v>302</v>
      </c>
      <c r="G849" s="205"/>
      <c r="H849" s="208">
        <v>18.2</v>
      </c>
      <c r="I849" s="209"/>
      <c r="J849" s="205"/>
      <c r="K849" s="205"/>
      <c r="L849" s="210"/>
      <c r="M849" s="211"/>
      <c r="N849" s="212"/>
      <c r="O849" s="212"/>
      <c r="P849" s="212"/>
      <c r="Q849" s="212"/>
      <c r="R849" s="212"/>
      <c r="S849" s="212"/>
      <c r="T849" s="213"/>
      <c r="AT849" s="214" t="s">
        <v>142</v>
      </c>
      <c r="AU849" s="214" t="s">
        <v>86</v>
      </c>
      <c r="AV849" s="14" t="s">
        <v>86</v>
      </c>
      <c r="AW849" s="14" t="s">
        <v>37</v>
      </c>
      <c r="AX849" s="14" t="s">
        <v>76</v>
      </c>
      <c r="AY849" s="214" t="s">
        <v>130</v>
      </c>
    </row>
    <row r="850" spans="2:51" s="14" customFormat="1" ht="12">
      <c r="B850" s="204"/>
      <c r="C850" s="205"/>
      <c r="D850" s="195" t="s">
        <v>142</v>
      </c>
      <c r="E850" s="206" t="s">
        <v>19</v>
      </c>
      <c r="F850" s="207" t="s">
        <v>304</v>
      </c>
      <c r="G850" s="205"/>
      <c r="H850" s="208">
        <v>0.36</v>
      </c>
      <c r="I850" s="209"/>
      <c r="J850" s="205"/>
      <c r="K850" s="205"/>
      <c r="L850" s="210"/>
      <c r="M850" s="211"/>
      <c r="N850" s="212"/>
      <c r="O850" s="212"/>
      <c r="P850" s="212"/>
      <c r="Q850" s="212"/>
      <c r="R850" s="212"/>
      <c r="S850" s="212"/>
      <c r="T850" s="213"/>
      <c r="AT850" s="214" t="s">
        <v>142</v>
      </c>
      <c r="AU850" s="214" t="s">
        <v>86</v>
      </c>
      <c r="AV850" s="14" t="s">
        <v>86</v>
      </c>
      <c r="AW850" s="14" t="s">
        <v>37</v>
      </c>
      <c r="AX850" s="14" t="s">
        <v>76</v>
      </c>
      <c r="AY850" s="214" t="s">
        <v>130</v>
      </c>
    </row>
    <row r="851" spans="2:51" s="13" customFormat="1" ht="12">
      <c r="B851" s="193"/>
      <c r="C851" s="194"/>
      <c r="D851" s="195" t="s">
        <v>142</v>
      </c>
      <c r="E851" s="196" t="s">
        <v>19</v>
      </c>
      <c r="F851" s="197" t="s">
        <v>307</v>
      </c>
      <c r="G851" s="194"/>
      <c r="H851" s="196" t="s">
        <v>19</v>
      </c>
      <c r="I851" s="198"/>
      <c r="J851" s="194"/>
      <c r="K851" s="194"/>
      <c r="L851" s="199"/>
      <c r="M851" s="200"/>
      <c r="N851" s="201"/>
      <c r="O851" s="201"/>
      <c r="P851" s="201"/>
      <c r="Q851" s="201"/>
      <c r="R851" s="201"/>
      <c r="S851" s="201"/>
      <c r="T851" s="202"/>
      <c r="AT851" s="203" t="s">
        <v>142</v>
      </c>
      <c r="AU851" s="203" t="s">
        <v>86</v>
      </c>
      <c r="AV851" s="13" t="s">
        <v>84</v>
      </c>
      <c r="AW851" s="13" t="s">
        <v>37</v>
      </c>
      <c r="AX851" s="13" t="s">
        <v>76</v>
      </c>
      <c r="AY851" s="203" t="s">
        <v>130</v>
      </c>
    </row>
    <row r="852" spans="2:51" s="14" customFormat="1" ht="12">
      <c r="B852" s="204"/>
      <c r="C852" s="205"/>
      <c r="D852" s="195" t="s">
        <v>142</v>
      </c>
      <c r="E852" s="206" t="s">
        <v>19</v>
      </c>
      <c r="F852" s="207" t="s">
        <v>308</v>
      </c>
      <c r="G852" s="205"/>
      <c r="H852" s="208">
        <v>34.72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142</v>
      </c>
      <c r="AU852" s="214" t="s">
        <v>86</v>
      </c>
      <c r="AV852" s="14" t="s">
        <v>86</v>
      </c>
      <c r="AW852" s="14" t="s">
        <v>37</v>
      </c>
      <c r="AX852" s="14" t="s">
        <v>76</v>
      </c>
      <c r="AY852" s="214" t="s">
        <v>130</v>
      </c>
    </row>
    <row r="853" spans="2:51" s="14" customFormat="1" ht="12">
      <c r="B853" s="204"/>
      <c r="C853" s="205"/>
      <c r="D853" s="195" t="s">
        <v>142</v>
      </c>
      <c r="E853" s="206" t="s">
        <v>19</v>
      </c>
      <c r="F853" s="207" t="s">
        <v>310</v>
      </c>
      <c r="G853" s="205"/>
      <c r="H853" s="208">
        <v>0.72</v>
      </c>
      <c r="I853" s="209"/>
      <c r="J853" s="205"/>
      <c r="K853" s="205"/>
      <c r="L853" s="210"/>
      <c r="M853" s="211"/>
      <c r="N853" s="212"/>
      <c r="O853" s="212"/>
      <c r="P853" s="212"/>
      <c r="Q853" s="212"/>
      <c r="R853" s="212"/>
      <c r="S853" s="212"/>
      <c r="T853" s="213"/>
      <c r="AT853" s="214" t="s">
        <v>142</v>
      </c>
      <c r="AU853" s="214" t="s">
        <v>86</v>
      </c>
      <c r="AV853" s="14" t="s">
        <v>86</v>
      </c>
      <c r="AW853" s="14" t="s">
        <v>37</v>
      </c>
      <c r="AX853" s="14" t="s">
        <v>76</v>
      </c>
      <c r="AY853" s="214" t="s">
        <v>130</v>
      </c>
    </row>
    <row r="854" spans="2:51" s="13" customFormat="1" ht="12">
      <c r="B854" s="193"/>
      <c r="C854" s="194"/>
      <c r="D854" s="195" t="s">
        <v>142</v>
      </c>
      <c r="E854" s="196" t="s">
        <v>19</v>
      </c>
      <c r="F854" s="197" t="s">
        <v>311</v>
      </c>
      <c r="G854" s="194"/>
      <c r="H854" s="196" t="s">
        <v>19</v>
      </c>
      <c r="I854" s="198"/>
      <c r="J854" s="194"/>
      <c r="K854" s="194"/>
      <c r="L854" s="199"/>
      <c r="M854" s="200"/>
      <c r="N854" s="201"/>
      <c r="O854" s="201"/>
      <c r="P854" s="201"/>
      <c r="Q854" s="201"/>
      <c r="R854" s="201"/>
      <c r="S854" s="201"/>
      <c r="T854" s="202"/>
      <c r="AT854" s="203" t="s">
        <v>142</v>
      </c>
      <c r="AU854" s="203" t="s">
        <v>86</v>
      </c>
      <c r="AV854" s="13" t="s">
        <v>84</v>
      </c>
      <c r="AW854" s="13" t="s">
        <v>37</v>
      </c>
      <c r="AX854" s="13" t="s">
        <v>76</v>
      </c>
      <c r="AY854" s="203" t="s">
        <v>130</v>
      </c>
    </row>
    <row r="855" spans="2:51" s="14" customFormat="1" ht="12">
      <c r="B855" s="204"/>
      <c r="C855" s="205"/>
      <c r="D855" s="195" t="s">
        <v>142</v>
      </c>
      <c r="E855" s="206" t="s">
        <v>19</v>
      </c>
      <c r="F855" s="207" t="s">
        <v>312</v>
      </c>
      <c r="G855" s="205"/>
      <c r="H855" s="208">
        <v>41.72</v>
      </c>
      <c r="I855" s="209"/>
      <c r="J855" s="205"/>
      <c r="K855" s="205"/>
      <c r="L855" s="210"/>
      <c r="M855" s="211"/>
      <c r="N855" s="212"/>
      <c r="O855" s="212"/>
      <c r="P855" s="212"/>
      <c r="Q855" s="212"/>
      <c r="R855" s="212"/>
      <c r="S855" s="212"/>
      <c r="T855" s="213"/>
      <c r="AT855" s="214" t="s">
        <v>142</v>
      </c>
      <c r="AU855" s="214" t="s">
        <v>86</v>
      </c>
      <c r="AV855" s="14" t="s">
        <v>86</v>
      </c>
      <c r="AW855" s="14" t="s">
        <v>37</v>
      </c>
      <c r="AX855" s="14" t="s">
        <v>76</v>
      </c>
      <c r="AY855" s="214" t="s">
        <v>130</v>
      </c>
    </row>
    <row r="856" spans="2:51" s="14" customFormat="1" ht="12">
      <c r="B856" s="204"/>
      <c r="C856" s="205"/>
      <c r="D856" s="195" t="s">
        <v>142</v>
      </c>
      <c r="E856" s="206" t="s">
        <v>19</v>
      </c>
      <c r="F856" s="207" t="s">
        <v>310</v>
      </c>
      <c r="G856" s="205"/>
      <c r="H856" s="208">
        <v>0.72</v>
      </c>
      <c r="I856" s="209"/>
      <c r="J856" s="205"/>
      <c r="K856" s="205"/>
      <c r="L856" s="210"/>
      <c r="M856" s="211"/>
      <c r="N856" s="212"/>
      <c r="O856" s="212"/>
      <c r="P856" s="212"/>
      <c r="Q856" s="212"/>
      <c r="R856" s="212"/>
      <c r="S856" s="212"/>
      <c r="T856" s="213"/>
      <c r="AT856" s="214" t="s">
        <v>142</v>
      </c>
      <c r="AU856" s="214" t="s">
        <v>86</v>
      </c>
      <c r="AV856" s="14" t="s">
        <v>86</v>
      </c>
      <c r="AW856" s="14" t="s">
        <v>37</v>
      </c>
      <c r="AX856" s="14" t="s">
        <v>76</v>
      </c>
      <c r="AY856" s="214" t="s">
        <v>130</v>
      </c>
    </row>
    <row r="857" spans="2:51" s="14" customFormat="1" ht="12">
      <c r="B857" s="204"/>
      <c r="C857" s="205"/>
      <c r="D857" s="195" t="s">
        <v>142</v>
      </c>
      <c r="E857" s="206" t="s">
        <v>19</v>
      </c>
      <c r="F857" s="207" t="s">
        <v>714</v>
      </c>
      <c r="G857" s="205"/>
      <c r="H857" s="208">
        <v>34.17</v>
      </c>
      <c r="I857" s="209"/>
      <c r="J857" s="205"/>
      <c r="K857" s="205"/>
      <c r="L857" s="210"/>
      <c r="M857" s="211"/>
      <c r="N857" s="212"/>
      <c r="O857" s="212"/>
      <c r="P857" s="212"/>
      <c r="Q857" s="212"/>
      <c r="R857" s="212"/>
      <c r="S857" s="212"/>
      <c r="T857" s="213"/>
      <c r="AT857" s="214" t="s">
        <v>142</v>
      </c>
      <c r="AU857" s="214" t="s">
        <v>86</v>
      </c>
      <c r="AV857" s="14" t="s">
        <v>86</v>
      </c>
      <c r="AW857" s="14" t="s">
        <v>37</v>
      </c>
      <c r="AX857" s="14" t="s">
        <v>76</v>
      </c>
      <c r="AY857" s="214" t="s">
        <v>130</v>
      </c>
    </row>
    <row r="858" spans="2:51" s="13" customFormat="1" ht="12">
      <c r="B858" s="193"/>
      <c r="C858" s="194"/>
      <c r="D858" s="195" t="s">
        <v>142</v>
      </c>
      <c r="E858" s="196" t="s">
        <v>19</v>
      </c>
      <c r="F858" s="197" t="s">
        <v>1403</v>
      </c>
      <c r="G858" s="194"/>
      <c r="H858" s="196" t="s">
        <v>19</v>
      </c>
      <c r="I858" s="198"/>
      <c r="J858" s="194"/>
      <c r="K858" s="194"/>
      <c r="L858" s="199"/>
      <c r="M858" s="200"/>
      <c r="N858" s="201"/>
      <c r="O858" s="201"/>
      <c r="P858" s="201"/>
      <c r="Q858" s="201"/>
      <c r="R858" s="201"/>
      <c r="S858" s="201"/>
      <c r="T858" s="202"/>
      <c r="AT858" s="203" t="s">
        <v>142</v>
      </c>
      <c r="AU858" s="203" t="s">
        <v>86</v>
      </c>
      <c r="AV858" s="13" t="s">
        <v>84</v>
      </c>
      <c r="AW858" s="13" t="s">
        <v>37</v>
      </c>
      <c r="AX858" s="13" t="s">
        <v>76</v>
      </c>
      <c r="AY858" s="203" t="s">
        <v>130</v>
      </c>
    </row>
    <row r="859" spans="2:51" s="14" customFormat="1" ht="12">
      <c r="B859" s="204"/>
      <c r="C859" s="205"/>
      <c r="D859" s="195" t="s">
        <v>142</v>
      </c>
      <c r="E859" s="206" t="s">
        <v>19</v>
      </c>
      <c r="F859" s="207" t="s">
        <v>192</v>
      </c>
      <c r="G859" s="205"/>
      <c r="H859" s="208">
        <v>1.31</v>
      </c>
      <c r="I859" s="209"/>
      <c r="J859" s="205"/>
      <c r="K859" s="205"/>
      <c r="L859" s="210"/>
      <c r="M859" s="211"/>
      <c r="N859" s="212"/>
      <c r="O859" s="212"/>
      <c r="P859" s="212"/>
      <c r="Q859" s="212"/>
      <c r="R859" s="212"/>
      <c r="S859" s="212"/>
      <c r="T859" s="213"/>
      <c r="AT859" s="214" t="s">
        <v>142</v>
      </c>
      <c r="AU859" s="214" t="s">
        <v>86</v>
      </c>
      <c r="AV859" s="14" t="s">
        <v>86</v>
      </c>
      <c r="AW859" s="14" t="s">
        <v>37</v>
      </c>
      <c r="AX859" s="14" t="s">
        <v>76</v>
      </c>
      <c r="AY859" s="214" t="s">
        <v>130</v>
      </c>
    </row>
    <row r="860" spans="2:51" s="14" customFormat="1" ht="12">
      <c r="B860" s="204"/>
      <c r="C860" s="205"/>
      <c r="D860" s="195" t="s">
        <v>142</v>
      </c>
      <c r="E860" s="206" t="s">
        <v>19</v>
      </c>
      <c r="F860" s="207" t="s">
        <v>196</v>
      </c>
      <c r="G860" s="205"/>
      <c r="H860" s="208">
        <v>8.98</v>
      </c>
      <c r="I860" s="209"/>
      <c r="J860" s="205"/>
      <c r="K860" s="205"/>
      <c r="L860" s="210"/>
      <c r="M860" s="211"/>
      <c r="N860" s="212"/>
      <c r="O860" s="212"/>
      <c r="P860" s="212"/>
      <c r="Q860" s="212"/>
      <c r="R860" s="212"/>
      <c r="S860" s="212"/>
      <c r="T860" s="213"/>
      <c r="AT860" s="214" t="s">
        <v>142</v>
      </c>
      <c r="AU860" s="214" t="s">
        <v>86</v>
      </c>
      <c r="AV860" s="14" t="s">
        <v>86</v>
      </c>
      <c r="AW860" s="14" t="s">
        <v>37</v>
      </c>
      <c r="AX860" s="14" t="s">
        <v>76</v>
      </c>
      <c r="AY860" s="214" t="s">
        <v>130</v>
      </c>
    </row>
    <row r="861" spans="2:51" s="14" customFormat="1" ht="12">
      <c r="B861" s="204"/>
      <c r="C861" s="205"/>
      <c r="D861" s="195" t="s">
        <v>142</v>
      </c>
      <c r="E861" s="206" t="s">
        <v>19</v>
      </c>
      <c r="F861" s="207" t="s">
        <v>197</v>
      </c>
      <c r="G861" s="205"/>
      <c r="H861" s="208">
        <v>5.36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142</v>
      </c>
      <c r="AU861" s="214" t="s">
        <v>86</v>
      </c>
      <c r="AV861" s="14" t="s">
        <v>86</v>
      </c>
      <c r="AW861" s="14" t="s">
        <v>37</v>
      </c>
      <c r="AX861" s="14" t="s">
        <v>76</v>
      </c>
      <c r="AY861" s="214" t="s">
        <v>130</v>
      </c>
    </row>
    <row r="862" spans="2:51" s="14" customFormat="1" ht="12">
      <c r="B862" s="204"/>
      <c r="C862" s="205"/>
      <c r="D862" s="195" t="s">
        <v>142</v>
      </c>
      <c r="E862" s="206" t="s">
        <v>19</v>
      </c>
      <c r="F862" s="207" t="s">
        <v>1404</v>
      </c>
      <c r="G862" s="205"/>
      <c r="H862" s="208">
        <v>33.04</v>
      </c>
      <c r="I862" s="209"/>
      <c r="J862" s="205"/>
      <c r="K862" s="205"/>
      <c r="L862" s="210"/>
      <c r="M862" s="211"/>
      <c r="N862" s="212"/>
      <c r="O862" s="212"/>
      <c r="P862" s="212"/>
      <c r="Q862" s="212"/>
      <c r="R862" s="212"/>
      <c r="S862" s="212"/>
      <c r="T862" s="213"/>
      <c r="AT862" s="214" t="s">
        <v>142</v>
      </c>
      <c r="AU862" s="214" t="s">
        <v>86</v>
      </c>
      <c r="AV862" s="14" t="s">
        <v>86</v>
      </c>
      <c r="AW862" s="14" t="s">
        <v>37</v>
      </c>
      <c r="AX862" s="14" t="s">
        <v>76</v>
      </c>
      <c r="AY862" s="214" t="s">
        <v>130</v>
      </c>
    </row>
    <row r="863" spans="2:51" s="15" customFormat="1" ht="12">
      <c r="B863" s="215"/>
      <c r="C863" s="216"/>
      <c r="D863" s="195" t="s">
        <v>142</v>
      </c>
      <c r="E863" s="217" t="s">
        <v>19</v>
      </c>
      <c r="F863" s="218" t="s">
        <v>146</v>
      </c>
      <c r="G863" s="216"/>
      <c r="H863" s="219">
        <v>179.3</v>
      </c>
      <c r="I863" s="220"/>
      <c r="J863" s="216"/>
      <c r="K863" s="216"/>
      <c r="L863" s="221"/>
      <c r="M863" s="222"/>
      <c r="N863" s="223"/>
      <c r="O863" s="223"/>
      <c r="P863" s="223"/>
      <c r="Q863" s="223"/>
      <c r="R863" s="223"/>
      <c r="S863" s="223"/>
      <c r="T863" s="224"/>
      <c r="AT863" s="225" t="s">
        <v>142</v>
      </c>
      <c r="AU863" s="225" t="s">
        <v>86</v>
      </c>
      <c r="AV863" s="15" t="s">
        <v>138</v>
      </c>
      <c r="AW863" s="15" t="s">
        <v>37</v>
      </c>
      <c r="AX863" s="15" t="s">
        <v>84</v>
      </c>
      <c r="AY863" s="225" t="s">
        <v>130</v>
      </c>
    </row>
    <row r="864" spans="2:63" s="12" customFormat="1" ht="22.9" customHeight="1">
      <c r="B864" s="159"/>
      <c r="C864" s="160"/>
      <c r="D864" s="161" t="s">
        <v>75</v>
      </c>
      <c r="E864" s="173" t="s">
        <v>1405</v>
      </c>
      <c r="F864" s="173" t="s">
        <v>1406</v>
      </c>
      <c r="G864" s="160"/>
      <c r="H864" s="160"/>
      <c r="I864" s="163"/>
      <c r="J864" s="174">
        <f>BK864</f>
        <v>0</v>
      </c>
      <c r="K864" s="160"/>
      <c r="L864" s="165"/>
      <c r="M864" s="166"/>
      <c r="N864" s="167"/>
      <c r="O864" s="167"/>
      <c r="P864" s="168">
        <f>SUM(P865:P868)</f>
        <v>0</v>
      </c>
      <c r="Q864" s="167"/>
      <c r="R864" s="168">
        <f>SUM(R865:R868)</f>
        <v>0</v>
      </c>
      <c r="S864" s="167"/>
      <c r="T864" s="169">
        <f>SUM(T865:T868)</f>
        <v>0</v>
      </c>
      <c r="AR864" s="170" t="s">
        <v>86</v>
      </c>
      <c r="AT864" s="171" t="s">
        <v>75</v>
      </c>
      <c r="AU864" s="171" t="s">
        <v>84</v>
      </c>
      <c r="AY864" s="170" t="s">
        <v>130</v>
      </c>
      <c r="BK864" s="172">
        <f>SUM(BK865:BK868)</f>
        <v>0</v>
      </c>
    </row>
    <row r="865" spans="1:65" s="2" customFormat="1" ht="16.5" customHeight="1">
      <c r="A865" s="36"/>
      <c r="B865" s="37"/>
      <c r="C865" s="175" t="s">
        <v>1407</v>
      </c>
      <c r="D865" s="175" t="s">
        <v>133</v>
      </c>
      <c r="E865" s="176" t="s">
        <v>1408</v>
      </c>
      <c r="F865" s="177" t="s">
        <v>1409</v>
      </c>
      <c r="G865" s="178" t="s">
        <v>1410</v>
      </c>
      <c r="H865" s="179">
        <v>1</v>
      </c>
      <c r="I865" s="373"/>
      <c r="J865" s="181">
        <f>ROUND(I865*H865,2)</f>
        <v>0</v>
      </c>
      <c r="K865" s="177" t="s">
        <v>19</v>
      </c>
      <c r="L865" s="41"/>
      <c r="M865" s="182" t="s">
        <v>19</v>
      </c>
      <c r="N865" s="183" t="s">
        <v>47</v>
      </c>
      <c r="O865" s="66"/>
      <c r="P865" s="184">
        <f>O865*H865</f>
        <v>0</v>
      </c>
      <c r="Q865" s="184">
        <v>0</v>
      </c>
      <c r="R865" s="184">
        <f>Q865*H865</f>
        <v>0</v>
      </c>
      <c r="S865" s="184">
        <v>0</v>
      </c>
      <c r="T865" s="185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6" t="s">
        <v>245</v>
      </c>
      <c r="AT865" s="186" t="s">
        <v>133</v>
      </c>
      <c r="AU865" s="186" t="s">
        <v>86</v>
      </c>
      <c r="AY865" s="19" t="s">
        <v>130</v>
      </c>
      <c r="BE865" s="187">
        <f>IF(N865="základní",J865,0)</f>
        <v>0</v>
      </c>
      <c r="BF865" s="187">
        <f>IF(N865="snížená",J865,0)</f>
        <v>0</v>
      </c>
      <c r="BG865" s="187">
        <f>IF(N865="zákl. přenesená",J865,0)</f>
        <v>0</v>
      </c>
      <c r="BH865" s="187">
        <f>IF(N865="sníž. přenesená",J865,0)</f>
        <v>0</v>
      </c>
      <c r="BI865" s="187">
        <f>IF(N865="nulová",J865,0)</f>
        <v>0</v>
      </c>
      <c r="BJ865" s="19" t="s">
        <v>84</v>
      </c>
      <c r="BK865" s="187">
        <f>ROUND(I865*H865,2)</f>
        <v>0</v>
      </c>
      <c r="BL865" s="19" t="s">
        <v>245</v>
      </c>
      <c r="BM865" s="186" t="s">
        <v>1411</v>
      </c>
    </row>
    <row r="866" spans="1:65" s="2" customFormat="1" ht="16.5" customHeight="1">
      <c r="A866" s="36"/>
      <c r="B866" s="37"/>
      <c r="C866" s="175" t="s">
        <v>1412</v>
      </c>
      <c r="D866" s="175" t="s">
        <v>133</v>
      </c>
      <c r="E866" s="176" t="s">
        <v>1413</v>
      </c>
      <c r="F866" s="177" t="s">
        <v>1414</v>
      </c>
      <c r="G866" s="178" t="s">
        <v>1410</v>
      </c>
      <c r="H866" s="179">
        <v>1</v>
      </c>
      <c r="I866" s="373"/>
      <c r="J866" s="181">
        <f>ROUND(I866*H866,2)</f>
        <v>0</v>
      </c>
      <c r="K866" s="177" t="s">
        <v>19</v>
      </c>
      <c r="L866" s="41"/>
      <c r="M866" s="182" t="s">
        <v>19</v>
      </c>
      <c r="N866" s="183" t="s">
        <v>47</v>
      </c>
      <c r="O866" s="66"/>
      <c r="P866" s="184">
        <f>O866*H866</f>
        <v>0</v>
      </c>
      <c r="Q866" s="184">
        <v>0</v>
      </c>
      <c r="R866" s="184">
        <f>Q866*H866</f>
        <v>0</v>
      </c>
      <c r="S866" s="184">
        <v>0</v>
      </c>
      <c r="T866" s="185">
        <f>S866*H866</f>
        <v>0</v>
      </c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R866" s="186" t="s">
        <v>245</v>
      </c>
      <c r="AT866" s="186" t="s">
        <v>133</v>
      </c>
      <c r="AU866" s="186" t="s">
        <v>86</v>
      </c>
      <c r="AY866" s="19" t="s">
        <v>130</v>
      </c>
      <c r="BE866" s="187">
        <f>IF(N866="základní",J866,0)</f>
        <v>0</v>
      </c>
      <c r="BF866" s="187">
        <f>IF(N866="snížená",J866,0)</f>
        <v>0</v>
      </c>
      <c r="BG866" s="187">
        <f>IF(N866="zákl. přenesená",J866,0)</f>
        <v>0</v>
      </c>
      <c r="BH866" s="187">
        <f>IF(N866="sníž. přenesená",J866,0)</f>
        <v>0</v>
      </c>
      <c r="BI866" s="187">
        <f>IF(N866="nulová",J866,0)</f>
        <v>0</v>
      </c>
      <c r="BJ866" s="19" t="s">
        <v>84</v>
      </c>
      <c r="BK866" s="187">
        <f>ROUND(I866*H866,2)</f>
        <v>0</v>
      </c>
      <c r="BL866" s="19" t="s">
        <v>245</v>
      </c>
      <c r="BM866" s="186" t="s">
        <v>1415</v>
      </c>
    </row>
    <row r="867" spans="1:65" s="2" customFormat="1" ht="16.5" customHeight="1">
      <c r="A867" s="36"/>
      <c r="B867" s="37"/>
      <c r="C867" s="175" t="s">
        <v>1416</v>
      </c>
      <c r="D867" s="175" t="s">
        <v>133</v>
      </c>
      <c r="E867" s="176" t="s">
        <v>1417</v>
      </c>
      <c r="F867" s="177" t="s">
        <v>1418</v>
      </c>
      <c r="G867" s="178" t="s">
        <v>1410</v>
      </c>
      <c r="H867" s="179">
        <v>1</v>
      </c>
      <c r="I867" s="373"/>
      <c r="J867" s="181">
        <f>ROUND(I867*H867,2)</f>
        <v>0</v>
      </c>
      <c r="K867" s="177" t="s">
        <v>19</v>
      </c>
      <c r="L867" s="41"/>
      <c r="M867" s="182" t="s">
        <v>19</v>
      </c>
      <c r="N867" s="183" t="s">
        <v>47</v>
      </c>
      <c r="O867" s="66"/>
      <c r="P867" s="184">
        <f>O867*H867</f>
        <v>0</v>
      </c>
      <c r="Q867" s="184">
        <v>0</v>
      </c>
      <c r="R867" s="184">
        <f>Q867*H867</f>
        <v>0</v>
      </c>
      <c r="S867" s="184">
        <v>0</v>
      </c>
      <c r="T867" s="185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186" t="s">
        <v>245</v>
      </c>
      <c r="AT867" s="186" t="s">
        <v>133</v>
      </c>
      <c r="AU867" s="186" t="s">
        <v>86</v>
      </c>
      <c r="AY867" s="19" t="s">
        <v>130</v>
      </c>
      <c r="BE867" s="187">
        <f>IF(N867="základní",J867,0)</f>
        <v>0</v>
      </c>
      <c r="BF867" s="187">
        <f>IF(N867="snížená",J867,0)</f>
        <v>0</v>
      </c>
      <c r="BG867" s="187">
        <f>IF(N867="zákl. přenesená",J867,0)</f>
        <v>0</v>
      </c>
      <c r="BH867" s="187">
        <f>IF(N867="sníž. přenesená",J867,0)</f>
        <v>0</v>
      </c>
      <c r="BI867" s="187">
        <f>IF(N867="nulová",J867,0)</f>
        <v>0</v>
      </c>
      <c r="BJ867" s="19" t="s">
        <v>84</v>
      </c>
      <c r="BK867" s="187">
        <f>ROUND(I867*H867,2)</f>
        <v>0</v>
      </c>
      <c r="BL867" s="19" t="s">
        <v>245</v>
      </c>
      <c r="BM867" s="186" t="s">
        <v>1419</v>
      </c>
    </row>
    <row r="868" spans="1:65" s="2" customFormat="1" ht="16.5" customHeight="1">
      <c r="A868" s="36"/>
      <c r="B868" s="37"/>
      <c r="C868" s="175" t="s">
        <v>1420</v>
      </c>
      <c r="D868" s="175" t="s">
        <v>133</v>
      </c>
      <c r="E868" s="176" t="s">
        <v>1421</v>
      </c>
      <c r="F868" s="177" t="s">
        <v>1422</v>
      </c>
      <c r="G868" s="178" t="s">
        <v>445</v>
      </c>
      <c r="H868" s="179">
        <v>1</v>
      </c>
      <c r="I868" s="180"/>
      <c r="J868" s="181">
        <f>ROUND(I868*H868,2)</f>
        <v>0</v>
      </c>
      <c r="K868" s="177" t="s">
        <v>19</v>
      </c>
      <c r="L868" s="41"/>
      <c r="M868" s="251" t="s">
        <v>19</v>
      </c>
      <c r="N868" s="252" t="s">
        <v>47</v>
      </c>
      <c r="O868" s="253"/>
      <c r="P868" s="254">
        <f>O868*H868</f>
        <v>0</v>
      </c>
      <c r="Q868" s="254">
        <v>0</v>
      </c>
      <c r="R868" s="254">
        <f>Q868*H868</f>
        <v>0</v>
      </c>
      <c r="S868" s="254">
        <v>0</v>
      </c>
      <c r="T868" s="255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86" t="s">
        <v>245</v>
      </c>
      <c r="AT868" s="186" t="s">
        <v>133</v>
      </c>
      <c r="AU868" s="186" t="s">
        <v>86</v>
      </c>
      <c r="AY868" s="19" t="s">
        <v>130</v>
      </c>
      <c r="BE868" s="187">
        <f>IF(N868="základní",J868,0)</f>
        <v>0</v>
      </c>
      <c r="BF868" s="187">
        <f>IF(N868="snížená",J868,0)</f>
        <v>0</v>
      </c>
      <c r="BG868" s="187">
        <f>IF(N868="zákl. přenesená",J868,0)</f>
        <v>0</v>
      </c>
      <c r="BH868" s="187">
        <f>IF(N868="sníž. přenesená",J868,0)</f>
        <v>0</v>
      </c>
      <c r="BI868" s="187">
        <f>IF(N868="nulová",J868,0)</f>
        <v>0</v>
      </c>
      <c r="BJ868" s="19" t="s">
        <v>84</v>
      </c>
      <c r="BK868" s="187">
        <f>ROUND(I868*H868,2)</f>
        <v>0</v>
      </c>
      <c r="BL868" s="19" t="s">
        <v>245</v>
      </c>
      <c r="BM868" s="186" t="s">
        <v>1423</v>
      </c>
    </row>
    <row r="869" spans="1:31" s="2" customFormat="1" ht="6.95" customHeight="1">
      <c r="A869" s="36"/>
      <c r="B869" s="49"/>
      <c r="C869" s="50"/>
      <c r="D869" s="50"/>
      <c r="E869" s="50"/>
      <c r="F869" s="50"/>
      <c r="G869" s="50"/>
      <c r="H869" s="50"/>
      <c r="I869" s="50"/>
      <c r="J869" s="50"/>
      <c r="K869" s="50"/>
      <c r="L869" s="41"/>
      <c r="M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</row>
  </sheetData>
  <sheetProtection algorithmName="SHA-512" hashValue="yCynj6lI1xRAheJgNMl7tf6T8Pby1hCAzceTUYekh2Ddwk+NCAm0UG1r/by13ShFvuwGXzq4fYSRjep/tt6dVw==" saltValue="LUy3pqIKXs6NZem1VHDfsg==" spinCount="100000" sheet="1" objects="1" scenarios="1" formatColumns="0" formatRows="0" autoFilter="0"/>
  <autoFilter ref="C99:K868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132212131"/>
    <hyperlink ref="F115" r:id="rId2" display="https://podminky.urs.cz/item/CS_URS_2022_01/162211311"/>
    <hyperlink ref="F120" r:id="rId3" display="https://podminky.urs.cz/item/CS_URS_2022_01/162211319"/>
    <hyperlink ref="F125" r:id="rId4" display="https://podminky.urs.cz/item/CS_URS_2022_01/174111101"/>
    <hyperlink ref="F130" r:id="rId5" display="https://podminky.urs.cz/item/CS_URS_2022_01/181311103"/>
    <hyperlink ref="F135" r:id="rId6" display="https://podminky.urs.cz/item/CS_URS_2022_01/181912112"/>
    <hyperlink ref="F141" r:id="rId7" display="https://podminky.urs.cz/item/CS_URS_2022_01/271572211"/>
    <hyperlink ref="F148" r:id="rId8" display="https://podminky.urs.cz/item/CS_URS_2022_01/275313811"/>
    <hyperlink ref="F153" r:id="rId9" display="https://podminky.urs.cz/item/CS_URS_2022_01/279113141"/>
    <hyperlink ref="F159" r:id="rId10" display="https://podminky.urs.cz/item/CS_URS_2022_01/310239211"/>
    <hyperlink ref="F164" r:id="rId11" display="https://podminky.urs.cz/item/CS_URS_2022_01/342272225"/>
    <hyperlink ref="F170" r:id="rId12" display="https://podminky.urs.cz/item/CS_URS_2022_01/346272226"/>
    <hyperlink ref="F177" r:id="rId13" display="https://podminky.urs.cz/item/CS_URS_2022_01/346272256"/>
    <hyperlink ref="F184" r:id="rId14" display="https://podminky.urs.cz/item/CS_URS_2022_01/311113141"/>
    <hyperlink ref="F189" r:id="rId15" display="https://podminky.urs.cz/item/CS_URS_2022_01/341361821"/>
    <hyperlink ref="F195" r:id="rId16" display="https://podminky.urs.cz/item/CS_URS_2022_01/349231811"/>
    <hyperlink ref="F199" r:id="rId17" display="https://podminky.urs.cz/item/CS_URS_2022_01/317944323"/>
    <hyperlink ref="F207" r:id="rId18" display="https://podminky.urs.cz/item/CS_URS_2022_01/346244381"/>
    <hyperlink ref="F213" r:id="rId19" display="https://podminky.urs.cz/item/CS_URS_2022_01/346481111"/>
    <hyperlink ref="F220" r:id="rId20" display="https://podminky.urs.cz/item/CS_URS_2022_01/434313115"/>
    <hyperlink ref="F226" r:id="rId21" display="https://podminky.urs.cz/item/CS_URS_2022_01/599141111"/>
    <hyperlink ref="F232" r:id="rId22" display="https://podminky.urs.cz/item/CS_URS_2022_01/611131121"/>
    <hyperlink ref="F236" r:id="rId23" display="https://podminky.urs.cz/item/CS_URS_2022_01/611325422"/>
    <hyperlink ref="F244" r:id="rId24" display="https://podminky.urs.cz/item/CS_URS_2022_01/611142001"/>
    <hyperlink ref="F248" r:id="rId25" display="https://podminky.urs.cz/item/CS_URS_2022_01/611311131"/>
    <hyperlink ref="F252" r:id="rId26" display="https://podminky.urs.cz/item/CS_URS_2022_01/612131121"/>
    <hyperlink ref="F257" r:id="rId27" display="https://podminky.urs.cz/item/CS_URS_2022_01/612135001"/>
    <hyperlink ref="F269" r:id="rId28" display="https://podminky.urs.cz/item/CS_URS_2022_01/612325422"/>
    <hyperlink ref="F291" r:id="rId29" display="https://podminky.urs.cz/item/CS_URS_2022_01/612142001"/>
    <hyperlink ref="F299" r:id="rId30" display="https://podminky.urs.cz/item/CS_URS_2022_01/612311131"/>
    <hyperlink ref="F312" r:id="rId31" display="https://podminky.urs.cz/item/CS_URS_2022_01/619995001"/>
    <hyperlink ref="F316" r:id="rId32" display="https://podminky.urs.cz/item/CS_URS_2022_01/622131121"/>
    <hyperlink ref="F329" r:id="rId33" display="https://podminky.urs.cz/item/CS_URS_2022_01/622135001"/>
    <hyperlink ref="F334" r:id="rId34" display="https://podminky.urs.cz/item/CS_URS_2022_01/622142001"/>
    <hyperlink ref="F338" r:id="rId35" display="https://podminky.urs.cz/item/CS_URS_2022_01/622335112"/>
    <hyperlink ref="F347" r:id="rId36" display="https://podminky.urs.cz/item/CS_URS_2022_01/622151011"/>
    <hyperlink ref="F352" r:id="rId37" display="https://podminky.urs.cz/item/CS_URS_2022_01/622531062"/>
    <hyperlink ref="F357" r:id="rId38" display="https://podminky.urs.cz/item/CS_URS_2022_01/622324411"/>
    <hyperlink ref="F361" r:id="rId39" display="https://podminky.urs.cz/item/CS_URS_2022_01/622324491"/>
    <hyperlink ref="F365" r:id="rId40" display="https://podminky.urs.cz/item/CS_URS_2022_01/622325121"/>
    <hyperlink ref="F369" r:id="rId41" display="https://podminky.urs.cz/item/CS_URS_2022_01/622325191"/>
    <hyperlink ref="F387" r:id="rId42" display="https://podminky.urs.cz/item/CS_URS_2022_01/622143005"/>
    <hyperlink ref="F397" r:id="rId43" display="https://podminky.urs.cz/item/CS_URS_2022_01/631312141"/>
    <hyperlink ref="F408" r:id="rId44" display="https://podminky.urs.cz/item/CS_URS_2022_01/631319175"/>
    <hyperlink ref="F410" r:id="rId45" display="https://podminky.urs.cz/item/CS_URS_2022_01/631351101"/>
    <hyperlink ref="F414" r:id="rId46" display="https://podminky.urs.cz/item/CS_URS_2022_01/631351102"/>
    <hyperlink ref="F416" r:id="rId47" display="https://podminky.urs.cz/item/CS_URS_2022_01/631362021"/>
    <hyperlink ref="F435" r:id="rId48" display="https://podminky.urs.cz/item/CS_URS_2022_01/642942611"/>
    <hyperlink ref="F444" r:id="rId49" display="https://podminky.urs.cz/item/CS_URS_2022_01/642944121"/>
    <hyperlink ref="F456" r:id="rId50" display="https://podminky.urs.cz/item/CS_URS_2022_01/985131311"/>
    <hyperlink ref="F461" r:id="rId51" display="https://podminky.urs.cz/item/CS_URS_2022_01/916231212"/>
    <hyperlink ref="F467" r:id="rId52" display="https://podminky.urs.cz/item/CS_URS_2022_01/952901111"/>
    <hyperlink ref="F478" r:id="rId53" display="https://podminky.urs.cz/item/CS_URS_2022_01/952901411"/>
    <hyperlink ref="F486" r:id="rId54" display="https://podminky.urs.cz/item/CS_URS_2022_01/998017002"/>
    <hyperlink ref="F490" r:id="rId55" display="https://podminky.urs.cz/item/CS_URS_2022_01/711112001"/>
    <hyperlink ref="F497" r:id="rId56" display="https://podminky.urs.cz/item/CS_URS_2022_01/711199095"/>
    <hyperlink ref="F499" r:id="rId57" display="https://podminky.urs.cz/item/CS_URS_2022_01/711142559"/>
    <hyperlink ref="F506" r:id="rId58" display="https://podminky.urs.cz/item/CS_URS_2022_01/711199097"/>
    <hyperlink ref="F508" r:id="rId59" display="https://podminky.urs.cz/item/CS_URS_2022_01/998711202"/>
    <hyperlink ref="F511" r:id="rId60" display="https://podminky.urs.cz/item/CS_URS_2022_01/762332942"/>
    <hyperlink ref="F520" r:id="rId61" display="https://podminky.urs.cz/item/CS_URS_2022_01/762824120"/>
    <hyperlink ref="F528" r:id="rId62" display="https://podminky.urs.cz/item/CS_URS_2022_01/762395000"/>
    <hyperlink ref="F532" r:id="rId63" display="https://podminky.urs.cz/item/CS_URS_2022_01/762083122"/>
    <hyperlink ref="F534" r:id="rId64" display="https://podminky.urs.cz/item/CS_URS_2022_01/998762202"/>
    <hyperlink ref="F543" r:id="rId65" display="https://podminky.urs.cz/item/CS_URS_2022_01/763131761"/>
    <hyperlink ref="F548" r:id="rId66" display="https://podminky.urs.cz/item/CS_URS_2022_01/998763402"/>
    <hyperlink ref="F551" r:id="rId67" display="https://podminky.urs.cz/item/CS_URS_2022_01/764518623"/>
    <hyperlink ref="F557" r:id="rId68" display="https://podminky.urs.cz/item/CS_URS_2022_01/721242106"/>
    <hyperlink ref="F562" r:id="rId69" display="https://podminky.urs.cz/item/CS_URS_2022_01/998764202"/>
    <hyperlink ref="F663" r:id="rId70" display="https://podminky.urs.cz/item/CS_URS_2022_01/998766202"/>
    <hyperlink ref="F735" r:id="rId71" display="https://podminky.urs.cz/item/CS_URS_2022_01/998767202"/>
    <hyperlink ref="F738" r:id="rId72" display="https://podminky.urs.cz/item/CS_URS_2022_01/771121011"/>
    <hyperlink ref="F743" r:id="rId73" display="https://podminky.urs.cz/item/CS_URS_2022_01/771574273"/>
    <hyperlink ref="F750" r:id="rId74" display="https://podminky.urs.cz/item/CS_URS_2022_01/771577111"/>
    <hyperlink ref="F754" r:id="rId75" display="https://podminky.urs.cz/item/CS_URS_2022_01/998771202"/>
    <hyperlink ref="F757" r:id="rId76" display="https://podminky.urs.cz/item/CS_URS_2022_01/777111123"/>
    <hyperlink ref="F771" r:id="rId77" display="https://podminky.urs.cz/item/CS_URS_2022_01/776141122"/>
    <hyperlink ref="F795" r:id="rId78" display="https://podminky.urs.cz/item/CS_URS_2022_01/776421111"/>
    <hyperlink ref="F803" r:id="rId79" display="https://podminky.urs.cz/item/CS_URS_2022_01/998777202"/>
    <hyperlink ref="F806" r:id="rId80" display="https://podminky.urs.cz/item/CS_URS_2022_01/783301313"/>
    <hyperlink ref="F817" r:id="rId81" display="https://podminky.urs.cz/item/CS_URS_2022_01/783301401"/>
    <hyperlink ref="F819" r:id="rId82" display="https://podminky.urs.cz/item/CS_URS_2022_01/783314203"/>
    <hyperlink ref="F821" r:id="rId83" display="https://podminky.urs.cz/item/CS_URS_2022_01/783315103"/>
    <hyperlink ref="F823" r:id="rId84" display="https://podminky.urs.cz/item/CS_URS_2022_01/783317105"/>
    <hyperlink ref="F825" r:id="rId85" display="https://podminky.urs.cz/item/CS_URS_2022_01/783201201"/>
    <hyperlink ref="F829" r:id="rId86" display="https://podminky.urs.cz/item/CS_URS_2022_01/783201401"/>
    <hyperlink ref="F831" r:id="rId87" display="https://podminky.urs.cz/item/CS_URS_2022_01/783238223"/>
    <hyperlink ref="F843" r:id="rId88" display="https://podminky.urs.cz/item/CS_URS_2022_01/784181101"/>
    <hyperlink ref="F845" r:id="rId89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91"/>
  <headerFooter>
    <oddFooter>&amp;CStrana &amp;P z &amp;N</oddFooter>
  </headerFooter>
  <drawing r:id="rId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950A-2BCB-498E-9061-1211389C2947}">
  <sheetPr>
    <tabColor theme="6" tint="0.5999900102615356"/>
    <pageSetUpPr fitToPage="1"/>
  </sheetPr>
  <dimension ref="A1:E54"/>
  <sheetViews>
    <sheetView view="pageBreakPreview" zoomScaleSheetLayoutView="100" workbookViewId="0" topLeftCell="A1">
      <selection activeCell="J21" sqref="J21"/>
    </sheetView>
  </sheetViews>
  <sheetFormatPr defaultColWidth="10.28125" defaultRowHeight="12"/>
  <cols>
    <col min="1" max="1" width="58.00390625" style="339" customWidth="1"/>
    <col min="2" max="2" width="8.00390625" style="339" customWidth="1"/>
    <col min="3" max="3" width="9.28125" style="339" customWidth="1"/>
    <col min="4" max="4" width="19.421875" style="339" customWidth="1"/>
    <col min="5" max="5" width="15.00390625" style="339" customWidth="1"/>
    <col min="6" max="6" width="11.421875" style="339" bestFit="1" customWidth="1"/>
    <col min="7" max="7" width="12.140625" style="339" bestFit="1" customWidth="1"/>
    <col min="8" max="8" width="11.140625" style="339" customWidth="1"/>
    <col min="9" max="16384" width="10.28125" style="339" customWidth="1"/>
  </cols>
  <sheetData>
    <row r="1" spans="1:5" ht="21">
      <c r="A1" s="337" t="s">
        <v>1642</v>
      </c>
      <c r="B1" s="338"/>
      <c r="C1" s="338"/>
      <c r="D1" s="338"/>
      <c r="E1" s="338"/>
    </row>
    <row r="3" spans="1:5" ht="30">
      <c r="A3" s="340" t="s">
        <v>1643</v>
      </c>
      <c r="B3" s="341" t="s">
        <v>117</v>
      </c>
      <c r="C3" s="342" t="s">
        <v>1644</v>
      </c>
      <c r="D3" s="342" t="s">
        <v>1645</v>
      </c>
      <c r="E3" s="342" t="s">
        <v>1646</v>
      </c>
    </row>
    <row r="5" spans="1:5" ht="12">
      <c r="A5" s="343" t="s">
        <v>1647</v>
      </c>
      <c r="B5" s="338"/>
      <c r="C5" s="338"/>
      <c r="D5" s="338"/>
      <c r="E5" s="338"/>
    </row>
    <row r="6" ht="12">
      <c r="A6" s="344"/>
    </row>
    <row r="7" spans="1:5" ht="45">
      <c r="A7" s="345" t="s">
        <v>1648</v>
      </c>
      <c r="B7" s="346" t="s">
        <v>1649</v>
      </c>
      <c r="C7" s="347">
        <v>1</v>
      </c>
      <c r="D7" s="348"/>
      <c r="E7" s="349">
        <f>D7*(C7)</f>
        <v>0</v>
      </c>
    </row>
    <row r="8" spans="1:5" ht="16.5" customHeight="1">
      <c r="A8" s="345" t="s">
        <v>1650</v>
      </c>
      <c r="B8" s="346" t="s">
        <v>1649</v>
      </c>
      <c r="C8" s="347">
        <v>5</v>
      </c>
      <c r="D8" s="348"/>
      <c r="E8" s="349">
        <f aca="true" t="shared" si="0" ref="E8:E13">D8*(C8)</f>
        <v>0</v>
      </c>
    </row>
    <row r="9" spans="1:5" ht="16.5" customHeight="1">
      <c r="A9" s="345" t="s">
        <v>1651</v>
      </c>
      <c r="B9" s="346" t="s">
        <v>1649</v>
      </c>
      <c r="C9" s="347">
        <v>10</v>
      </c>
      <c r="D9" s="348"/>
      <c r="E9" s="349">
        <f t="shared" si="0"/>
        <v>0</v>
      </c>
    </row>
    <row r="10" spans="1:5" ht="12">
      <c r="A10" s="345" t="s">
        <v>1652</v>
      </c>
      <c r="B10" s="346" t="s">
        <v>1649</v>
      </c>
      <c r="C10" s="347">
        <v>10</v>
      </c>
      <c r="D10" s="348"/>
      <c r="E10" s="349">
        <f t="shared" si="0"/>
        <v>0</v>
      </c>
    </row>
    <row r="11" spans="1:5" ht="12">
      <c r="A11" s="345" t="s">
        <v>1653</v>
      </c>
      <c r="B11" s="346" t="s">
        <v>1649</v>
      </c>
      <c r="C11" s="347">
        <v>1</v>
      </c>
      <c r="D11" s="348"/>
      <c r="E11" s="349">
        <f t="shared" si="0"/>
        <v>0</v>
      </c>
    </row>
    <row r="12" spans="1:5" ht="12">
      <c r="A12" s="350" t="s">
        <v>1654</v>
      </c>
      <c r="B12" s="346" t="s">
        <v>1649</v>
      </c>
      <c r="C12" s="347">
        <v>4</v>
      </c>
      <c r="D12" s="348"/>
      <c r="E12" s="349">
        <f t="shared" si="0"/>
        <v>0</v>
      </c>
    </row>
    <row r="13" spans="1:5" ht="12">
      <c r="A13" s="345" t="s">
        <v>1655</v>
      </c>
      <c r="B13" s="346" t="s">
        <v>1656</v>
      </c>
      <c r="C13" s="347">
        <v>1</v>
      </c>
      <c r="D13" s="348"/>
      <c r="E13" s="349">
        <f t="shared" si="0"/>
        <v>0</v>
      </c>
    </row>
    <row r="14" spans="1:5" ht="12">
      <c r="A14" s="345"/>
      <c r="B14" s="346"/>
      <c r="C14" s="347"/>
      <c r="D14" s="348"/>
      <c r="E14" s="349"/>
    </row>
    <row r="15" spans="1:5" ht="12">
      <c r="A15" s="343" t="s">
        <v>1657</v>
      </c>
      <c r="B15" s="338"/>
      <c r="C15" s="338"/>
      <c r="D15" s="351"/>
      <c r="E15" s="338"/>
    </row>
    <row r="16" spans="1:4" ht="12">
      <c r="A16" s="344"/>
      <c r="D16" s="352"/>
    </row>
    <row r="17" spans="1:5" ht="30">
      <c r="A17" s="345" t="s">
        <v>1658</v>
      </c>
      <c r="B17" s="346" t="s">
        <v>229</v>
      </c>
      <c r="C17" s="347">
        <v>12</v>
      </c>
      <c r="D17" s="348"/>
      <c r="E17" s="349">
        <f>D17*(C17)</f>
        <v>0</v>
      </c>
    </row>
    <row r="18" spans="1:5" ht="30">
      <c r="A18" s="345" t="s">
        <v>1659</v>
      </c>
      <c r="B18" s="346" t="s">
        <v>229</v>
      </c>
      <c r="C18" s="347">
        <v>32</v>
      </c>
      <c r="D18" s="348"/>
      <c r="E18" s="349">
        <f aca="true" t="shared" si="1" ref="E18:E22">D18*(C18)</f>
        <v>0</v>
      </c>
    </row>
    <row r="19" spans="1:5" ht="30">
      <c r="A19" s="345" t="s">
        <v>1660</v>
      </c>
      <c r="B19" s="346" t="s">
        <v>229</v>
      </c>
      <c r="C19" s="347">
        <v>20</v>
      </c>
      <c r="D19" s="348"/>
      <c r="E19" s="349">
        <f t="shared" si="1"/>
        <v>0</v>
      </c>
    </row>
    <row r="20" spans="1:5" ht="30">
      <c r="A20" s="345" t="s">
        <v>1661</v>
      </c>
      <c r="B20" s="346" t="s">
        <v>229</v>
      </c>
      <c r="C20" s="347">
        <f>C17</f>
        <v>12</v>
      </c>
      <c r="D20" s="348"/>
      <c r="E20" s="349">
        <f t="shared" si="1"/>
        <v>0</v>
      </c>
    </row>
    <row r="21" spans="1:5" ht="30">
      <c r="A21" s="345" t="s">
        <v>1662</v>
      </c>
      <c r="B21" s="346" t="s">
        <v>229</v>
      </c>
      <c r="C21" s="347">
        <f>C18</f>
        <v>32</v>
      </c>
      <c r="D21" s="348"/>
      <c r="E21" s="349">
        <f t="shared" si="1"/>
        <v>0</v>
      </c>
    </row>
    <row r="22" spans="1:5" ht="30">
      <c r="A22" s="345" t="s">
        <v>1663</v>
      </c>
      <c r="B22" s="346" t="s">
        <v>229</v>
      </c>
      <c r="C22" s="347">
        <f>C19</f>
        <v>20</v>
      </c>
      <c r="D22" s="348"/>
      <c r="E22" s="349">
        <f t="shared" si="1"/>
        <v>0</v>
      </c>
    </row>
    <row r="23" spans="1:5" ht="12">
      <c r="A23" s="345"/>
      <c r="B23" s="346"/>
      <c r="C23" s="347"/>
      <c r="D23" s="348"/>
      <c r="E23" s="349"/>
    </row>
    <row r="24" spans="1:5" ht="12">
      <c r="A24" s="343" t="s">
        <v>1664</v>
      </c>
      <c r="B24" s="338"/>
      <c r="C24" s="338"/>
      <c r="D24" s="351"/>
      <c r="E24" s="338"/>
    </row>
    <row r="25" spans="1:4" ht="12">
      <c r="A25" s="344"/>
      <c r="D25" s="352"/>
    </row>
    <row r="26" spans="1:5" ht="12">
      <c r="A26" s="345" t="s">
        <v>1665</v>
      </c>
      <c r="B26" s="346" t="s">
        <v>1656</v>
      </c>
      <c r="C26" s="347">
        <v>1</v>
      </c>
      <c r="D26" s="348"/>
      <c r="E26" s="349">
        <f aca="true" t="shared" si="2" ref="E26:E35">C26*D26</f>
        <v>0</v>
      </c>
    </row>
    <row r="27" spans="1:5" ht="12">
      <c r="A27" s="345" t="s">
        <v>1666</v>
      </c>
      <c r="B27" s="346" t="s">
        <v>1656</v>
      </c>
      <c r="C27" s="347">
        <v>1</v>
      </c>
      <c r="D27" s="348"/>
      <c r="E27" s="349">
        <f t="shared" si="2"/>
        <v>0</v>
      </c>
    </row>
    <row r="28" spans="1:5" ht="12">
      <c r="A28" s="345" t="s">
        <v>1667</v>
      </c>
      <c r="B28" s="346" t="s">
        <v>1656</v>
      </c>
      <c r="C28" s="347">
        <v>1</v>
      </c>
      <c r="D28" s="348"/>
      <c r="E28" s="349">
        <f t="shared" si="2"/>
        <v>0</v>
      </c>
    </row>
    <row r="29" spans="1:5" ht="12">
      <c r="A29" s="345" t="s">
        <v>1668</v>
      </c>
      <c r="B29" s="346" t="s">
        <v>1656</v>
      </c>
      <c r="C29" s="347">
        <v>1</v>
      </c>
      <c r="D29" s="348"/>
      <c r="E29" s="349">
        <f t="shared" si="2"/>
        <v>0</v>
      </c>
    </row>
    <row r="30" spans="1:5" ht="12">
      <c r="A30" s="345" t="s">
        <v>1669</v>
      </c>
      <c r="B30" s="346" t="s">
        <v>1656</v>
      </c>
      <c r="C30" s="347">
        <v>1</v>
      </c>
      <c r="D30" s="348"/>
      <c r="E30" s="349">
        <f t="shared" si="2"/>
        <v>0</v>
      </c>
    </row>
    <row r="31" spans="1:5" ht="12">
      <c r="A31" s="345" t="s">
        <v>1670</v>
      </c>
      <c r="B31" s="346" t="s">
        <v>1656</v>
      </c>
      <c r="C31" s="347">
        <v>1</v>
      </c>
      <c r="D31" s="348"/>
      <c r="E31" s="349">
        <f t="shared" si="2"/>
        <v>0</v>
      </c>
    </row>
    <row r="32" spans="1:5" ht="12">
      <c r="A32" s="345" t="s">
        <v>1671</v>
      </c>
      <c r="B32" s="346" t="s">
        <v>1656</v>
      </c>
      <c r="C32" s="347">
        <v>1</v>
      </c>
      <c r="D32" s="348"/>
      <c r="E32" s="349">
        <f t="shared" si="2"/>
        <v>0</v>
      </c>
    </row>
    <row r="33" spans="1:5" ht="12">
      <c r="A33" s="345" t="s">
        <v>1672</v>
      </c>
      <c r="B33" s="346" t="s">
        <v>1656</v>
      </c>
      <c r="C33" s="347">
        <v>1</v>
      </c>
      <c r="D33" s="348"/>
      <c r="E33" s="349">
        <f t="shared" si="2"/>
        <v>0</v>
      </c>
    </row>
    <row r="34" spans="1:5" ht="30">
      <c r="A34" s="345" t="s">
        <v>1673</v>
      </c>
      <c r="B34" s="346" t="s">
        <v>1656</v>
      </c>
      <c r="C34" s="347">
        <v>1</v>
      </c>
      <c r="D34" s="348"/>
      <c r="E34" s="349">
        <f t="shared" si="2"/>
        <v>0</v>
      </c>
    </row>
    <row r="35" spans="1:5" ht="12">
      <c r="A35" s="345" t="s">
        <v>1674</v>
      </c>
      <c r="B35" s="346" t="s">
        <v>1656</v>
      </c>
      <c r="C35" s="347">
        <v>1</v>
      </c>
      <c r="D35" s="348"/>
      <c r="E35" s="349">
        <f t="shared" si="2"/>
        <v>0</v>
      </c>
    </row>
    <row r="37" spans="1:5" ht="17.25">
      <c r="A37" s="353" t="s">
        <v>1675</v>
      </c>
      <c r="B37" s="354"/>
      <c r="C37" s="354"/>
      <c r="D37" s="354"/>
      <c r="E37" s="355">
        <f>SUM(E4:E35)</f>
        <v>0</v>
      </c>
    </row>
    <row r="38" spans="1:5" ht="17.25">
      <c r="A38" s="339" t="s">
        <v>1676</v>
      </c>
      <c r="B38" s="356"/>
      <c r="C38" s="356"/>
      <c r="D38" s="356"/>
      <c r="E38" s="357"/>
    </row>
    <row r="39" spans="1:5" ht="12">
      <c r="A39" s="345"/>
      <c r="B39" s="346"/>
      <c r="C39" s="347"/>
      <c r="D39" s="349"/>
      <c r="E39" s="349"/>
    </row>
    <row r="40" spans="1:5" ht="12">
      <c r="A40" s="345"/>
      <c r="B40" s="346"/>
      <c r="C40" s="347"/>
      <c r="D40" s="349"/>
      <c r="E40" s="349"/>
    </row>
    <row r="41" spans="1:5" ht="12">
      <c r="A41" s="345"/>
      <c r="B41" s="346"/>
      <c r="C41" s="347"/>
      <c r="D41" s="349"/>
      <c r="E41" s="349"/>
    </row>
    <row r="42" spans="1:5" ht="12">
      <c r="A42" s="345"/>
      <c r="B42" s="346"/>
      <c r="C42" s="347"/>
      <c r="D42" s="349"/>
      <c r="E42" s="349"/>
    </row>
    <row r="43" spans="1:5" ht="12">
      <c r="A43" s="345"/>
      <c r="B43" s="346"/>
      <c r="C43" s="347"/>
      <c r="D43" s="349"/>
      <c r="E43" s="346" t="s">
        <v>1677</v>
      </c>
    </row>
    <row r="44" spans="1:5" ht="12">
      <c r="A44" s="345"/>
      <c r="B44" s="346"/>
      <c r="C44" s="347"/>
      <c r="D44" s="349"/>
      <c r="E44" s="349"/>
    </row>
    <row r="45" spans="1:5" ht="12">
      <c r="A45" s="345"/>
      <c r="B45" s="346"/>
      <c r="C45" s="347"/>
      <c r="D45" s="349"/>
      <c r="E45" s="349"/>
    </row>
    <row r="46" spans="1:5" ht="12">
      <c r="A46" s="345"/>
      <c r="B46" s="346"/>
      <c r="C46" s="347"/>
      <c r="D46" s="349"/>
      <c r="E46" s="349"/>
    </row>
    <row r="47" spans="1:5" ht="12">
      <c r="A47" s="345"/>
      <c r="B47" s="346"/>
      <c r="C47" s="347"/>
      <c r="D47" s="349"/>
      <c r="E47" s="349"/>
    </row>
    <row r="48" spans="1:5" ht="12">
      <c r="A48" s="345"/>
      <c r="B48" s="346"/>
      <c r="C48" s="347"/>
      <c r="D48" s="349"/>
      <c r="E48" s="349"/>
    </row>
    <row r="49" spans="1:5" ht="12">
      <c r="A49" s="345"/>
      <c r="B49" s="346"/>
      <c r="C49" s="347"/>
      <c r="D49" s="349"/>
      <c r="E49" s="349"/>
    </row>
    <row r="50" spans="1:5" ht="12">
      <c r="A50" s="345"/>
      <c r="B50" s="346"/>
      <c r="C50" s="347"/>
      <c r="D50" s="349"/>
      <c r="E50" s="349"/>
    </row>
    <row r="51" spans="1:5" ht="12">
      <c r="A51" s="345"/>
      <c r="B51" s="346"/>
      <c r="C51" s="347"/>
      <c r="D51" s="349"/>
      <c r="E51" s="349"/>
    </row>
    <row r="52" spans="1:5" ht="12">
      <c r="A52" s="345"/>
      <c r="B52" s="346"/>
      <c r="C52" s="347"/>
      <c r="D52" s="349"/>
      <c r="E52" s="349"/>
    </row>
    <row r="53" spans="1:5" ht="12">
      <c r="A53" s="345"/>
      <c r="B53" s="346"/>
      <c r="C53" s="347"/>
      <c r="D53" s="349"/>
      <c r="E53" s="349"/>
    </row>
    <row r="54" spans="1:5" ht="12">
      <c r="A54" s="345"/>
      <c r="B54" s="346"/>
      <c r="C54" s="347"/>
      <c r="D54" s="349"/>
      <c r="E54" s="349"/>
    </row>
  </sheetData>
  <sheetProtection algorithmName="SHA-512" hashValue="ZYyAaZgU7nGs5eXCmW4lQ2ZRgs/OrFpPY4K3QMN1SrrBR3TfISpfbbWgYaMNEXdWI5l99W7iguP9omI5yPwyZw==" saltValue="a/NlX9jx1pKVN2g+4fb87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1D23-6B6A-4D25-974E-8F1AB7109DCE}">
  <sheetPr>
    <tabColor theme="6" tint="0.5999900102615356"/>
    <pageSetUpPr fitToPage="1"/>
  </sheetPr>
  <dimension ref="A1:H43"/>
  <sheetViews>
    <sheetView view="pageBreakPreview" zoomScaleSheetLayoutView="100" workbookViewId="0" topLeftCell="A1">
      <selection activeCell="I22" sqref="I22"/>
    </sheetView>
  </sheetViews>
  <sheetFormatPr defaultColWidth="10.28125" defaultRowHeight="12"/>
  <cols>
    <col min="1" max="1" width="57.00390625" style="339" customWidth="1"/>
    <col min="2" max="2" width="8.00390625" style="339" customWidth="1"/>
    <col min="3" max="3" width="9.28125" style="339" customWidth="1"/>
    <col min="4" max="4" width="19.421875" style="339" customWidth="1"/>
    <col min="5" max="5" width="15.00390625" style="339" customWidth="1"/>
    <col min="6" max="6" width="11.8515625" style="339" bestFit="1" customWidth="1"/>
    <col min="7" max="8" width="11.7109375" style="339" bestFit="1" customWidth="1"/>
    <col min="9" max="16384" width="10.28125" style="339" customWidth="1"/>
  </cols>
  <sheetData>
    <row r="1" spans="1:5" ht="21">
      <c r="A1" s="337" t="s">
        <v>1678</v>
      </c>
      <c r="B1" s="338"/>
      <c r="C1" s="338"/>
      <c r="D1" s="338"/>
      <c r="E1" s="338"/>
    </row>
    <row r="3" spans="1:5" ht="30">
      <c r="A3" s="340" t="s">
        <v>1643</v>
      </c>
      <c r="B3" s="341" t="s">
        <v>117</v>
      </c>
      <c r="C3" s="342" t="s">
        <v>1644</v>
      </c>
      <c r="D3" s="342" t="s">
        <v>1645</v>
      </c>
      <c r="E3" s="342" t="s">
        <v>1646</v>
      </c>
    </row>
    <row r="4" spans="6:8" ht="12">
      <c r="F4" s="358"/>
      <c r="H4" s="358"/>
    </row>
    <row r="5" spans="1:8" ht="12">
      <c r="A5" s="343" t="s">
        <v>1657</v>
      </c>
      <c r="B5" s="338"/>
      <c r="C5" s="338"/>
      <c r="D5" s="338"/>
      <c r="E5" s="338"/>
      <c r="F5" s="358"/>
      <c r="H5" s="358"/>
    </row>
    <row r="6" spans="1:8" ht="12">
      <c r="A6" s="344"/>
      <c r="F6" s="358"/>
      <c r="H6" s="358"/>
    </row>
    <row r="7" spans="1:8" ht="30">
      <c r="A7" s="359" t="s">
        <v>1679</v>
      </c>
      <c r="B7" s="346" t="s">
        <v>229</v>
      </c>
      <c r="C7" s="347">
        <v>12</v>
      </c>
      <c r="D7" s="348"/>
      <c r="E7" s="349">
        <f>D7*(C7)</f>
        <v>0</v>
      </c>
      <c r="F7" s="358"/>
      <c r="H7" s="358"/>
    </row>
    <row r="8" spans="1:8" ht="30">
      <c r="A8" s="359" t="s">
        <v>1680</v>
      </c>
      <c r="B8" s="346" t="s">
        <v>229</v>
      </c>
      <c r="C8" s="347">
        <v>10</v>
      </c>
      <c r="D8" s="348"/>
      <c r="E8" s="349">
        <f aca="true" t="shared" si="0" ref="E8:E15">D8*(C8)</f>
        <v>0</v>
      </c>
      <c r="F8" s="358"/>
      <c r="H8" s="358"/>
    </row>
    <row r="9" spans="1:8" ht="30">
      <c r="A9" s="345" t="s">
        <v>1681</v>
      </c>
      <c r="B9" s="346" t="s">
        <v>229</v>
      </c>
      <c r="C9" s="347">
        <v>16</v>
      </c>
      <c r="D9" s="348"/>
      <c r="E9" s="349">
        <f t="shared" si="0"/>
        <v>0</v>
      </c>
      <c r="F9" s="358"/>
      <c r="H9" s="358"/>
    </row>
    <row r="10" spans="1:8" ht="12">
      <c r="A10" s="359" t="s">
        <v>1682</v>
      </c>
      <c r="B10" s="346" t="s">
        <v>229</v>
      </c>
      <c r="C10" s="347">
        <v>4</v>
      </c>
      <c r="D10" s="348"/>
      <c r="E10" s="349">
        <f t="shared" si="0"/>
        <v>0</v>
      </c>
      <c r="F10" s="358"/>
      <c r="H10" s="358"/>
    </row>
    <row r="11" spans="1:8" ht="12">
      <c r="A11" s="359" t="s">
        <v>1683</v>
      </c>
      <c r="B11" s="346" t="s">
        <v>229</v>
      </c>
      <c r="C11" s="347">
        <v>20</v>
      </c>
      <c r="D11" s="348"/>
      <c r="E11" s="349">
        <f t="shared" si="0"/>
        <v>0</v>
      </c>
      <c r="F11" s="358"/>
      <c r="H11" s="358"/>
    </row>
    <row r="12" spans="1:8" ht="12">
      <c r="A12" s="345" t="s">
        <v>1684</v>
      </c>
      <c r="B12" s="346" t="s">
        <v>1649</v>
      </c>
      <c r="C12" s="347">
        <v>3</v>
      </c>
      <c r="D12" s="348"/>
      <c r="E12" s="349">
        <f t="shared" si="0"/>
        <v>0</v>
      </c>
      <c r="F12" s="358"/>
      <c r="H12" s="358"/>
    </row>
    <row r="13" spans="1:8" ht="12">
      <c r="A13" s="345" t="s">
        <v>1685</v>
      </c>
      <c r="B13" s="346" t="s">
        <v>1649</v>
      </c>
      <c r="C13" s="347">
        <v>2</v>
      </c>
      <c r="D13" s="348"/>
      <c r="E13" s="349">
        <f t="shared" si="0"/>
        <v>0</v>
      </c>
      <c r="F13" s="358"/>
      <c r="H13" s="358"/>
    </row>
    <row r="14" spans="1:8" ht="12">
      <c r="A14" s="345" t="s">
        <v>1686</v>
      </c>
      <c r="B14" s="346" t="s">
        <v>1649</v>
      </c>
      <c r="C14" s="347">
        <v>1</v>
      </c>
      <c r="D14" s="348"/>
      <c r="E14" s="349">
        <f t="shared" si="0"/>
        <v>0</v>
      </c>
      <c r="H14" s="358"/>
    </row>
    <row r="15" spans="1:5" ht="12">
      <c r="A15" s="345" t="s">
        <v>1687</v>
      </c>
      <c r="B15" s="346" t="s">
        <v>1649</v>
      </c>
      <c r="C15" s="347">
        <v>4</v>
      </c>
      <c r="D15" s="348"/>
      <c r="E15" s="349">
        <f t="shared" si="0"/>
        <v>0</v>
      </c>
    </row>
    <row r="16" spans="1:5" ht="12">
      <c r="A16" s="345"/>
      <c r="B16" s="346"/>
      <c r="C16" s="347"/>
      <c r="D16" s="348"/>
      <c r="E16" s="349"/>
    </row>
    <row r="17" spans="1:5" ht="12">
      <c r="A17" s="343" t="s">
        <v>1688</v>
      </c>
      <c r="B17" s="338"/>
      <c r="C17" s="338"/>
      <c r="D17" s="351"/>
      <c r="E17" s="338"/>
    </row>
    <row r="18" spans="1:4" ht="12">
      <c r="A18" s="344"/>
      <c r="D18" s="352"/>
    </row>
    <row r="19" spans="1:5" ht="18" customHeight="1">
      <c r="A19" s="360" t="s">
        <v>1689</v>
      </c>
      <c r="B19" s="346" t="s">
        <v>1649</v>
      </c>
      <c r="C19" s="347">
        <v>1</v>
      </c>
      <c r="D19" s="348"/>
      <c r="E19" s="349">
        <f aca="true" t="shared" si="1" ref="E19:E23">D19*(C19)</f>
        <v>0</v>
      </c>
    </row>
    <row r="20" spans="1:5" ht="18" customHeight="1">
      <c r="A20" s="360" t="s">
        <v>1690</v>
      </c>
      <c r="B20" s="346" t="s">
        <v>1649</v>
      </c>
      <c r="C20" s="347">
        <v>4</v>
      </c>
      <c r="D20" s="348"/>
      <c r="E20" s="349">
        <f t="shared" si="1"/>
        <v>0</v>
      </c>
    </row>
    <row r="21" spans="1:5" ht="12">
      <c r="A21" s="360" t="s">
        <v>1691</v>
      </c>
      <c r="B21" s="346" t="s">
        <v>1649</v>
      </c>
      <c r="C21" s="347">
        <v>4</v>
      </c>
      <c r="D21" s="348"/>
      <c r="E21" s="349">
        <f t="shared" si="1"/>
        <v>0</v>
      </c>
    </row>
    <row r="22" spans="1:5" ht="12">
      <c r="A22" s="361" t="s">
        <v>1692</v>
      </c>
      <c r="B22" s="346" t="s">
        <v>1649</v>
      </c>
      <c r="C22" s="347">
        <v>4</v>
      </c>
      <c r="D22" s="348"/>
      <c r="E22" s="349">
        <f t="shared" si="1"/>
        <v>0</v>
      </c>
    </row>
    <row r="23" spans="1:7" s="362" customFormat="1" ht="30">
      <c r="A23" s="360" t="s">
        <v>1693</v>
      </c>
      <c r="B23" s="346" t="s">
        <v>1649</v>
      </c>
      <c r="C23" s="347">
        <v>1</v>
      </c>
      <c r="D23" s="348"/>
      <c r="E23" s="349">
        <f t="shared" si="1"/>
        <v>0</v>
      </c>
      <c r="F23" s="339"/>
      <c r="G23" s="339"/>
    </row>
    <row r="24" spans="1:7" s="362" customFormat="1" ht="12">
      <c r="A24" s="360"/>
      <c r="B24" s="346"/>
      <c r="C24" s="347"/>
      <c r="D24" s="348"/>
      <c r="E24" s="349"/>
      <c r="F24" s="339"/>
      <c r="G24" s="339"/>
    </row>
    <row r="25" spans="1:5" ht="12">
      <c r="A25" s="343" t="s">
        <v>1664</v>
      </c>
      <c r="B25" s="338"/>
      <c r="C25" s="338"/>
      <c r="D25" s="351"/>
      <c r="E25" s="338"/>
    </row>
    <row r="26" spans="1:4" ht="12">
      <c r="A26" s="344"/>
      <c r="D26" s="352"/>
    </row>
    <row r="27" spans="1:5" ht="12">
      <c r="A27" s="345" t="s">
        <v>1694</v>
      </c>
      <c r="B27" s="346" t="s">
        <v>1656</v>
      </c>
      <c r="C27" s="347">
        <v>1</v>
      </c>
      <c r="D27" s="348"/>
      <c r="E27" s="349">
        <f>C27*D27</f>
        <v>0</v>
      </c>
    </row>
    <row r="28" spans="1:5" ht="12">
      <c r="A28" s="345" t="s">
        <v>1695</v>
      </c>
      <c r="B28" s="346" t="s">
        <v>1656</v>
      </c>
      <c r="C28" s="347">
        <v>1</v>
      </c>
      <c r="D28" s="348"/>
      <c r="E28" s="349">
        <f aca="true" t="shared" si="2" ref="E28:E33">C28*D28</f>
        <v>0</v>
      </c>
    </row>
    <row r="29" spans="1:5" ht="12">
      <c r="A29" s="345" t="s">
        <v>1666</v>
      </c>
      <c r="B29" s="346" t="s">
        <v>1656</v>
      </c>
      <c r="C29" s="347">
        <v>1</v>
      </c>
      <c r="D29" s="348"/>
      <c r="E29" s="349">
        <f t="shared" si="2"/>
        <v>0</v>
      </c>
    </row>
    <row r="30" spans="1:5" ht="12">
      <c r="A30" s="345" t="s">
        <v>1667</v>
      </c>
      <c r="B30" s="346" t="s">
        <v>1656</v>
      </c>
      <c r="C30" s="347">
        <v>1</v>
      </c>
      <c r="D30" s="348"/>
      <c r="E30" s="349">
        <f t="shared" si="2"/>
        <v>0</v>
      </c>
    </row>
    <row r="31" spans="1:5" ht="12">
      <c r="A31" s="345" t="s">
        <v>1696</v>
      </c>
      <c r="B31" s="346" t="s">
        <v>1656</v>
      </c>
      <c r="C31" s="347">
        <v>1</v>
      </c>
      <c r="D31" s="348"/>
      <c r="E31" s="349">
        <f t="shared" si="2"/>
        <v>0</v>
      </c>
    </row>
    <row r="32" spans="1:5" ht="12">
      <c r="A32" s="345" t="s">
        <v>1670</v>
      </c>
      <c r="B32" s="346" t="s">
        <v>1656</v>
      </c>
      <c r="C32" s="347">
        <v>1</v>
      </c>
      <c r="D32" s="348"/>
      <c r="E32" s="349">
        <f t="shared" si="2"/>
        <v>0</v>
      </c>
    </row>
    <row r="33" spans="1:5" ht="12">
      <c r="A33" s="345" t="s">
        <v>1697</v>
      </c>
      <c r="B33" s="346" t="s">
        <v>1656</v>
      </c>
      <c r="C33" s="347">
        <v>1</v>
      </c>
      <c r="D33" s="348"/>
      <c r="E33" s="349">
        <f t="shared" si="2"/>
        <v>0</v>
      </c>
    </row>
    <row r="34" spans="1:5" ht="12">
      <c r="A34" s="345" t="s">
        <v>1698</v>
      </c>
      <c r="B34" s="346" t="s">
        <v>1656</v>
      </c>
      <c r="C34" s="347">
        <v>1</v>
      </c>
      <c r="D34" s="348"/>
      <c r="E34" s="349">
        <f>C34*D34</f>
        <v>0</v>
      </c>
    </row>
    <row r="35" spans="1:5" ht="30">
      <c r="A35" s="345" t="s">
        <v>1699</v>
      </c>
      <c r="B35" s="346" t="s">
        <v>1656</v>
      </c>
      <c r="C35" s="347">
        <v>1</v>
      </c>
      <c r="D35" s="348"/>
      <c r="E35" s="349">
        <f>C35*D35</f>
        <v>0</v>
      </c>
    </row>
    <row r="36" spans="1:5" ht="12">
      <c r="A36" s="345" t="s">
        <v>1674</v>
      </c>
      <c r="B36" s="346" t="s">
        <v>1656</v>
      </c>
      <c r="C36" s="347">
        <v>1</v>
      </c>
      <c r="D36" s="348"/>
      <c r="E36" s="349">
        <f>C36*D36</f>
        <v>0</v>
      </c>
    </row>
    <row r="37" spans="1:5" ht="12">
      <c r="A37" s="363"/>
      <c r="B37" s="364"/>
      <c r="C37" s="364"/>
      <c r="D37" s="365"/>
      <c r="E37" s="365"/>
    </row>
    <row r="38" spans="1:5" ht="17.25">
      <c r="A38" s="353" t="s">
        <v>1675</v>
      </c>
      <c r="B38" s="354"/>
      <c r="C38" s="354"/>
      <c r="D38" s="354"/>
      <c r="E38" s="355">
        <f>SUM(E6:E37)</f>
        <v>0</v>
      </c>
    </row>
    <row r="39" spans="1:5" ht="17.25">
      <c r="A39" s="339" t="s">
        <v>1676</v>
      </c>
      <c r="B39" s="356"/>
      <c r="C39" s="356"/>
      <c r="D39" s="356"/>
      <c r="E39" s="357"/>
    </row>
    <row r="40" spans="1:5" ht="12">
      <c r="A40" s="345"/>
      <c r="B40" s="346"/>
      <c r="C40" s="347"/>
      <c r="D40" s="349"/>
      <c r="E40" s="349"/>
    </row>
    <row r="43" ht="12">
      <c r="D43" s="346"/>
    </row>
  </sheetData>
  <sheetProtection algorithmName="SHA-512" hashValue="sxHIGRGJSpiUop0TRmZM9zUDiV0hYeg4y4lV2dQvG88mCkT3T5f1nA2ZTSkH47qf8tv5e62B6CzHgHhaTwWK5w==" saltValue="DHO2fZUfFpMw9ezRD/dSE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AEC1-CBA7-4A0A-A4E9-7EDA7F6C3B68}">
  <sheetPr>
    <tabColor theme="6" tint="0.5999900102615356"/>
    <pageSetUpPr fitToPage="1"/>
  </sheetPr>
  <dimension ref="C3:J45"/>
  <sheetViews>
    <sheetView workbookViewId="0" topLeftCell="A1">
      <selection activeCell="H36" sqref="H36"/>
    </sheetView>
  </sheetViews>
  <sheetFormatPr defaultColWidth="9.140625" defaultRowHeight="12"/>
  <cols>
    <col min="1" max="2" width="9.28125" style="366" customWidth="1"/>
    <col min="3" max="3" width="11.7109375" style="366" customWidth="1"/>
    <col min="4" max="4" width="13.8515625" style="366" customWidth="1"/>
    <col min="5" max="5" width="74.421875" style="366" customWidth="1"/>
    <col min="6" max="6" width="8.28125" style="366" customWidth="1"/>
    <col min="7" max="7" width="17.8515625" style="366" customWidth="1"/>
    <col min="8" max="8" width="28.28125" style="366" customWidth="1"/>
    <col min="9" max="9" width="26.7109375" style="366" customWidth="1"/>
    <col min="10" max="10" width="20.7109375" style="366" customWidth="1"/>
    <col min="11" max="11" width="10.28125" style="366" customWidth="1"/>
    <col min="12" max="16384" width="9.28125" style="366" customWidth="1"/>
  </cols>
  <sheetData>
    <row r="3" spans="8:9" ht="12">
      <c r="H3" s="427"/>
      <c r="I3" s="427"/>
    </row>
    <row r="4" spans="3:10" ht="12">
      <c r="C4" s="367" t="s">
        <v>1700</v>
      </c>
      <c r="D4" s="367" t="s">
        <v>1490</v>
      </c>
      <c r="E4" s="367" t="s">
        <v>58</v>
      </c>
      <c r="F4" s="367" t="s">
        <v>117</v>
      </c>
      <c r="G4" s="367" t="s">
        <v>1701</v>
      </c>
      <c r="H4" s="367" t="s">
        <v>1702</v>
      </c>
      <c r="I4" s="367" t="s">
        <v>1703</v>
      </c>
      <c r="J4" s="367" t="s">
        <v>1704</v>
      </c>
    </row>
    <row r="5" spans="3:10" ht="12">
      <c r="C5" s="425" t="s">
        <v>1705</v>
      </c>
      <c r="D5" s="425"/>
      <c r="E5" s="425"/>
      <c r="F5" s="425"/>
      <c r="G5" s="425"/>
      <c r="H5" s="425"/>
      <c r="I5" s="425"/>
      <c r="J5" s="425"/>
    </row>
    <row r="6" spans="3:10" ht="12">
      <c r="C6" s="368">
        <v>1</v>
      </c>
      <c r="D6" s="368"/>
      <c r="E6" s="368" t="s">
        <v>1706</v>
      </c>
      <c r="F6" s="368" t="s">
        <v>229</v>
      </c>
      <c r="G6" s="368">
        <v>40</v>
      </c>
      <c r="H6" s="369"/>
      <c r="I6" s="369"/>
      <c r="J6" s="368">
        <f aca="true" t="shared" si="0" ref="J6:J9">G6*(H6+I6)</f>
        <v>0</v>
      </c>
    </row>
    <row r="7" spans="3:10" ht="12">
      <c r="C7" s="368">
        <v>2</v>
      </c>
      <c r="D7" s="368"/>
      <c r="E7" s="368" t="s">
        <v>1707</v>
      </c>
      <c r="F7" s="368" t="s">
        <v>229</v>
      </c>
      <c r="G7" s="368">
        <v>250</v>
      </c>
      <c r="H7" s="369"/>
      <c r="I7" s="369"/>
      <c r="J7" s="368">
        <f t="shared" si="0"/>
        <v>0</v>
      </c>
    </row>
    <row r="8" spans="3:10" ht="12">
      <c r="C8" s="368">
        <v>3</v>
      </c>
      <c r="D8" s="368"/>
      <c r="E8" s="368" t="s">
        <v>1708</v>
      </c>
      <c r="F8" s="368" t="s">
        <v>1649</v>
      </c>
      <c r="G8" s="368">
        <v>200</v>
      </c>
      <c r="H8" s="369"/>
      <c r="I8" s="369"/>
      <c r="J8" s="368">
        <f t="shared" si="0"/>
        <v>0</v>
      </c>
    </row>
    <row r="9" spans="3:10" ht="12">
      <c r="C9" s="368">
        <v>4</v>
      </c>
      <c r="D9" s="368"/>
      <c r="E9" s="368" t="s">
        <v>1709</v>
      </c>
      <c r="F9" s="368" t="s">
        <v>1656</v>
      </c>
      <c r="G9" s="368">
        <v>1</v>
      </c>
      <c r="H9" s="369"/>
      <c r="I9" s="369"/>
      <c r="J9" s="368">
        <f t="shared" si="0"/>
        <v>0</v>
      </c>
    </row>
    <row r="10" spans="3:10" ht="12">
      <c r="C10" s="424" t="s">
        <v>146</v>
      </c>
      <c r="D10" s="424"/>
      <c r="E10" s="424"/>
      <c r="F10" s="424"/>
      <c r="G10" s="424"/>
      <c r="H10" s="424"/>
      <c r="I10" s="424"/>
      <c r="J10" s="368">
        <f>SUM(J6:J9)</f>
        <v>0</v>
      </c>
    </row>
    <row r="11" spans="3:10" ht="12">
      <c r="C11" s="425" t="s">
        <v>1710</v>
      </c>
      <c r="D11" s="425"/>
      <c r="E11" s="425"/>
      <c r="F11" s="425"/>
      <c r="G11" s="425"/>
      <c r="H11" s="425"/>
      <c r="I11" s="425"/>
      <c r="J11" s="425"/>
    </row>
    <row r="12" spans="3:10" ht="12">
      <c r="C12" s="368">
        <v>5</v>
      </c>
      <c r="D12" s="368"/>
      <c r="E12" s="368" t="s">
        <v>1711</v>
      </c>
      <c r="F12" s="368" t="s">
        <v>1649</v>
      </c>
      <c r="G12" s="368">
        <v>13</v>
      </c>
      <c r="H12" s="369"/>
      <c r="I12" s="369"/>
      <c r="J12" s="368">
        <f>G12*(H12+I12)</f>
        <v>0</v>
      </c>
    </row>
    <row r="13" spans="3:10" ht="12">
      <c r="C13" s="368">
        <v>6</v>
      </c>
      <c r="D13" s="370"/>
      <c r="E13" s="368" t="s">
        <v>1712</v>
      </c>
      <c r="F13" s="368" t="s">
        <v>1649</v>
      </c>
      <c r="G13" s="368">
        <v>3</v>
      </c>
      <c r="H13" s="369"/>
      <c r="I13" s="369"/>
      <c r="J13" s="368">
        <f aca="true" t="shared" si="1" ref="J13:J18">G13*(H13+I13)</f>
        <v>0</v>
      </c>
    </row>
    <row r="14" spans="3:10" ht="12">
      <c r="C14" s="368">
        <v>7</v>
      </c>
      <c r="D14" s="370"/>
      <c r="E14" s="368" t="s">
        <v>1713</v>
      </c>
      <c r="F14" s="368" t="s">
        <v>1649</v>
      </c>
      <c r="G14" s="368">
        <v>7</v>
      </c>
      <c r="H14" s="369"/>
      <c r="I14" s="369"/>
      <c r="J14" s="368">
        <f t="shared" si="1"/>
        <v>0</v>
      </c>
    </row>
    <row r="15" spans="3:10" ht="12">
      <c r="C15" s="368">
        <v>8</v>
      </c>
      <c r="D15" s="370"/>
      <c r="E15" s="368" t="s">
        <v>1714</v>
      </c>
      <c r="F15" s="368" t="s">
        <v>1649</v>
      </c>
      <c r="G15" s="368">
        <v>3</v>
      </c>
      <c r="H15" s="369"/>
      <c r="I15" s="369"/>
      <c r="J15" s="368">
        <f t="shared" si="1"/>
        <v>0</v>
      </c>
    </row>
    <row r="16" spans="3:10" ht="12">
      <c r="C16" s="368">
        <v>9</v>
      </c>
      <c r="D16" s="368"/>
      <c r="E16" s="368" t="s">
        <v>1715</v>
      </c>
      <c r="F16" s="368" t="s">
        <v>1649</v>
      </c>
      <c r="G16" s="368">
        <v>10</v>
      </c>
      <c r="H16" s="369"/>
      <c r="I16" s="369"/>
      <c r="J16" s="368">
        <f t="shared" si="1"/>
        <v>0</v>
      </c>
    </row>
    <row r="17" spans="3:10" ht="12">
      <c r="C17" s="368">
        <v>10</v>
      </c>
      <c r="D17" s="368"/>
      <c r="E17" s="368" t="s">
        <v>1716</v>
      </c>
      <c r="F17" s="368" t="s">
        <v>1649</v>
      </c>
      <c r="G17" s="368">
        <v>7</v>
      </c>
      <c r="H17" s="369"/>
      <c r="I17" s="369"/>
      <c r="J17" s="368">
        <f t="shared" si="1"/>
        <v>0</v>
      </c>
    </row>
    <row r="18" spans="3:10" ht="12">
      <c r="C18" s="368">
        <v>11</v>
      </c>
      <c r="D18" s="371"/>
      <c r="E18" s="368" t="s">
        <v>1709</v>
      </c>
      <c r="F18" s="368" t="s">
        <v>1656</v>
      </c>
      <c r="G18" s="368">
        <v>1</v>
      </c>
      <c r="H18" s="369"/>
      <c r="I18" s="369"/>
      <c r="J18" s="368">
        <f t="shared" si="1"/>
        <v>0</v>
      </c>
    </row>
    <row r="19" spans="3:10" ht="12">
      <c r="C19" s="424" t="s">
        <v>146</v>
      </c>
      <c r="D19" s="424"/>
      <c r="E19" s="424"/>
      <c r="F19" s="424"/>
      <c r="G19" s="424"/>
      <c r="H19" s="424"/>
      <c r="I19" s="424"/>
      <c r="J19" s="368">
        <f>SUM(J12:J18)</f>
        <v>0</v>
      </c>
    </row>
    <row r="20" spans="3:10" ht="12">
      <c r="C20" s="425" t="s">
        <v>1717</v>
      </c>
      <c r="D20" s="425"/>
      <c r="E20" s="425"/>
      <c r="F20" s="425"/>
      <c r="G20" s="425"/>
      <c r="H20" s="425"/>
      <c r="I20" s="425"/>
      <c r="J20" s="425"/>
    </row>
    <row r="21" spans="3:10" ht="12">
      <c r="C21" s="368">
        <v>12</v>
      </c>
      <c r="D21" s="368"/>
      <c r="E21" s="368" t="s">
        <v>1718</v>
      </c>
      <c r="F21" s="368" t="s">
        <v>1649</v>
      </c>
      <c r="G21" s="368">
        <v>1</v>
      </c>
      <c r="H21" s="369"/>
      <c r="I21" s="369"/>
      <c r="J21" s="368">
        <f>G21*(H21+I21)</f>
        <v>0</v>
      </c>
    </row>
    <row r="22" spans="3:10" ht="12">
      <c r="C22" s="368">
        <v>13</v>
      </c>
      <c r="D22" s="368"/>
      <c r="E22" s="368" t="s">
        <v>1719</v>
      </c>
      <c r="F22" s="368" t="s">
        <v>1649</v>
      </c>
      <c r="G22" s="368">
        <v>2</v>
      </c>
      <c r="H22" s="369"/>
      <c r="I22" s="369"/>
      <c r="J22" s="368">
        <f aca="true" t="shared" si="2" ref="J22:J31">G22*(H22+I22)</f>
        <v>0</v>
      </c>
    </row>
    <row r="23" spans="3:10" ht="12">
      <c r="C23" s="368">
        <v>14</v>
      </c>
      <c r="D23" s="368"/>
      <c r="E23" s="368" t="s">
        <v>1720</v>
      </c>
      <c r="F23" s="368" t="s">
        <v>1649</v>
      </c>
      <c r="G23" s="368">
        <v>11</v>
      </c>
      <c r="H23" s="369"/>
      <c r="I23" s="369"/>
      <c r="J23" s="368">
        <f t="shared" si="2"/>
        <v>0</v>
      </c>
    </row>
    <row r="24" spans="3:10" ht="12">
      <c r="C24" s="368">
        <v>15</v>
      </c>
      <c r="D24" s="368"/>
      <c r="E24" s="368" t="s">
        <v>1721</v>
      </c>
      <c r="F24" s="368" t="s">
        <v>1649</v>
      </c>
      <c r="G24" s="368">
        <v>5</v>
      </c>
      <c r="H24" s="369"/>
      <c r="I24" s="369"/>
      <c r="J24" s="368">
        <f t="shared" si="2"/>
        <v>0</v>
      </c>
    </row>
    <row r="25" spans="3:10" ht="12">
      <c r="C25" s="368">
        <v>16</v>
      </c>
      <c r="D25" s="368"/>
      <c r="E25" s="368" t="s">
        <v>1722</v>
      </c>
      <c r="F25" s="368" t="s">
        <v>1649</v>
      </c>
      <c r="G25" s="368">
        <v>3</v>
      </c>
      <c r="H25" s="369"/>
      <c r="I25" s="369"/>
      <c r="J25" s="368">
        <f t="shared" si="2"/>
        <v>0</v>
      </c>
    </row>
    <row r="26" spans="3:10" ht="12">
      <c r="C26" s="368">
        <v>17</v>
      </c>
      <c r="D26" s="368"/>
      <c r="E26" s="368" t="s">
        <v>1723</v>
      </c>
      <c r="F26" s="368" t="s">
        <v>1649</v>
      </c>
      <c r="G26" s="368">
        <v>1</v>
      </c>
      <c r="H26" s="369"/>
      <c r="I26" s="369"/>
      <c r="J26" s="368">
        <f t="shared" si="2"/>
        <v>0</v>
      </c>
    </row>
    <row r="27" spans="3:10" ht="12">
      <c r="C27" s="368">
        <v>18</v>
      </c>
      <c r="D27" s="368"/>
      <c r="E27" s="368" t="s">
        <v>1724</v>
      </c>
      <c r="F27" s="368" t="s">
        <v>1649</v>
      </c>
      <c r="G27" s="368">
        <v>1</v>
      </c>
      <c r="H27" s="369"/>
      <c r="I27" s="369"/>
      <c r="J27" s="368">
        <f t="shared" si="2"/>
        <v>0</v>
      </c>
    </row>
    <row r="28" spans="3:10" ht="12">
      <c r="C28" s="368">
        <v>19</v>
      </c>
      <c r="D28" s="368"/>
      <c r="E28" s="368" t="s">
        <v>1725</v>
      </c>
      <c r="F28" s="368" t="s">
        <v>1649</v>
      </c>
      <c r="G28" s="368">
        <v>1</v>
      </c>
      <c r="H28" s="369"/>
      <c r="I28" s="369"/>
      <c r="J28" s="368">
        <f t="shared" si="2"/>
        <v>0</v>
      </c>
    </row>
    <row r="29" spans="3:10" ht="12">
      <c r="C29" s="368">
        <v>20</v>
      </c>
      <c r="D29" s="368"/>
      <c r="E29" s="368" t="s">
        <v>1726</v>
      </c>
      <c r="F29" s="368" t="s">
        <v>1649</v>
      </c>
      <c r="G29" s="368">
        <v>2</v>
      </c>
      <c r="H29" s="369"/>
      <c r="I29" s="369"/>
      <c r="J29" s="368">
        <f t="shared" si="2"/>
        <v>0</v>
      </c>
    </row>
    <row r="30" spans="3:10" ht="12">
      <c r="C30" s="368">
        <v>21</v>
      </c>
      <c r="D30" s="368"/>
      <c r="E30" s="368" t="s">
        <v>1709</v>
      </c>
      <c r="F30" s="368" t="s">
        <v>1656</v>
      </c>
      <c r="G30" s="368">
        <v>1</v>
      </c>
      <c r="H30" s="369"/>
      <c r="I30" s="369"/>
      <c r="J30" s="368">
        <f t="shared" si="2"/>
        <v>0</v>
      </c>
    </row>
    <row r="31" spans="3:10" ht="12">
      <c r="C31" s="368">
        <v>22</v>
      </c>
      <c r="D31" s="368"/>
      <c r="E31" s="368" t="s">
        <v>1727</v>
      </c>
      <c r="F31" s="368" t="s">
        <v>1656</v>
      </c>
      <c r="G31" s="368">
        <v>1</v>
      </c>
      <c r="H31" s="369"/>
      <c r="I31" s="369"/>
      <c r="J31" s="368">
        <f t="shared" si="2"/>
        <v>0</v>
      </c>
    </row>
    <row r="32" spans="3:10" ht="12">
      <c r="C32" s="424" t="s">
        <v>146</v>
      </c>
      <c r="D32" s="424"/>
      <c r="E32" s="424"/>
      <c r="F32" s="424"/>
      <c r="G32" s="424"/>
      <c r="H32" s="424"/>
      <c r="I32" s="424"/>
      <c r="J32" s="368">
        <f>SUM(J21:J31)</f>
        <v>0</v>
      </c>
    </row>
    <row r="33" spans="3:10" ht="12">
      <c r="C33" s="425" t="s">
        <v>1728</v>
      </c>
      <c r="D33" s="425"/>
      <c r="E33" s="425"/>
      <c r="F33" s="425"/>
      <c r="G33" s="425"/>
      <c r="H33" s="425"/>
      <c r="I33" s="425"/>
      <c r="J33" s="425"/>
    </row>
    <row r="34" spans="3:10" ht="15" customHeight="1">
      <c r="C34" s="368">
        <v>23</v>
      </c>
      <c r="D34" s="368"/>
      <c r="E34" s="368" t="s">
        <v>1729</v>
      </c>
      <c r="F34" s="368" t="s">
        <v>1649</v>
      </c>
      <c r="G34" s="368">
        <v>6</v>
      </c>
      <c r="H34" s="369"/>
      <c r="I34" s="369"/>
      <c r="J34" s="368">
        <f>G34*(H34+I34)</f>
        <v>0</v>
      </c>
    </row>
    <row r="35" spans="3:10" ht="15" customHeight="1">
      <c r="C35" s="368">
        <v>24</v>
      </c>
      <c r="D35" s="368"/>
      <c r="E35" s="368" t="s">
        <v>1730</v>
      </c>
      <c r="F35" s="368" t="s">
        <v>1649</v>
      </c>
      <c r="G35" s="368">
        <v>5</v>
      </c>
      <c r="H35" s="369"/>
      <c r="I35" s="369"/>
      <c r="J35" s="368">
        <f aca="true" t="shared" si="3" ref="J35:J38">G35*(H35+I35)</f>
        <v>0</v>
      </c>
    </row>
    <row r="36" spans="3:10" ht="15" customHeight="1">
      <c r="C36" s="368">
        <v>25</v>
      </c>
      <c r="D36" s="368"/>
      <c r="E36" s="368" t="s">
        <v>1731</v>
      </c>
      <c r="F36" s="368" t="s">
        <v>1649</v>
      </c>
      <c r="G36" s="368">
        <v>7</v>
      </c>
      <c r="H36" s="369"/>
      <c r="I36" s="369"/>
      <c r="J36" s="368">
        <f t="shared" si="3"/>
        <v>0</v>
      </c>
    </row>
    <row r="37" spans="3:10" ht="15" customHeight="1">
      <c r="C37" s="368">
        <v>26</v>
      </c>
      <c r="D37" s="368"/>
      <c r="E37" s="368" t="s">
        <v>1732</v>
      </c>
      <c r="F37" s="368" t="s">
        <v>1649</v>
      </c>
      <c r="G37" s="368">
        <v>3</v>
      </c>
      <c r="H37" s="369"/>
      <c r="I37" s="369"/>
      <c r="J37" s="368">
        <f t="shared" si="3"/>
        <v>0</v>
      </c>
    </row>
    <row r="38" spans="3:10" ht="15" customHeight="1">
      <c r="C38" s="368">
        <v>27</v>
      </c>
      <c r="D38" s="368"/>
      <c r="E38" s="368" t="s">
        <v>1733</v>
      </c>
      <c r="F38" s="368" t="s">
        <v>1649</v>
      </c>
      <c r="G38" s="368">
        <v>3</v>
      </c>
      <c r="H38" s="369"/>
      <c r="I38" s="369"/>
      <c r="J38" s="368">
        <f t="shared" si="3"/>
        <v>0</v>
      </c>
    </row>
    <row r="39" spans="3:10" ht="12">
      <c r="C39" s="424" t="s">
        <v>146</v>
      </c>
      <c r="D39" s="424"/>
      <c r="E39" s="424"/>
      <c r="F39" s="424"/>
      <c r="G39" s="424"/>
      <c r="H39" s="424"/>
      <c r="I39" s="424"/>
      <c r="J39" s="368">
        <f>SUM(J34:J38)</f>
        <v>0</v>
      </c>
    </row>
    <row r="40" spans="3:10" ht="12">
      <c r="C40" s="425" t="s">
        <v>1734</v>
      </c>
      <c r="D40" s="425"/>
      <c r="E40" s="425"/>
      <c r="F40" s="425"/>
      <c r="G40" s="425"/>
      <c r="H40" s="425"/>
      <c r="I40" s="425"/>
      <c r="J40" s="425"/>
    </row>
    <row r="41" spans="3:10" ht="12">
      <c r="C41" s="368">
        <v>28</v>
      </c>
      <c r="D41" s="368"/>
      <c r="E41" s="368" t="s">
        <v>1735</v>
      </c>
      <c r="F41" s="368" t="s">
        <v>1656</v>
      </c>
      <c r="G41" s="368">
        <v>1</v>
      </c>
      <c r="H41" s="369"/>
      <c r="I41" s="369"/>
      <c r="J41" s="368">
        <f aca="true" t="shared" si="4" ref="J41:J43">G41*(H41+I41)</f>
        <v>0</v>
      </c>
    </row>
    <row r="42" spans="3:10" ht="12">
      <c r="C42" s="368">
        <v>29</v>
      </c>
      <c r="D42" s="368"/>
      <c r="E42" s="368" t="s">
        <v>1736</v>
      </c>
      <c r="F42" s="368" t="s">
        <v>1656</v>
      </c>
      <c r="G42" s="368">
        <v>1</v>
      </c>
      <c r="H42" s="369"/>
      <c r="I42" s="369"/>
      <c r="J42" s="368">
        <f t="shared" si="4"/>
        <v>0</v>
      </c>
    </row>
    <row r="43" spans="3:10" ht="12">
      <c r="C43" s="368">
        <v>30</v>
      </c>
      <c r="D43" s="368"/>
      <c r="E43" s="368" t="s">
        <v>1737</v>
      </c>
      <c r="F43" s="368" t="s">
        <v>1656</v>
      </c>
      <c r="G43" s="368">
        <v>1</v>
      </c>
      <c r="H43" s="369"/>
      <c r="I43" s="369"/>
      <c r="J43" s="368">
        <f t="shared" si="4"/>
        <v>0</v>
      </c>
    </row>
    <row r="44" spans="3:10" ht="12">
      <c r="C44" s="424" t="s">
        <v>146</v>
      </c>
      <c r="D44" s="424"/>
      <c r="E44" s="424"/>
      <c r="F44" s="424"/>
      <c r="G44" s="424"/>
      <c r="H44" s="424"/>
      <c r="I44" s="424"/>
      <c r="J44" s="368">
        <f>SUM(J41:J43)</f>
        <v>0</v>
      </c>
    </row>
    <row r="45" spans="3:10" ht="12">
      <c r="C45" s="426" t="s">
        <v>1738</v>
      </c>
      <c r="D45" s="426"/>
      <c r="E45" s="426"/>
      <c r="F45" s="426"/>
      <c r="G45" s="426"/>
      <c r="H45" s="426"/>
      <c r="I45" s="426"/>
      <c r="J45" s="372">
        <f>J10+J19+J39+J44</f>
        <v>0</v>
      </c>
    </row>
  </sheetData>
  <sheetProtection algorithmName="SHA-512" hashValue="r9QldKmhXl8YiEfqxRsZJMmODCK0pEnfSxL/VkQaHBSoo1nYUGSqg9z0wNsXmpmthxQk/LH7zpZcX2FVyXpheg==" saltValue="u2nBPpE826xSIm1fg80WjQ==" spinCount="100000" sheet="1" objects="1" scenarios="1"/>
  <mergeCells count="12">
    <mergeCell ref="C45:I45"/>
    <mergeCell ref="H3:I3"/>
    <mergeCell ref="C5:J5"/>
    <mergeCell ref="C10:I10"/>
    <mergeCell ref="C11:J11"/>
    <mergeCell ref="C19:I19"/>
    <mergeCell ref="C20:J20"/>
    <mergeCell ref="C32:I32"/>
    <mergeCell ref="C33:J33"/>
    <mergeCell ref="C39:I39"/>
    <mergeCell ref="C40:J40"/>
    <mergeCell ref="C44:I4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86</v>
      </c>
    </row>
    <row r="4" spans="2:46" s="1" customFormat="1" ht="24.95" customHeight="1">
      <c r="B4" s="22"/>
      <c r="D4" s="105" t="s">
        <v>94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417" t="str">
        <f>'Rekapitulace stavby'!K6</f>
        <v>MŠ Praha 5 - Smíchov, Oprava dětských letních toalet včetně terasy - aktualizace cen 01</v>
      </c>
      <c r="F7" s="418"/>
      <c r="G7" s="418"/>
      <c r="H7" s="418"/>
      <c r="L7" s="22"/>
    </row>
    <row r="8" spans="1:31" s="2" customFormat="1" ht="12" customHeight="1">
      <c r="A8" s="36"/>
      <c r="B8" s="41"/>
      <c r="C8" s="36"/>
      <c r="D8" s="107" t="s">
        <v>95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19" t="s">
        <v>1424</v>
      </c>
      <c r="F9" s="420"/>
      <c r="G9" s="420"/>
      <c r="H9" s="42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27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30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21" t="str">
        <f>'Rekapitulace stavby'!E14</f>
        <v>Vyplň údaj</v>
      </c>
      <c r="F18" s="422"/>
      <c r="G18" s="422"/>
      <c r="H18" s="422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26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29</v>
      </c>
      <c r="J21" s="109" t="s">
        <v>36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38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29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40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423" t="s">
        <v>41</v>
      </c>
      <c r="F27" s="423"/>
      <c r="G27" s="423"/>
      <c r="H27" s="42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42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44</v>
      </c>
      <c r="G32" s="36"/>
      <c r="H32" s="36"/>
      <c r="I32" s="117" t="s">
        <v>43</v>
      </c>
      <c r="J32" s="117" t="s">
        <v>45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46</v>
      </c>
      <c r="E33" s="107" t="s">
        <v>47</v>
      </c>
      <c r="F33" s="119">
        <f>ROUND((SUM(BE80:BE91)),2)</f>
        <v>0</v>
      </c>
      <c r="G33" s="36"/>
      <c r="H33" s="36"/>
      <c r="I33" s="120">
        <v>0.21</v>
      </c>
      <c r="J33" s="119">
        <f>ROUND(((SUM(BE80:BE91))*I33),2)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48</v>
      </c>
      <c r="F34" s="119">
        <f>ROUND((SUM(BF80:BF91)),2)</f>
        <v>0</v>
      </c>
      <c r="G34" s="36"/>
      <c r="H34" s="36"/>
      <c r="I34" s="120">
        <v>0.15</v>
      </c>
      <c r="J34" s="119">
        <f>ROUND(((SUM(BF80:BF91))*I34),2)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49</v>
      </c>
      <c r="F35" s="119">
        <f>ROUND((SUM(BG80:BG91)),2)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50</v>
      </c>
      <c r="F36" s="119">
        <f>ROUND((SUM(BH80:BH91)),2)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51</v>
      </c>
      <c r="F37" s="119">
        <f>ROUND((SUM(BI80:BI91)),2)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52</v>
      </c>
      <c r="E39" s="123"/>
      <c r="F39" s="123"/>
      <c r="G39" s="124" t="s">
        <v>53</v>
      </c>
      <c r="H39" s="125" t="s">
        <v>54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97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15" t="str">
        <f>E7</f>
        <v>MŠ Praha 5 - Smíchov, Oprava dětských letních toalet včetně terasy - aktualizace cen 01</v>
      </c>
      <c r="F48" s="416"/>
      <c r="G48" s="416"/>
      <c r="H48" s="41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95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4" t="str">
        <f>E9</f>
        <v>VRN - Vedlejší rozpočtové náklady</v>
      </c>
      <c r="F50" s="414"/>
      <c r="G50" s="414"/>
      <c r="H50" s="41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Kroupova 2/2775, Praha 5</v>
      </c>
      <c r="G52" s="38"/>
      <c r="H52" s="38"/>
      <c r="I52" s="31" t="s">
        <v>23</v>
      </c>
      <c r="J52" s="61" t="str">
        <f>IF(J12="","",J12)</f>
        <v>11. 2. 2022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Městská část Praha 5</v>
      </c>
      <c r="G54" s="38"/>
      <c r="H54" s="38"/>
      <c r="I54" s="31" t="s">
        <v>33</v>
      </c>
      <c r="J54" s="34" t="str">
        <f>E21</f>
        <v xml:space="preserve">SOLOrevit s.r.o. 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98</v>
      </c>
      <c r="D57" s="133"/>
      <c r="E57" s="133"/>
      <c r="F57" s="133"/>
      <c r="G57" s="133"/>
      <c r="H57" s="133"/>
      <c r="I57" s="133"/>
      <c r="J57" s="134" t="s">
        <v>99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74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100</v>
      </c>
    </row>
    <row r="60" spans="2:12" s="9" customFormat="1" ht="24.95" customHeight="1">
      <c r="B60" s="136"/>
      <c r="C60" s="137"/>
      <c r="D60" s="138" t="s">
        <v>1424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115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15" t="str">
        <f>E7</f>
        <v>MŠ Praha 5 - Smíchov, Oprava dětských letních toalet včetně terasy - aktualizace cen 01</v>
      </c>
      <c r="F70" s="416"/>
      <c r="G70" s="416"/>
      <c r="H70" s="416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95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4" t="str">
        <f>E9</f>
        <v>VRN - Vedlejší rozpočtové náklady</v>
      </c>
      <c r="F72" s="414"/>
      <c r="G72" s="414"/>
      <c r="H72" s="414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Kroupova 2/2775, Praha 5</v>
      </c>
      <c r="G74" s="38"/>
      <c r="H74" s="38"/>
      <c r="I74" s="31" t="s">
        <v>23</v>
      </c>
      <c r="J74" s="61" t="str">
        <f>IF(J12="","",J12)</f>
        <v>11. 2. 2022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25</v>
      </c>
      <c r="D76" s="38"/>
      <c r="E76" s="38"/>
      <c r="F76" s="29" t="str">
        <f>E15</f>
        <v>Městská část Praha 5</v>
      </c>
      <c r="G76" s="38"/>
      <c r="H76" s="38"/>
      <c r="I76" s="31" t="s">
        <v>33</v>
      </c>
      <c r="J76" s="34" t="str">
        <f>E21</f>
        <v xml:space="preserve">SOLOrevit s.r.o. 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31</v>
      </c>
      <c r="D77" s="38"/>
      <c r="E77" s="38"/>
      <c r="F77" s="29" t="str">
        <f>IF(E18="","",E18)</f>
        <v>Vyplň údaj</v>
      </c>
      <c r="G77" s="38"/>
      <c r="H77" s="38"/>
      <c r="I77" s="31" t="s">
        <v>38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116</v>
      </c>
      <c r="D79" s="151" t="s">
        <v>61</v>
      </c>
      <c r="E79" s="151" t="s">
        <v>57</v>
      </c>
      <c r="F79" s="151" t="s">
        <v>58</v>
      </c>
      <c r="G79" s="151" t="s">
        <v>117</v>
      </c>
      <c r="H79" s="151" t="s">
        <v>118</v>
      </c>
      <c r="I79" s="151" t="s">
        <v>119</v>
      </c>
      <c r="J79" s="151" t="s">
        <v>99</v>
      </c>
      <c r="K79" s="152" t="s">
        <v>120</v>
      </c>
      <c r="L79" s="153"/>
      <c r="M79" s="70" t="s">
        <v>19</v>
      </c>
      <c r="N79" s="71" t="s">
        <v>46</v>
      </c>
      <c r="O79" s="71" t="s">
        <v>121</v>
      </c>
      <c r="P79" s="71" t="s">
        <v>122</v>
      </c>
      <c r="Q79" s="71" t="s">
        <v>123</v>
      </c>
      <c r="R79" s="71" t="s">
        <v>124</v>
      </c>
      <c r="S79" s="71" t="s">
        <v>125</v>
      </c>
      <c r="T79" s="72" t="s">
        <v>126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127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75</v>
      </c>
      <c r="AU80" s="19" t="s">
        <v>100</v>
      </c>
      <c r="BK80" s="158">
        <f>BK81</f>
        <v>0</v>
      </c>
    </row>
    <row r="81" spans="2:63" s="12" customFormat="1" ht="25.9" customHeight="1">
      <c r="B81" s="159"/>
      <c r="C81" s="160"/>
      <c r="D81" s="161" t="s">
        <v>75</v>
      </c>
      <c r="E81" s="162" t="s">
        <v>90</v>
      </c>
      <c r="F81" s="162" t="s">
        <v>91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SUM(P82:P91)</f>
        <v>0</v>
      </c>
      <c r="Q81" s="167"/>
      <c r="R81" s="168">
        <f>SUM(R82:R91)</f>
        <v>0</v>
      </c>
      <c r="S81" s="167"/>
      <c r="T81" s="169">
        <f>SUM(T82:T91)</f>
        <v>0</v>
      </c>
      <c r="AR81" s="170" t="s">
        <v>167</v>
      </c>
      <c r="AT81" s="171" t="s">
        <v>75</v>
      </c>
      <c r="AU81" s="171" t="s">
        <v>76</v>
      </c>
      <c r="AY81" s="170" t="s">
        <v>130</v>
      </c>
      <c r="BK81" s="172">
        <f>SUM(BK82:BK91)</f>
        <v>0</v>
      </c>
    </row>
    <row r="82" spans="1:65" s="2" customFormat="1" ht="16.5" customHeight="1">
      <c r="A82" s="36"/>
      <c r="B82" s="37"/>
      <c r="C82" s="175" t="s">
        <v>84</v>
      </c>
      <c r="D82" s="175" t="s">
        <v>133</v>
      </c>
      <c r="E82" s="176" t="s">
        <v>1425</v>
      </c>
      <c r="F82" s="177" t="s">
        <v>1426</v>
      </c>
      <c r="G82" s="178" t="s">
        <v>1410</v>
      </c>
      <c r="H82" s="179">
        <v>1</v>
      </c>
      <c r="I82" s="180"/>
      <c r="J82" s="181">
        <f aca="true" t="shared" si="0" ref="J82:J91">ROUND(I82*H82,2)</f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aca="true" t="shared" si="1" ref="P82:P91">O82*H82</f>
        <v>0</v>
      </c>
      <c r="Q82" s="184">
        <v>0</v>
      </c>
      <c r="R82" s="184">
        <f aca="true" t="shared" si="2" ref="R82:R91">Q82*H82</f>
        <v>0</v>
      </c>
      <c r="S82" s="184">
        <v>0</v>
      </c>
      <c r="T82" s="185">
        <f aca="true" t="shared" si="3" ref="T82:T91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1427</v>
      </c>
      <c r="AT82" s="186" t="s">
        <v>133</v>
      </c>
      <c r="AU82" s="186" t="s">
        <v>84</v>
      </c>
      <c r="AY82" s="19" t="s">
        <v>130</v>
      </c>
      <c r="BE82" s="187">
        <f aca="true" t="shared" si="4" ref="BE82:BE91">IF(N82="základní",J82,0)</f>
        <v>0</v>
      </c>
      <c r="BF82" s="187">
        <f aca="true" t="shared" si="5" ref="BF82:BF91">IF(N82="snížená",J82,0)</f>
        <v>0</v>
      </c>
      <c r="BG82" s="187">
        <f aca="true" t="shared" si="6" ref="BG82:BG91">IF(N82="zákl. přenesená",J82,0)</f>
        <v>0</v>
      </c>
      <c r="BH82" s="187">
        <f aca="true" t="shared" si="7" ref="BH82:BH91">IF(N82="sníž. přenesená",J82,0)</f>
        <v>0</v>
      </c>
      <c r="BI82" s="187">
        <f aca="true" t="shared" si="8" ref="BI82:BI91">IF(N82="nulová",J82,0)</f>
        <v>0</v>
      </c>
      <c r="BJ82" s="19" t="s">
        <v>84</v>
      </c>
      <c r="BK82" s="187">
        <f aca="true" t="shared" si="9" ref="BK82:BK91">ROUND(I82*H82,2)</f>
        <v>0</v>
      </c>
      <c r="BL82" s="19" t="s">
        <v>1427</v>
      </c>
      <c r="BM82" s="186" t="s">
        <v>1428</v>
      </c>
    </row>
    <row r="83" spans="1:65" s="2" customFormat="1" ht="16.5" customHeight="1">
      <c r="A83" s="36"/>
      <c r="B83" s="37"/>
      <c r="C83" s="175" t="s">
        <v>86</v>
      </c>
      <c r="D83" s="175" t="s">
        <v>133</v>
      </c>
      <c r="E83" s="176" t="s">
        <v>1429</v>
      </c>
      <c r="F83" s="177" t="s">
        <v>1430</v>
      </c>
      <c r="G83" s="178" t="s">
        <v>1410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1427</v>
      </c>
      <c r="AT83" s="186" t="s">
        <v>133</v>
      </c>
      <c r="AU83" s="186" t="s">
        <v>84</v>
      </c>
      <c r="AY83" s="19" t="s">
        <v>130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84</v>
      </c>
      <c r="BK83" s="187">
        <f t="shared" si="9"/>
        <v>0</v>
      </c>
      <c r="BL83" s="19" t="s">
        <v>1427</v>
      </c>
      <c r="BM83" s="186" t="s">
        <v>1431</v>
      </c>
    </row>
    <row r="84" spans="1:65" s="2" customFormat="1" ht="16.5" customHeight="1">
      <c r="A84" s="36"/>
      <c r="B84" s="37"/>
      <c r="C84" s="175" t="s">
        <v>156</v>
      </c>
      <c r="D84" s="175" t="s">
        <v>133</v>
      </c>
      <c r="E84" s="176" t="s">
        <v>1432</v>
      </c>
      <c r="F84" s="177" t="s">
        <v>1433</v>
      </c>
      <c r="G84" s="178" t="s">
        <v>1410</v>
      </c>
      <c r="H84" s="179">
        <v>1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1427</v>
      </c>
      <c r="AT84" s="186" t="s">
        <v>133</v>
      </c>
      <c r="AU84" s="186" t="s">
        <v>84</v>
      </c>
      <c r="AY84" s="19" t="s">
        <v>130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84</v>
      </c>
      <c r="BK84" s="187">
        <f t="shared" si="9"/>
        <v>0</v>
      </c>
      <c r="BL84" s="19" t="s">
        <v>1427</v>
      </c>
      <c r="BM84" s="186" t="s">
        <v>1434</v>
      </c>
    </row>
    <row r="85" spans="1:65" s="2" customFormat="1" ht="16.5" customHeight="1">
      <c r="A85" s="36"/>
      <c r="B85" s="37"/>
      <c r="C85" s="175" t="s">
        <v>138</v>
      </c>
      <c r="D85" s="175" t="s">
        <v>133</v>
      </c>
      <c r="E85" s="176" t="s">
        <v>1435</v>
      </c>
      <c r="F85" s="177" t="s">
        <v>1436</v>
      </c>
      <c r="G85" s="178" t="s">
        <v>1410</v>
      </c>
      <c r="H85" s="179">
        <v>1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1427</v>
      </c>
      <c r="AT85" s="186" t="s">
        <v>133</v>
      </c>
      <c r="AU85" s="186" t="s">
        <v>84</v>
      </c>
      <c r="AY85" s="19" t="s">
        <v>130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84</v>
      </c>
      <c r="BK85" s="187">
        <f t="shared" si="9"/>
        <v>0</v>
      </c>
      <c r="BL85" s="19" t="s">
        <v>1427</v>
      </c>
      <c r="BM85" s="186" t="s">
        <v>1437</v>
      </c>
    </row>
    <row r="86" spans="1:65" s="2" customFormat="1" ht="16.5" customHeight="1">
      <c r="A86" s="36"/>
      <c r="B86" s="37"/>
      <c r="C86" s="175" t="s">
        <v>167</v>
      </c>
      <c r="D86" s="175" t="s">
        <v>133</v>
      </c>
      <c r="E86" s="176" t="s">
        <v>1438</v>
      </c>
      <c r="F86" s="177" t="s">
        <v>1439</v>
      </c>
      <c r="G86" s="178" t="s">
        <v>1410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1427</v>
      </c>
      <c r="AT86" s="186" t="s">
        <v>133</v>
      </c>
      <c r="AU86" s="186" t="s">
        <v>84</v>
      </c>
      <c r="AY86" s="19" t="s">
        <v>130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84</v>
      </c>
      <c r="BK86" s="187">
        <f t="shared" si="9"/>
        <v>0</v>
      </c>
      <c r="BL86" s="19" t="s">
        <v>1427</v>
      </c>
      <c r="BM86" s="186" t="s">
        <v>1440</v>
      </c>
    </row>
    <row r="87" spans="1:65" s="2" customFormat="1" ht="16.5" customHeight="1">
      <c r="A87" s="36"/>
      <c r="B87" s="37"/>
      <c r="C87" s="175" t="s">
        <v>131</v>
      </c>
      <c r="D87" s="175" t="s">
        <v>133</v>
      </c>
      <c r="E87" s="176" t="s">
        <v>1441</v>
      </c>
      <c r="F87" s="177" t="s">
        <v>1442</v>
      </c>
      <c r="G87" s="178" t="s">
        <v>1410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1427</v>
      </c>
      <c r="AT87" s="186" t="s">
        <v>133</v>
      </c>
      <c r="AU87" s="186" t="s">
        <v>84</v>
      </c>
      <c r="AY87" s="19" t="s">
        <v>130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84</v>
      </c>
      <c r="BK87" s="187">
        <f t="shared" si="9"/>
        <v>0</v>
      </c>
      <c r="BL87" s="19" t="s">
        <v>1427</v>
      </c>
      <c r="BM87" s="186" t="s">
        <v>1443</v>
      </c>
    </row>
    <row r="88" spans="1:65" s="2" customFormat="1" ht="16.5" customHeight="1">
      <c r="A88" s="36"/>
      <c r="B88" s="37"/>
      <c r="C88" s="175" t="s">
        <v>180</v>
      </c>
      <c r="D88" s="175" t="s">
        <v>133</v>
      </c>
      <c r="E88" s="176" t="s">
        <v>1444</v>
      </c>
      <c r="F88" s="177" t="s">
        <v>1445</v>
      </c>
      <c r="G88" s="178" t="s">
        <v>1446</v>
      </c>
      <c r="H88" s="179">
        <v>40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1427</v>
      </c>
      <c r="AT88" s="186" t="s">
        <v>133</v>
      </c>
      <c r="AU88" s="186" t="s">
        <v>84</v>
      </c>
      <c r="AY88" s="19" t="s">
        <v>130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84</v>
      </c>
      <c r="BK88" s="187">
        <f t="shared" si="9"/>
        <v>0</v>
      </c>
      <c r="BL88" s="19" t="s">
        <v>1427</v>
      </c>
      <c r="BM88" s="186" t="s">
        <v>1447</v>
      </c>
    </row>
    <row r="89" spans="1:65" s="2" customFormat="1" ht="16.5" customHeight="1">
      <c r="A89" s="36"/>
      <c r="B89" s="37"/>
      <c r="C89" s="175" t="s">
        <v>185</v>
      </c>
      <c r="D89" s="175" t="s">
        <v>133</v>
      </c>
      <c r="E89" s="176" t="s">
        <v>1448</v>
      </c>
      <c r="F89" s="177" t="s">
        <v>1449</v>
      </c>
      <c r="G89" s="178" t="s">
        <v>1410</v>
      </c>
      <c r="H89" s="179">
        <v>1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1427</v>
      </c>
      <c r="AT89" s="186" t="s">
        <v>133</v>
      </c>
      <c r="AU89" s="186" t="s">
        <v>84</v>
      </c>
      <c r="AY89" s="19" t="s">
        <v>130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84</v>
      </c>
      <c r="BK89" s="187">
        <f t="shared" si="9"/>
        <v>0</v>
      </c>
      <c r="BL89" s="19" t="s">
        <v>1427</v>
      </c>
      <c r="BM89" s="186" t="s">
        <v>1450</v>
      </c>
    </row>
    <row r="90" spans="1:65" s="2" customFormat="1" ht="16.5" customHeight="1">
      <c r="A90" s="36"/>
      <c r="B90" s="37"/>
      <c r="C90" s="175" t="s">
        <v>147</v>
      </c>
      <c r="D90" s="175" t="s">
        <v>133</v>
      </c>
      <c r="E90" s="176" t="s">
        <v>1451</v>
      </c>
      <c r="F90" s="177" t="s">
        <v>1452</v>
      </c>
      <c r="G90" s="178" t="s">
        <v>1410</v>
      </c>
      <c r="H90" s="179">
        <v>1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1427</v>
      </c>
      <c r="AT90" s="186" t="s">
        <v>133</v>
      </c>
      <c r="AU90" s="186" t="s">
        <v>84</v>
      </c>
      <c r="AY90" s="19" t="s">
        <v>130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84</v>
      </c>
      <c r="BK90" s="187">
        <f t="shared" si="9"/>
        <v>0</v>
      </c>
      <c r="BL90" s="19" t="s">
        <v>1427</v>
      </c>
      <c r="BM90" s="186" t="s">
        <v>1453</v>
      </c>
    </row>
    <row r="91" spans="1:65" s="2" customFormat="1" ht="16.5" customHeight="1">
      <c r="A91" s="36"/>
      <c r="B91" s="37"/>
      <c r="C91" s="175" t="s">
        <v>204</v>
      </c>
      <c r="D91" s="175" t="s">
        <v>133</v>
      </c>
      <c r="E91" s="176" t="s">
        <v>1454</v>
      </c>
      <c r="F91" s="177" t="s">
        <v>1455</v>
      </c>
      <c r="G91" s="178" t="s">
        <v>1410</v>
      </c>
      <c r="H91" s="179">
        <v>1</v>
      </c>
      <c r="I91" s="180"/>
      <c r="J91" s="181">
        <f t="shared" si="0"/>
        <v>0</v>
      </c>
      <c r="K91" s="177" t="s">
        <v>19</v>
      </c>
      <c r="L91" s="41"/>
      <c r="M91" s="251" t="s">
        <v>19</v>
      </c>
      <c r="N91" s="252" t="s">
        <v>47</v>
      </c>
      <c r="O91" s="253"/>
      <c r="P91" s="254">
        <f t="shared" si="1"/>
        <v>0</v>
      </c>
      <c r="Q91" s="254">
        <v>0</v>
      </c>
      <c r="R91" s="254">
        <f t="shared" si="2"/>
        <v>0</v>
      </c>
      <c r="S91" s="254">
        <v>0</v>
      </c>
      <c r="T91" s="25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1427</v>
      </c>
      <c r="AT91" s="186" t="s">
        <v>133</v>
      </c>
      <c r="AU91" s="186" t="s">
        <v>84</v>
      </c>
      <c r="AY91" s="19" t="s">
        <v>130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84</v>
      </c>
      <c r="BK91" s="187">
        <f t="shared" si="9"/>
        <v>0</v>
      </c>
      <c r="BL91" s="19" t="s">
        <v>1427</v>
      </c>
      <c r="BM91" s="186" t="s">
        <v>1456</v>
      </c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41"/>
      <c r="M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</sheetData>
  <sheetProtection algorithmName="SHA-512" hashValue="r4+1+g4zG055w7wBOgdoHKRrirgtGAuQdKm3oSHxB6b42GiYUklLbdEdA4VKq3CKsAeaMeyk1H5VLQ1H11Fusg==" saltValue="2jvL41/6lVWoP+XTc1xKDki/H6AfO/rsvrBUdrwRnSpfms9crVXC5xgOE3dq40eElP2t7WbPZgRC2VZvV5SXMg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429" t="s">
        <v>1457</v>
      </c>
      <c r="D3" s="429"/>
      <c r="E3" s="429"/>
      <c r="F3" s="429"/>
      <c r="G3" s="429"/>
      <c r="H3" s="429"/>
      <c r="I3" s="429"/>
      <c r="J3" s="429"/>
      <c r="K3" s="261"/>
    </row>
    <row r="4" spans="2:11" s="1" customFormat="1" ht="25.5" customHeight="1">
      <c r="B4" s="262"/>
      <c r="C4" s="430" t="s">
        <v>1458</v>
      </c>
      <c r="D4" s="430"/>
      <c r="E4" s="430"/>
      <c r="F4" s="430"/>
      <c r="G4" s="430"/>
      <c r="H4" s="430"/>
      <c r="I4" s="430"/>
      <c r="J4" s="430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428" t="s">
        <v>1459</v>
      </c>
      <c r="D6" s="428"/>
      <c r="E6" s="428"/>
      <c r="F6" s="428"/>
      <c r="G6" s="428"/>
      <c r="H6" s="428"/>
      <c r="I6" s="428"/>
      <c r="J6" s="428"/>
      <c r="K6" s="263"/>
    </row>
    <row r="7" spans="2:11" s="1" customFormat="1" ht="15" customHeight="1">
      <c r="B7" s="266"/>
      <c r="C7" s="428" t="s">
        <v>1460</v>
      </c>
      <c r="D7" s="428"/>
      <c r="E7" s="428"/>
      <c r="F7" s="428"/>
      <c r="G7" s="428"/>
      <c r="H7" s="428"/>
      <c r="I7" s="428"/>
      <c r="J7" s="428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428" t="s">
        <v>1461</v>
      </c>
      <c r="D9" s="428"/>
      <c r="E9" s="428"/>
      <c r="F9" s="428"/>
      <c r="G9" s="428"/>
      <c r="H9" s="428"/>
      <c r="I9" s="428"/>
      <c r="J9" s="428"/>
      <c r="K9" s="263"/>
    </row>
    <row r="10" spans="2:11" s="1" customFormat="1" ht="15" customHeight="1">
      <c r="B10" s="266"/>
      <c r="C10" s="265"/>
      <c r="D10" s="428" t="s">
        <v>1462</v>
      </c>
      <c r="E10" s="428"/>
      <c r="F10" s="428"/>
      <c r="G10" s="428"/>
      <c r="H10" s="428"/>
      <c r="I10" s="428"/>
      <c r="J10" s="428"/>
      <c r="K10" s="263"/>
    </row>
    <row r="11" spans="2:11" s="1" customFormat="1" ht="15" customHeight="1">
      <c r="B11" s="266"/>
      <c r="C11" s="267"/>
      <c r="D11" s="428" t="s">
        <v>1463</v>
      </c>
      <c r="E11" s="428"/>
      <c r="F11" s="428"/>
      <c r="G11" s="428"/>
      <c r="H11" s="428"/>
      <c r="I11" s="428"/>
      <c r="J11" s="428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1464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428" t="s">
        <v>1465</v>
      </c>
      <c r="E15" s="428"/>
      <c r="F15" s="428"/>
      <c r="G15" s="428"/>
      <c r="H15" s="428"/>
      <c r="I15" s="428"/>
      <c r="J15" s="428"/>
      <c r="K15" s="263"/>
    </row>
    <row r="16" spans="2:11" s="1" customFormat="1" ht="15" customHeight="1">
      <c r="B16" s="266"/>
      <c r="C16" s="267"/>
      <c r="D16" s="428" t="s">
        <v>1466</v>
      </c>
      <c r="E16" s="428"/>
      <c r="F16" s="428"/>
      <c r="G16" s="428"/>
      <c r="H16" s="428"/>
      <c r="I16" s="428"/>
      <c r="J16" s="428"/>
      <c r="K16" s="263"/>
    </row>
    <row r="17" spans="2:11" s="1" customFormat="1" ht="15" customHeight="1">
      <c r="B17" s="266"/>
      <c r="C17" s="267"/>
      <c r="D17" s="428" t="s">
        <v>1467</v>
      </c>
      <c r="E17" s="428"/>
      <c r="F17" s="428"/>
      <c r="G17" s="428"/>
      <c r="H17" s="428"/>
      <c r="I17" s="428"/>
      <c r="J17" s="428"/>
      <c r="K17" s="263"/>
    </row>
    <row r="18" spans="2:11" s="1" customFormat="1" ht="15" customHeight="1">
      <c r="B18" s="266"/>
      <c r="C18" s="267"/>
      <c r="D18" s="267"/>
      <c r="E18" s="269" t="s">
        <v>83</v>
      </c>
      <c r="F18" s="428" t="s">
        <v>1468</v>
      </c>
      <c r="G18" s="428"/>
      <c r="H18" s="428"/>
      <c r="I18" s="428"/>
      <c r="J18" s="428"/>
      <c r="K18" s="263"/>
    </row>
    <row r="19" spans="2:11" s="1" customFormat="1" ht="15" customHeight="1">
      <c r="B19" s="266"/>
      <c r="C19" s="267"/>
      <c r="D19" s="267"/>
      <c r="E19" s="269" t="s">
        <v>1469</v>
      </c>
      <c r="F19" s="428" t="s">
        <v>1470</v>
      </c>
      <c r="G19" s="428"/>
      <c r="H19" s="428"/>
      <c r="I19" s="428"/>
      <c r="J19" s="428"/>
      <c r="K19" s="263"/>
    </row>
    <row r="20" spans="2:11" s="1" customFormat="1" ht="15" customHeight="1">
      <c r="B20" s="266"/>
      <c r="C20" s="267"/>
      <c r="D20" s="267"/>
      <c r="E20" s="269" t="s">
        <v>1471</v>
      </c>
      <c r="F20" s="428" t="s">
        <v>1472</v>
      </c>
      <c r="G20" s="428"/>
      <c r="H20" s="428"/>
      <c r="I20" s="428"/>
      <c r="J20" s="428"/>
      <c r="K20" s="263"/>
    </row>
    <row r="21" spans="2:11" s="1" customFormat="1" ht="15" customHeight="1">
      <c r="B21" s="266"/>
      <c r="C21" s="267"/>
      <c r="D21" s="267"/>
      <c r="E21" s="269" t="s">
        <v>92</v>
      </c>
      <c r="F21" s="428" t="s">
        <v>1473</v>
      </c>
      <c r="G21" s="428"/>
      <c r="H21" s="428"/>
      <c r="I21" s="428"/>
      <c r="J21" s="428"/>
      <c r="K21" s="263"/>
    </row>
    <row r="22" spans="2:11" s="1" customFormat="1" ht="15" customHeight="1">
      <c r="B22" s="266"/>
      <c r="C22" s="267"/>
      <c r="D22" s="267"/>
      <c r="E22" s="269" t="s">
        <v>1474</v>
      </c>
      <c r="F22" s="428" t="s">
        <v>1475</v>
      </c>
      <c r="G22" s="428"/>
      <c r="H22" s="428"/>
      <c r="I22" s="428"/>
      <c r="J22" s="428"/>
      <c r="K22" s="263"/>
    </row>
    <row r="23" spans="2:11" s="1" customFormat="1" ht="15" customHeight="1">
      <c r="B23" s="266"/>
      <c r="C23" s="267"/>
      <c r="D23" s="267"/>
      <c r="E23" s="269" t="s">
        <v>1476</v>
      </c>
      <c r="F23" s="428" t="s">
        <v>1477</v>
      </c>
      <c r="G23" s="428"/>
      <c r="H23" s="428"/>
      <c r="I23" s="428"/>
      <c r="J23" s="428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428" t="s">
        <v>1478</v>
      </c>
      <c r="D25" s="428"/>
      <c r="E25" s="428"/>
      <c r="F25" s="428"/>
      <c r="G25" s="428"/>
      <c r="H25" s="428"/>
      <c r="I25" s="428"/>
      <c r="J25" s="428"/>
      <c r="K25" s="263"/>
    </row>
    <row r="26" spans="2:11" s="1" customFormat="1" ht="15" customHeight="1">
      <c r="B26" s="266"/>
      <c r="C26" s="428" t="s">
        <v>1479</v>
      </c>
      <c r="D26" s="428"/>
      <c r="E26" s="428"/>
      <c r="F26" s="428"/>
      <c r="G26" s="428"/>
      <c r="H26" s="428"/>
      <c r="I26" s="428"/>
      <c r="J26" s="428"/>
      <c r="K26" s="263"/>
    </row>
    <row r="27" spans="2:11" s="1" customFormat="1" ht="15" customHeight="1">
      <c r="B27" s="266"/>
      <c r="C27" s="265"/>
      <c r="D27" s="428" t="s">
        <v>1480</v>
      </c>
      <c r="E27" s="428"/>
      <c r="F27" s="428"/>
      <c r="G27" s="428"/>
      <c r="H27" s="428"/>
      <c r="I27" s="428"/>
      <c r="J27" s="428"/>
      <c r="K27" s="263"/>
    </row>
    <row r="28" spans="2:11" s="1" customFormat="1" ht="15" customHeight="1">
      <c r="B28" s="266"/>
      <c r="C28" s="267"/>
      <c r="D28" s="428" t="s">
        <v>1481</v>
      </c>
      <c r="E28" s="428"/>
      <c r="F28" s="428"/>
      <c r="G28" s="428"/>
      <c r="H28" s="428"/>
      <c r="I28" s="428"/>
      <c r="J28" s="428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428" t="s">
        <v>1482</v>
      </c>
      <c r="E30" s="428"/>
      <c r="F30" s="428"/>
      <c r="G30" s="428"/>
      <c r="H30" s="428"/>
      <c r="I30" s="428"/>
      <c r="J30" s="428"/>
      <c r="K30" s="263"/>
    </row>
    <row r="31" spans="2:11" s="1" customFormat="1" ht="15" customHeight="1">
      <c r="B31" s="266"/>
      <c r="C31" s="267"/>
      <c r="D31" s="428" t="s">
        <v>1483</v>
      </c>
      <c r="E31" s="428"/>
      <c r="F31" s="428"/>
      <c r="G31" s="428"/>
      <c r="H31" s="428"/>
      <c r="I31" s="428"/>
      <c r="J31" s="428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428" t="s">
        <v>1484</v>
      </c>
      <c r="E33" s="428"/>
      <c r="F33" s="428"/>
      <c r="G33" s="428"/>
      <c r="H33" s="428"/>
      <c r="I33" s="428"/>
      <c r="J33" s="428"/>
      <c r="K33" s="263"/>
    </row>
    <row r="34" spans="2:11" s="1" customFormat="1" ht="15" customHeight="1">
      <c r="B34" s="266"/>
      <c r="C34" s="267"/>
      <c r="D34" s="428" t="s">
        <v>1485</v>
      </c>
      <c r="E34" s="428"/>
      <c r="F34" s="428"/>
      <c r="G34" s="428"/>
      <c r="H34" s="428"/>
      <c r="I34" s="428"/>
      <c r="J34" s="428"/>
      <c r="K34" s="263"/>
    </row>
    <row r="35" spans="2:11" s="1" customFormat="1" ht="15" customHeight="1">
      <c r="B35" s="266"/>
      <c r="C35" s="267"/>
      <c r="D35" s="428" t="s">
        <v>1486</v>
      </c>
      <c r="E35" s="428"/>
      <c r="F35" s="428"/>
      <c r="G35" s="428"/>
      <c r="H35" s="428"/>
      <c r="I35" s="428"/>
      <c r="J35" s="428"/>
      <c r="K35" s="263"/>
    </row>
    <row r="36" spans="2:11" s="1" customFormat="1" ht="15" customHeight="1">
      <c r="B36" s="266"/>
      <c r="C36" s="267"/>
      <c r="D36" s="265"/>
      <c r="E36" s="268" t="s">
        <v>116</v>
      </c>
      <c r="F36" s="265"/>
      <c r="G36" s="428" t="s">
        <v>1487</v>
      </c>
      <c r="H36" s="428"/>
      <c r="I36" s="428"/>
      <c r="J36" s="428"/>
      <c r="K36" s="263"/>
    </row>
    <row r="37" spans="2:11" s="1" customFormat="1" ht="30.75" customHeight="1">
      <c r="B37" s="266"/>
      <c r="C37" s="267"/>
      <c r="D37" s="265"/>
      <c r="E37" s="268" t="s">
        <v>1488</v>
      </c>
      <c r="F37" s="265"/>
      <c r="G37" s="428" t="s">
        <v>1489</v>
      </c>
      <c r="H37" s="428"/>
      <c r="I37" s="428"/>
      <c r="J37" s="428"/>
      <c r="K37" s="263"/>
    </row>
    <row r="38" spans="2:11" s="1" customFormat="1" ht="15" customHeight="1">
      <c r="B38" s="266"/>
      <c r="C38" s="267"/>
      <c r="D38" s="265"/>
      <c r="E38" s="268" t="s">
        <v>57</v>
      </c>
      <c r="F38" s="265"/>
      <c r="G38" s="428" t="s">
        <v>1490</v>
      </c>
      <c r="H38" s="428"/>
      <c r="I38" s="428"/>
      <c r="J38" s="428"/>
      <c r="K38" s="263"/>
    </row>
    <row r="39" spans="2:11" s="1" customFormat="1" ht="15" customHeight="1">
      <c r="B39" s="266"/>
      <c r="C39" s="267"/>
      <c r="D39" s="265"/>
      <c r="E39" s="268" t="s">
        <v>58</v>
      </c>
      <c r="F39" s="265"/>
      <c r="G39" s="428" t="s">
        <v>1491</v>
      </c>
      <c r="H39" s="428"/>
      <c r="I39" s="428"/>
      <c r="J39" s="428"/>
      <c r="K39" s="263"/>
    </row>
    <row r="40" spans="2:11" s="1" customFormat="1" ht="15" customHeight="1">
      <c r="B40" s="266"/>
      <c r="C40" s="267"/>
      <c r="D40" s="265"/>
      <c r="E40" s="268" t="s">
        <v>117</v>
      </c>
      <c r="F40" s="265"/>
      <c r="G40" s="428" t="s">
        <v>1492</v>
      </c>
      <c r="H40" s="428"/>
      <c r="I40" s="428"/>
      <c r="J40" s="428"/>
      <c r="K40" s="263"/>
    </row>
    <row r="41" spans="2:11" s="1" customFormat="1" ht="15" customHeight="1">
      <c r="B41" s="266"/>
      <c r="C41" s="267"/>
      <c r="D41" s="265"/>
      <c r="E41" s="268" t="s">
        <v>118</v>
      </c>
      <c r="F41" s="265"/>
      <c r="G41" s="428" t="s">
        <v>1493</v>
      </c>
      <c r="H41" s="428"/>
      <c r="I41" s="428"/>
      <c r="J41" s="428"/>
      <c r="K41" s="263"/>
    </row>
    <row r="42" spans="2:11" s="1" customFormat="1" ht="15" customHeight="1">
      <c r="B42" s="266"/>
      <c r="C42" s="267"/>
      <c r="D42" s="265"/>
      <c r="E42" s="268" t="s">
        <v>1494</v>
      </c>
      <c r="F42" s="265"/>
      <c r="G42" s="428" t="s">
        <v>1495</v>
      </c>
      <c r="H42" s="428"/>
      <c r="I42" s="428"/>
      <c r="J42" s="428"/>
      <c r="K42" s="263"/>
    </row>
    <row r="43" spans="2:11" s="1" customFormat="1" ht="15" customHeight="1">
      <c r="B43" s="266"/>
      <c r="C43" s="267"/>
      <c r="D43" s="265"/>
      <c r="E43" s="268"/>
      <c r="F43" s="265"/>
      <c r="G43" s="428" t="s">
        <v>1496</v>
      </c>
      <c r="H43" s="428"/>
      <c r="I43" s="428"/>
      <c r="J43" s="428"/>
      <c r="K43" s="263"/>
    </row>
    <row r="44" spans="2:11" s="1" customFormat="1" ht="15" customHeight="1">
      <c r="B44" s="266"/>
      <c r="C44" s="267"/>
      <c r="D44" s="265"/>
      <c r="E44" s="268" t="s">
        <v>1497</v>
      </c>
      <c r="F44" s="265"/>
      <c r="G44" s="428" t="s">
        <v>1498</v>
      </c>
      <c r="H44" s="428"/>
      <c r="I44" s="428"/>
      <c r="J44" s="428"/>
      <c r="K44" s="263"/>
    </row>
    <row r="45" spans="2:11" s="1" customFormat="1" ht="15" customHeight="1">
      <c r="B45" s="266"/>
      <c r="C45" s="267"/>
      <c r="D45" s="265"/>
      <c r="E45" s="268" t="s">
        <v>120</v>
      </c>
      <c r="F45" s="265"/>
      <c r="G45" s="428" t="s">
        <v>1499</v>
      </c>
      <c r="H45" s="428"/>
      <c r="I45" s="428"/>
      <c r="J45" s="428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428" t="s">
        <v>1500</v>
      </c>
      <c r="E47" s="428"/>
      <c r="F47" s="428"/>
      <c r="G47" s="428"/>
      <c r="H47" s="428"/>
      <c r="I47" s="428"/>
      <c r="J47" s="428"/>
      <c r="K47" s="263"/>
    </row>
    <row r="48" spans="2:11" s="1" customFormat="1" ht="15" customHeight="1">
      <c r="B48" s="266"/>
      <c r="C48" s="267"/>
      <c r="D48" s="267"/>
      <c r="E48" s="428" t="s">
        <v>1501</v>
      </c>
      <c r="F48" s="428"/>
      <c r="G48" s="428"/>
      <c r="H48" s="428"/>
      <c r="I48" s="428"/>
      <c r="J48" s="428"/>
      <c r="K48" s="263"/>
    </row>
    <row r="49" spans="2:11" s="1" customFormat="1" ht="15" customHeight="1">
      <c r="B49" s="266"/>
      <c r="C49" s="267"/>
      <c r="D49" s="267"/>
      <c r="E49" s="428" t="s">
        <v>1502</v>
      </c>
      <c r="F49" s="428"/>
      <c r="G49" s="428"/>
      <c r="H49" s="428"/>
      <c r="I49" s="428"/>
      <c r="J49" s="428"/>
      <c r="K49" s="263"/>
    </row>
    <row r="50" spans="2:11" s="1" customFormat="1" ht="15" customHeight="1">
      <c r="B50" s="266"/>
      <c r="C50" s="267"/>
      <c r="D50" s="267"/>
      <c r="E50" s="428" t="s">
        <v>1503</v>
      </c>
      <c r="F50" s="428"/>
      <c r="G50" s="428"/>
      <c r="H50" s="428"/>
      <c r="I50" s="428"/>
      <c r="J50" s="428"/>
      <c r="K50" s="263"/>
    </row>
    <row r="51" spans="2:11" s="1" customFormat="1" ht="15" customHeight="1">
      <c r="B51" s="266"/>
      <c r="C51" s="267"/>
      <c r="D51" s="428" t="s">
        <v>1504</v>
      </c>
      <c r="E51" s="428"/>
      <c r="F51" s="428"/>
      <c r="G51" s="428"/>
      <c r="H51" s="428"/>
      <c r="I51" s="428"/>
      <c r="J51" s="428"/>
      <c r="K51" s="263"/>
    </row>
    <row r="52" spans="2:11" s="1" customFormat="1" ht="25.5" customHeight="1">
      <c r="B52" s="262"/>
      <c r="C52" s="430" t="s">
        <v>1505</v>
      </c>
      <c r="D52" s="430"/>
      <c r="E52" s="430"/>
      <c r="F52" s="430"/>
      <c r="G52" s="430"/>
      <c r="H52" s="430"/>
      <c r="I52" s="430"/>
      <c r="J52" s="430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428" t="s">
        <v>1506</v>
      </c>
      <c r="D54" s="428"/>
      <c r="E54" s="428"/>
      <c r="F54" s="428"/>
      <c r="G54" s="428"/>
      <c r="H54" s="428"/>
      <c r="I54" s="428"/>
      <c r="J54" s="428"/>
      <c r="K54" s="263"/>
    </row>
    <row r="55" spans="2:11" s="1" customFormat="1" ht="15" customHeight="1">
      <c r="B55" s="262"/>
      <c r="C55" s="428" t="s">
        <v>1507</v>
      </c>
      <c r="D55" s="428"/>
      <c r="E55" s="428"/>
      <c r="F55" s="428"/>
      <c r="G55" s="428"/>
      <c r="H55" s="428"/>
      <c r="I55" s="428"/>
      <c r="J55" s="428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428" t="s">
        <v>1508</v>
      </c>
      <c r="D57" s="428"/>
      <c r="E57" s="428"/>
      <c r="F57" s="428"/>
      <c r="G57" s="428"/>
      <c r="H57" s="428"/>
      <c r="I57" s="428"/>
      <c r="J57" s="428"/>
      <c r="K57" s="263"/>
    </row>
    <row r="58" spans="2:11" s="1" customFormat="1" ht="15" customHeight="1">
      <c r="B58" s="262"/>
      <c r="C58" s="267"/>
      <c r="D58" s="428" t="s">
        <v>1509</v>
      </c>
      <c r="E58" s="428"/>
      <c r="F58" s="428"/>
      <c r="G58" s="428"/>
      <c r="H58" s="428"/>
      <c r="I58" s="428"/>
      <c r="J58" s="428"/>
      <c r="K58" s="263"/>
    </row>
    <row r="59" spans="2:11" s="1" customFormat="1" ht="15" customHeight="1">
      <c r="B59" s="262"/>
      <c r="C59" s="267"/>
      <c r="D59" s="428" t="s">
        <v>1510</v>
      </c>
      <c r="E59" s="428"/>
      <c r="F59" s="428"/>
      <c r="G59" s="428"/>
      <c r="H59" s="428"/>
      <c r="I59" s="428"/>
      <c r="J59" s="428"/>
      <c r="K59" s="263"/>
    </row>
    <row r="60" spans="2:11" s="1" customFormat="1" ht="15" customHeight="1">
      <c r="B60" s="262"/>
      <c r="C60" s="267"/>
      <c r="D60" s="428" t="s">
        <v>1511</v>
      </c>
      <c r="E60" s="428"/>
      <c r="F60" s="428"/>
      <c r="G60" s="428"/>
      <c r="H60" s="428"/>
      <c r="I60" s="428"/>
      <c r="J60" s="428"/>
      <c r="K60" s="263"/>
    </row>
    <row r="61" spans="2:11" s="1" customFormat="1" ht="15" customHeight="1">
      <c r="B61" s="262"/>
      <c r="C61" s="267"/>
      <c r="D61" s="428" t="s">
        <v>1512</v>
      </c>
      <c r="E61" s="428"/>
      <c r="F61" s="428"/>
      <c r="G61" s="428"/>
      <c r="H61" s="428"/>
      <c r="I61" s="428"/>
      <c r="J61" s="428"/>
      <c r="K61" s="263"/>
    </row>
    <row r="62" spans="2:11" s="1" customFormat="1" ht="15" customHeight="1">
      <c r="B62" s="262"/>
      <c r="C62" s="267"/>
      <c r="D62" s="432" t="s">
        <v>1513</v>
      </c>
      <c r="E62" s="432"/>
      <c r="F62" s="432"/>
      <c r="G62" s="432"/>
      <c r="H62" s="432"/>
      <c r="I62" s="432"/>
      <c r="J62" s="432"/>
      <c r="K62" s="263"/>
    </row>
    <row r="63" spans="2:11" s="1" customFormat="1" ht="15" customHeight="1">
      <c r="B63" s="262"/>
      <c r="C63" s="267"/>
      <c r="D63" s="428" t="s">
        <v>1514</v>
      </c>
      <c r="E63" s="428"/>
      <c r="F63" s="428"/>
      <c r="G63" s="428"/>
      <c r="H63" s="428"/>
      <c r="I63" s="428"/>
      <c r="J63" s="428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428" t="s">
        <v>1515</v>
      </c>
      <c r="E65" s="428"/>
      <c r="F65" s="428"/>
      <c r="G65" s="428"/>
      <c r="H65" s="428"/>
      <c r="I65" s="428"/>
      <c r="J65" s="428"/>
      <c r="K65" s="263"/>
    </row>
    <row r="66" spans="2:11" s="1" customFormat="1" ht="15" customHeight="1">
      <c r="B66" s="262"/>
      <c r="C66" s="267"/>
      <c r="D66" s="432" t="s">
        <v>1516</v>
      </c>
      <c r="E66" s="432"/>
      <c r="F66" s="432"/>
      <c r="G66" s="432"/>
      <c r="H66" s="432"/>
      <c r="I66" s="432"/>
      <c r="J66" s="432"/>
      <c r="K66" s="263"/>
    </row>
    <row r="67" spans="2:11" s="1" customFormat="1" ht="15" customHeight="1">
      <c r="B67" s="262"/>
      <c r="C67" s="267"/>
      <c r="D67" s="428" t="s">
        <v>1517</v>
      </c>
      <c r="E67" s="428"/>
      <c r="F67" s="428"/>
      <c r="G67" s="428"/>
      <c r="H67" s="428"/>
      <c r="I67" s="428"/>
      <c r="J67" s="428"/>
      <c r="K67" s="263"/>
    </row>
    <row r="68" spans="2:11" s="1" customFormat="1" ht="15" customHeight="1">
      <c r="B68" s="262"/>
      <c r="C68" s="267"/>
      <c r="D68" s="428" t="s">
        <v>1518</v>
      </c>
      <c r="E68" s="428"/>
      <c r="F68" s="428"/>
      <c r="G68" s="428"/>
      <c r="H68" s="428"/>
      <c r="I68" s="428"/>
      <c r="J68" s="428"/>
      <c r="K68" s="263"/>
    </row>
    <row r="69" spans="2:11" s="1" customFormat="1" ht="15" customHeight="1">
      <c r="B69" s="262"/>
      <c r="C69" s="267"/>
      <c r="D69" s="428" t="s">
        <v>1519</v>
      </c>
      <c r="E69" s="428"/>
      <c r="F69" s="428"/>
      <c r="G69" s="428"/>
      <c r="H69" s="428"/>
      <c r="I69" s="428"/>
      <c r="J69" s="428"/>
      <c r="K69" s="263"/>
    </row>
    <row r="70" spans="2:11" s="1" customFormat="1" ht="15" customHeight="1">
      <c r="B70" s="262"/>
      <c r="C70" s="267"/>
      <c r="D70" s="428" t="s">
        <v>1520</v>
      </c>
      <c r="E70" s="428"/>
      <c r="F70" s="428"/>
      <c r="G70" s="428"/>
      <c r="H70" s="428"/>
      <c r="I70" s="428"/>
      <c r="J70" s="428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431" t="s">
        <v>1521</v>
      </c>
      <c r="D75" s="431"/>
      <c r="E75" s="431"/>
      <c r="F75" s="431"/>
      <c r="G75" s="431"/>
      <c r="H75" s="431"/>
      <c r="I75" s="431"/>
      <c r="J75" s="431"/>
      <c r="K75" s="280"/>
    </row>
    <row r="76" spans="2:11" s="1" customFormat="1" ht="17.25" customHeight="1">
      <c r="B76" s="279"/>
      <c r="C76" s="281" t="s">
        <v>1522</v>
      </c>
      <c r="D76" s="281"/>
      <c r="E76" s="281"/>
      <c r="F76" s="281" t="s">
        <v>1523</v>
      </c>
      <c r="G76" s="282"/>
      <c r="H76" s="281" t="s">
        <v>58</v>
      </c>
      <c r="I76" s="281" t="s">
        <v>61</v>
      </c>
      <c r="J76" s="281" t="s">
        <v>1524</v>
      </c>
      <c r="K76" s="280"/>
    </row>
    <row r="77" spans="2:11" s="1" customFormat="1" ht="17.25" customHeight="1">
      <c r="B77" s="279"/>
      <c r="C77" s="283" t="s">
        <v>1525</v>
      </c>
      <c r="D77" s="283"/>
      <c r="E77" s="283"/>
      <c r="F77" s="284" t="s">
        <v>1526</v>
      </c>
      <c r="G77" s="285"/>
      <c r="H77" s="283"/>
      <c r="I77" s="283"/>
      <c r="J77" s="283" t="s">
        <v>1527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57</v>
      </c>
      <c r="D79" s="288"/>
      <c r="E79" s="288"/>
      <c r="F79" s="289" t="s">
        <v>1528</v>
      </c>
      <c r="G79" s="290"/>
      <c r="H79" s="268" t="s">
        <v>1529</v>
      </c>
      <c r="I79" s="268" t="s">
        <v>1530</v>
      </c>
      <c r="J79" s="268">
        <v>20</v>
      </c>
      <c r="K79" s="280"/>
    </row>
    <row r="80" spans="2:11" s="1" customFormat="1" ht="15" customHeight="1">
      <c r="B80" s="279"/>
      <c r="C80" s="268" t="s">
        <v>1531</v>
      </c>
      <c r="D80" s="268"/>
      <c r="E80" s="268"/>
      <c r="F80" s="289" t="s">
        <v>1528</v>
      </c>
      <c r="G80" s="290"/>
      <c r="H80" s="268" t="s">
        <v>1532</v>
      </c>
      <c r="I80" s="268" t="s">
        <v>1530</v>
      </c>
      <c r="J80" s="268">
        <v>120</v>
      </c>
      <c r="K80" s="280"/>
    </row>
    <row r="81" spans="2:11" s="1" customFormat="1" ht="15" customHeight="1">
      <c r="B81" s="291"/>
      <c r="C81" s="268" t="s">
        <v>1533</v>
      </c>
      <c r="D81" s="268"/>
      <c r="E81" s="268"/>
      <c r="F81" s="289" t="s">
        <v>1534</v>
      </c>
      <c r="G81" s="290"/>
      <c r="H81" s="268" t="s">
        <v>1535</v>
      </c>
      <c r="I81" s="268" t="s">
        <v>1530</v>
      </c>
      <c r="J81" s="268">
        <v>50</v>
      </c>
      <c r="K81" s="280"/>
    </row>
    <row r="82" spans="2:11" s="1" customFormat="1" ht="15" customHeight="1">
      <c r="B82" s="291"/>
      <c r="C82" s="268" t="s">
        <v>1536</v>
      </c>
      <c r="D82" s="268"/>
      <c r="E82" s="268"/>
      <c r="F82" s="289" t="s">
        <v>1528</v>
      </c>
      <c r="G82" s="290"/>
      <c r="H82" s="268" t="s">
        <v>1537</v>
      </c>
      <c r="I82" s="268" t="s">
        <v>1538</v>
      </c>
      <c r="J82" s="268"/>
      <c r="K82" s="280"/>
    </row>
    <row r="83" spans="2:11" s="1" customFormat="1" ht="15" customHeight="1">
      <c r="B83" s="291"/>
      <c r="C83" s="292" t="s">
        <v>1539</v>
      </c>
      <c r="D83" s="292"/>
      <c r="E83" s="292"/>
      <c r="F83" s="293" t="s">
        <v>1534</v>
      </c>
      <c r="G83" s="292"/>
      <c r="H83" s="292" t="s">
        <v>1540</v>
      </c>
      <c r="I83" s="292" t="s">
        <v>1530</v>
      </c>
      <c r="J83" s="292">
        <v>15</v>
      </c>
      <c r="K83" s="280"/>
    </row>
    <row r="84" spans="2:11" s="1" customFormat="1" ht="15" customHeight="1">
      <c r="B84" s="291"/>
      <c r="C84" s="292" t="s">
        <v>1541</v>
      </c>
      <c r="D84" s="292"/>
      <c r="E84" s="292"/>
      <c r="F84" s="293" t="s">
        <v>1534</v>
      </c>
      <c r="G84" s="292"/>
      <c r="H84" s="292" t="s">
        <v>1542</v>
      </c>
      <c r="I84" s="292" t="s">
        <v>1530</v>
      </c>
      <c r="J84" s="292">
        <v>15</v>
      </c>
      <c r="K84" s="280"/>
    </row>
    <row r="85" spans="2:11" s="1" customFormat="1" ht="15" customHeight="1">
      <c r="B85" s="291"/>
      <c r="C85" s="292" t="s">
        <v>1543</v>
      </c>
      <c r="D85" s="292"/>
      <c r="E85" s="292"/>
      <c r="F85" s="293" t="s">
        <v>1534</v>
      </c>
      <c r="G85" s="292"/>
      <c r="H85" s="292" t="s">
        <v>1544</v>
      </c>
      <c r="I85" s="292" t="s">
        <v>1530</v>
      </c>
      <c r="J85" s="292">
        <v>20</v>
      </c>
      <c r="K85" s="280"/>
    </row>
    <row r="86" spans="2:11" s="1" customFormat="1" ht="15" customHeight="1">
      <c r="B86" s="291"/>
      <c r="C86" s="292" t="s">
        <v>1545</v>
      </c>
      <c r="D86" s="292"/>
      <c r="E86" s="292"/>
      <c r="F86" s="293" t="s">
        <v>1534</v>
      </c>
      <c r="G86" s="292"/>
      <c r="H86" s="292" t="s">
        <v>1546</v>
      </c>
      <c r="I86" s="292" t="s">
        <v>1530</v>
      </c>
      <c r="J86" s="292">
        <v>20</v>
      </c>
      <c r="K86" s="280"/>
    </row>
    <row r="87" spans="2:11" s="1" customFormat="1" ht="15" customHeight="1">
      <c r="B87" s="291"/>
      <c r="C87" s="268" t="s">
        <v>1547</v>
      </c>
      <c r="D87" s="268"/>
      <c r="E87" s="268"/>
      <c r="F87" s="289" t="s">
        <v>1534</v>
      </c>
      <c r="G87" s="290"/>
      <c r="H87" s="268" t="s">
        <v>1548</v>
      </c>
      <c r="I87" s="268" t="s">
        <v>1530</v>
      </c>
      <c r="J87" s="268">
        <v>50</v>
      </c>
      <c r="K87" s="280"/>
    </row>
    <row r="88" spans="2:11" s="1" customFormat="1" ht="15" customHeight="1">
      <c r="B88" s="291"/>
      <c r="C88" s="268" t="s">
        <v>1549</v>
      </c>
      <c r="D88" s="268"/>
      <c r="E88" s="268"/>
      <c r="F88" s="289" t="s">
        <v>1534</v>
      </c>
      <c r="G88" s="290"/>
      <c r="H88" s="268" t="s">
        <v>1550</v>
      </c>
      <c r="I88" s="268" t="s">
        <v>1530</v>
      </c>
      <c r="J88" s="268">
        <v>20</v>
      </c>
      <c r="K88" s="280"/>
    </row>
    <row r="89" spans="2:11" s="1" customFormat="1" ht="15" customHeight="1">
      <c r="B89" s="291"/>
      <c r="C89" s="268" t="s">
        <v>1551</v>
      </c>
      <c r="D89" s="268"/>
      <c r="E89" s="268"/>
      <c r="F89" s="289" t="s">
        <v>1534</v>
      </c>
      <c r="G89" s="290"/>
      <c r="H89" s="268" t="s">
        <v>1552</v>
      </c>
      <c r="I89" s="268" t="s">
        <v>1530</v>
      </c>
      <c r="J89" s="268">
        <v>20</v>
      </c>
      <c r="K89" s="280"/>
    </row>
    <row r="90" spans="2:11" s="1" customFormat="1" ht="15" customHeight="1">
      <c r="B90" s="291"/>
      <c r="C90" s="268" t="s">
        <v>1553</v>
      </c>
      <c r="D90" s="268"/>
      <c r="E90" s="268"/>
      <c r="F90" s="289" t="s">
        <v>1534</v>
      </c>
      <c r="G90" s="290"/>
      <c r="H90" s="268" t="s">
        <v>1554</v>
      </c>
      <c r="I90" s="268" t="s">
        <v>1530</v>
      </c>
      <c r="J90" s="268">
        <v>50</v>
      </c>
      <c r="K90" s="280"/>
    </row>
    <row r="91" spans="2:11" s="1" customFormat="1" ht="15" customHeight="1">
      <c r="B91" s="291"/>
      <c r="C91" s="268" t="s">
        <v>1555</v>
      </c>
      <c r="D91" s="268"/>
      <c r="E91" s="268"/>
      <c r="F91" s="289" t="s">
        <v>1534</v>
      </c>
      <c r="G91" s="290"/>
      <c r="H91" s="268" t="s">
        <v>1555</v>
      </c>
      <c r="I91" s="268" t="s">
        <v>1530</v>
      </c>
      <c r="J91" s="268">
        <v>50</v>
      </c>
      <c r="K91" s="280"/>
    </row>
    <row r="92" spans="2:11" s="1" customFormat="1" ht="15" customHeight="1">
      <c r="B92" s="291"/>
      <c r="C92" s="268" t="s">
        <v>1556</v>
      </c>
      <c r="D92" s="268"/>
      <c r="E92" s="268"/>
      <c r="F92" s="289" t="s">
        <v>1534</v>
      </c>
      <c r="G92" s="290"/>
      <c r="H92" s="268" t="s">
        <v>1557</v>
      </c>
      <c r="I92" s="268" t="s">
        <v>1530</v>
      </c>
      <c r="J92" s="268">
        <v>255</v>
      </c>
      <c r="K92" s="280"/>
    </row>
    <row r="93" spans="2:11" s="1" customFormat="1" ht="15" customHeight="1">
      <c r="B93" s="291"/>
      <c r="C93" s="268" t="s">
        <v>1558</v>
      </c>
      <c r="D93" s="268"/>
      <c r="E93" s="268"/>
      <c r="F93" s="289" t="s">
        <v>1528</v>
      </c>
      <c r="G93" s="290"/>
      <c r="H93" s="268" t="s">
        <v>1559</v>
      </c>
      <c r="I93" s="268" t="s">
        <v>1560</v>
      </c>
      <c r="J93" s="268"/>
      <c r="K93" s="280"/>
    </row>
    <row r="94" spans="2:11" s="1" customFormat="1" ht="15" customHeight="1">
      <c r="B94" s="291"/>
      <c r="C94" s="268" t="s">
        <v>1561</v>
      </c>
      <c r="D94" s="268"/>
      <c r="E94" s="268"/>
      <c r="F94" s="289" t="s">
        <v>1528</v>
      </c>
      <c r="G94" s="290"/>
      <c r="H94" s="268" t="s">
        <v>1562</v>
      </c>
      <c r="I94" s="268" t="s">
        <v>1563</v>
      </c>
      <c r="J94" s="268"/>
      <c r="K94" s="280"/>
    </row>
    <row r="95" spans="2:11" s="1" customFormat="1" ht="15" customHeight="1">
      <c r="B95" s="291"/>
      <c r="C95" s="268" t="s">
        <v>1564</v>
      </c>
      <c r="D95" s="268"/>
      <c r="E95" s="268"/>
      <c r="F95" s="289" t="s">
        <v>1528</v>
      </c>
      <c r="G95" s="290"/>
      <c r="H95" s="268" t="s">
        <v>1564</v>
      </c>
      <c r="I95" s="268" t="s">
        <v>1563</v>
      </c>
      <c r="J95" s="268"/>
      <c r="K95" s="280"/>
    </row>
    <row r="96" spans="2:11" s="1" customFormat="1" ht="15" customHeight="1">
      <c r="B96" s="291"/>
      <c r="C96" s="268" t="s">
        <v>42</v>
      </c>
      <c r="D96" s="268"/>
      <c r="E96" s="268"/>
      <c r="F96" s="289" t="s">
        <v>1528</v>
      </c>
      <c r="G96" s="290"/>
      <c r="H96" s="268" t="s">
        <v>1565</v>
      </c>
      <c r="I96" s="268" t="s">
        <v>1563</v>
      </c>
      <c r="J96" s="268"/>
      <c r="K96" s="280"/>
    </row>
    <row r="97" spans="2:11" s="1" customFormat="1" ht="15" customHeight="1">
      <c r="B97" s="291"/>
      <c r="C97" s="268" t="s">
        <v>52</v>
      </c>
      <c r="D97" s="268"/>
      <c r="E97" s="268"/>
      <c r="F97" s="289" t="s">
        <v>1528</v>
      </c>
      <c r="G97" s="290"/>
      <c r="H97" s="268" t="s">
        <v>1566</v>
      </c>
      <c r="I97" s="268" t="s">
        <v>1563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431" t="s">
        <v>1567</v>
      </c>
      <c r="D102" s="431"/>
      <c r="E102" s="431"/>
      <c r="F102" s="431"/>
      <c r="G102" s="431"/>
      <c r="H102" s="431"/>
      <c r="I102" s="431"/>
      <c r="J102" s="431"/>
      <c r="K102" s="280"/>
    </row>
    <row r="103" spans="2:11" s="1" customFormat="1" ht="17.25" customHeight="1">
      <c r="B103" s="279"/>
      <c r="C103" s="281" t="s">
        <v>1522</v>
      </c>
      <c r="D103" s="281"/>
      <c r="E103" s="281"/>
      <c r="F103" s="281" t="s">
        <v>1523</v>
      </c>
      <c r="G103" s="282"/>
      <c r="H103" s="281" t="s">
        <v>58</v>
      </c>
      <c r="I103" s="281" t="s">
        <v>61</v>
      </c>
      <c r="J103" s="281" t="s">
        <v>1524</v>
      </c>
      <c r="K103" s="280"/>
    </row>
    <row r="104" spans="2:11" s="1" customFormat="1" ht="17.25" customHeight="1">
      <c r="B104" s="279"/>
      <c r="C104" s="283" t="s">
        <v>1525</v>
      </c>
      <c r="D104" s="283"/>
      <c r="E104" s="283"/>
      <c r="F104" s="284" t="s">
        <v>1526</v>
      </c>
      <c r="G104" s="285"/>
      <c r="H104" s="283"/>
      <c r="I104" s="283"/>
      <c r="J104" s="283" t="s">
        <v>1527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57</v>
      </c>
      <c r="D106" s="288"/>
      <c r="E106" s="288"/>
      <c r="F106" s="289" t="s">
        <v>1528</v>
      </c>
      <c r="G106" s="268"/>
      <c r="H106" s="268" t="s">
        <v>1568</v>
      </c>
      <c r="I106" s="268" t="s">
        <v>1530</v>
      </c>
      <c r="J106" s="268">
        <v>20</v>
      </c>
      <c r="K106" s="280"/>
    </row>
    <row r="107" spans="2:11" s="1" customFormat="1" ht="15" customHeight="1">
      <c r="B107" s="279"/>
      <c r="C107" s="268" t="s">
        <v>1531</v>
      </c>
      <c r="D107" s="268"/>
      <c r="E107" s="268"/>
      <c r="F107" s="289" t="s">
        <v>1528</v>
      </c>
      <c r="G107" s="268"/>
      <c r="H107" s="268" t="s">
        <v>1568</v>
      </c>
      <c r="I107" s="268" t="s">
        <v>1530</v>
      </c>
      <c r="J107" s="268">
        <v>120</v>
      </c>
      <c r="K107" s="280"/>
    </row>
    <row r="108" spans="2:11" s="1" customFormat="1" ht="15" customHeight="1">
      <c r="B108" s="291"/>
      <c r="C108" s="268" t="s">
        <v>1533</v>
      </c>
      <c r="D108" s="268"/>
      <c r="E108" s="268"/>
      <c r="F108" s="289" t="s">
        <v>1534</v>
      </c>
      <c r="G108" s="268"/>
      <c r="H108" s="268" t="s">
        <v>1568</v>
      </c>
      <c r="I108" s="268" t="s">
        <v>1530</v>
      </c>
      <c r="J108" s="268">
        <v>50</v>
      </c>
      <c r="K108" s="280"/>
    </row>
    <row r="109" spans="2:11" s="1" customFormat="1" ht="15" customHeight="1">
      <c r="B109" s="291"/>
      <c r="C109" s="268" t="s">
        <v>1536</v>
      </c>
      <c r="D109" s="268"/>
      <c r="E109" s="268"/>
      <c r="F109" s="289" t="s">
        <v>1528</v>
      </c>
      <c r="G109" s="268"/>
      <c r="H109" s="268" t="s">
        <v>1568</v>
      </c>
      <c r="I109" s="268" t="s">
        <v>1538</v>
      </c>
      <c r="J109" s="268"/>
      <c r="K109" s="280"/>
    </row>
    <row r="110" spans="2:11" s="1" customFormat="1" ht="15" customHeight="1">
      <c r="B110" s="291"/>
      <c r="C110" s="268" t="s">
        <v>1547</v>
      </c>
      <c r="D110" s="268"/>
      <c r="E110" s="268"/>
      <c r="F110" s="289" t="s">
        <v>1534</v>
      </c>
      <c r="G110" s="268"/>
      <c r="H110" s="268" t="s">
        <v>1568</v>
      </c>
      <c r="I110" s="268" t="s">
        <v>1530</v>
      </c>
      <c r="J110" s="268">
        <v>50</v>
      </c>
      <c r="K110" s="280"/>
    </row>
    <row r="111" spans="2:11" s="1" customFormat="1" ht="15" customHeight="1">
      <c r="B111" s="291"/>
      <c r="C111" s="268" t="s">
        <v>1555</v>
      </c>
      <c r="D111" s="268"/>
      <c r="E111" s="268"/>
      <c r="F111" s="289" t="s">
        <v>1534</v>
      </c>
      <c r="G111" s="268"/>
      <c r="H111" s="268" t="s">
        <v>1568</v>
      </c>
      <c r="I111" s="268" t="s">
        <v>1530</v>
      </c>
      <c r="J111" s="268">
        <v>50</v>
      </c>
      <c r="K111" s="280"/>
    </row>
    <row r="112" spans="2:11" s="1" customFormat="1" ht="15" customHeight="1">
      <c r="B112" s="291"/>
      <c r="C112" s="268" t="s">
        <v>1553</v>
      </c>
      <c r="D112" s="268"/>
      <c r="E112" s="268"/>
      <c r="F112" s="289" t="s">
        <v>1534</v>
      </c>
      <c r="G112" s="268"/>
      <c r="H112" s="268" t="s">
        <v>1568</v>
      </c>
      <c r="I112" s="268" t="s">
        <v>1530</v>
      </c>
      <c r="J112" s="268">
        <v>50</v>
      </c>
      <c r="K112" s="280"/>
    </row>
    <row r="113" spans="2:11" s="1" customFormat="1" ht="15" customHeight="1">
      <c r="B113" s="291"/>
      <c r="C113" s="268" t="s">
        <v>57</v>
      </c>
      <c r="D113" s="268"/>
      <c r="E113" s="268"/>
      <c r="F113" s="289" t="s">
        <v>1528</v>
      </c>
      <c r="G113" s="268"/>
      <c r="H113" s="268" t="s">
        <v>1569</v>
      </c>
      <c r="I113" s="268" t="s">
        <v>1530</v>
      </c>
      <c r="J113" s="268">
        <v>20</v>
      </c>
      <c r="K113" s="280"/>
    </row>
    <row r="114" spans="2:11" s="1" customFormat="1" ht="15" customHeight="1">
      <c r="B114" s="291"/>
      <c r="C114" s="268" t="s">
        <v>1570</v>
      </c>
      <c r="D114" s="268"/>
      <c r="E114" s="268"/>
      <c r="F114" s="289" t="s">
        <v>1528</v>
      </c>
      <c r="G114" s="268"/>
      <c r="H114" s="268" t="s">
        <v>1571</v>
      </c>
      <c r="I114" s="268" t="s">
        <v>1530</v>
      </c>
      <c r="J114" s="268">
        <v>120</v>
      </c>
      <c r="K114" s="280"/>
    </row>
    <row r="115" spans="2:11" s="1" customFormat="1" ht="15" customHeight="1">
      <c r="B115" s="291"/>
      <c r="C115" s="268" t="s">
        <v>42</v>
      </c>
      <c r="D115" s="268"/>
      <c r="E115" s="268"/>
      <c r="F115" s="289" t="s">
        <v>1528</v>
      </c>
      <c r="G115" s="268"/>
      <c r="H115" s="268" t="s">
        <v>1572</v>
      </c>
      <c r="I115" s="268" t="s">
        <v>1563</v>
      </c>
      <c r="J115" s="268"/>
      <c r="K115" s="280"/>
    </row>
    <row r="116" spans="2:11" s="1" customFormat="1" ht="15" customHeight="1">
      <c r="B116" s="291"/>
      <c r="C116" s="268" t="s">
        <v>52</v>
      </c>
      <c r="D116" s="268"/>
      <c r="E116" s="268"/>
      <c r="F116" s="289" t="s">
        <v>1528</v>
      </c>
      <c r="G116" s="268"/>
      <c r="H116" s="268" t="s">
        <v>1573</v>
      </c>
      <c r="I116" s="268" t="s">
        <v>1563</v>
      </c>
      <c r="J116" s="268"/>
      <c r="K116" s="280"/>
    </row>
    <row r="117" spans="2:11" s="1" customFormat="1" ht="15" customHeight="1">
      <c r="B117" s="291"/>
      <c r="C117" s="268" t="s">
        <v>61</v>
      </c>
      <c r="D117" s="268"/>
      <c r="E117" s="268"/>
      <c r="F117" s="289" t="s">
        <v>1528</v>
      </c>
      <c r="G117" s="268"/>
      <c r="H117" s="268" t="s">
        <v>1574</v>
      </c>
      <c r="I117" s="268" t="s">
        <v>1575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429" t="s">
        <v>1576</v>
      </c>
      <c r="D122" s="429"/>
      <c r="E122" s="429"/>
      <c r="F122" s="429"/>
      <c r="G122" s="429"/>
      <c r="H122" s="429"/>
      <c r="I122" s="429"/>
      <c r="J122" s="429"/>
      <c r="K122" s="308"/>
    </row>
    <row r="123" spans="2:11" s="1" customFormat="1" ht="17.25" customHeight="1">
      <c r="B123" s="309"/>
      <c r="C123" s="281" t="s">
        <v>1522</v>
      </c>
      <c r="D123" s="281"/>
      <c r="E123" s="281"/>
      <c r="F123" s="281" t="s">
        <v>1523</v>
      </c>
      <c r="G123" s="282"/>
      <c r="H123" s="281" t="s">
        <v>58</v>
      </c>
      <c r="I123" s="281" t="s">
        <v>61</v>
      </c>
      <c r="J123" s="281" t="s">
        <v>1524</v>
      </c>
      <c r="K123" s="310"/>
    </row>
    <row r="124" spans="2:11" s="1" customFormat="1" ht="17.25" customHeight="1">
      <c r="B124" s="309"/>
      <c r="C124" s="283" t="s">
        <v>1525</v>
      </c>
      <c r="D124" s="283"/>
      <c r="E124" s="283"/>
      <c r="F124" s="284" t="s">
        <v>1526</v>
      </c>
      <c r="G124" s="285"/>
      <c r="H124" s="283"/>
      <c r="I124" s="283"/>
      <c r="J124" s="283" t="s">
        <v>1527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1531</v>
      </c>
      <c r="D126" s="288"/>
      <c r="E126" s="288"/>
      <c r="F126" s="289" t="s">
        <v>1528</v>
      </c>
      <c r="G126" s="268"/>
      <c r="H126" s="268" t="s">
        <v>1568</v>
      </c>
      <c r="I126" s="268" t="s">
        <v>1530</v>
      </c>
      <c r="J126" s="268">
        <v>120</v>
      </c>
      <c r="K126" s="314"/>
    </row>
    <row r="127" spans="2:11" s="1" customFormat="1" ht="15" customHeight="1">
      <c r="B127" s="311"/>
      <c r="C127" s="268" t="s">
        <v>1577</v>
      </c>
      <c r="D127" s="268"/>
      <c r="E127" s="268"/>
      <c r="F127" s="289" t="s">
        <v>1528</v>
      </c>
      <c r="G127" s="268"/>
      <c r="H127" s="268" t="s">
        <v>1578</v>
      </c>
      <c r="I127" s="268" t="s">
        <v>1530</v>
      </c>
      <c r="J127" s="268" t="s">
        <v>1579</v>
      </c>
      <c r="K127" s="314"/>
    </row>
    <row r="128" spans="2:11" s="1" customFormat="1" ht="15" customHeight="1">
      <c r="B128" s="311"/>
      <c r="C128" s="268" t="s">
        <v>1476</v>
      </c>
      <c r="D128" s="268"/>
      <c r="E128" s="268"/>
      <c r="F128" s="289" t="s">
        <v>1528</v>
      </c>
      <c r="G128" s="268"/>
      <c r="H128" s="268" t="s">
        <v>1580</v>
      </c>
      <c r="I128" s="268" t="s">
        <v>1530</v>
      </c>
      <c r="J128" s="268" t="s">
        <v>1579</v>
      </c>
      <c r="K128" s="314"/>
    </row>
    <row r="129" spans="2:11" s="1" customFormat="1" ht="15" customHeight="1">
      <c r="B129" s="311"/>
      <c r="C129" s="268" t="s">
        <v>1539</v>
      </c>
      <c r="D129" s="268"/>
      <c r="E129" s="268"/>
      <c r="F129" s="289" t="s">
        <v>1534</v>
      </c>
      <c r="G129" s="268"/>
      <c r="H129" s="268" t="s">
        <v>1540</v>
      </c>
      <c r="I129" s="268" t="s">
        <v>1530</v>
      </c>
      <c r="J129" s="268">
        <v>15</v>
      </c>
      <c r="K129" s="314"/>
    </row>
    <row r="130" spans="2:11" s="1" customFormat="1" ht="15" customHeight="1">
      <c r="B130" s="311"/>
      <c r="C130" s="292" t="s">
        <v>1541</v>
      </c>
      <c r="D130" s="292"/>
      <c r="E130" s="292"/>
      <c r="F130" s="293" t="s">
        <v>1534</v>
      </c>
      <c r="G130" s="292"/>
      <c r="H130" s="292" t="s">
        <v>1542</v>
      </c>
      <c r="I130" s="292" t="s">
        <v>1530</v>
      </c>
      <c r="J130" s="292">
        <v>15</v>
      </c>
      <c r="K130" s="314"/>
    </row>
    <row r="131" spans="2:11" s="1" customFormat="1" ht="15" customHeight="1">
      <c r="B131" s="311"/>
      <c r="C131" s="292" t="s">
        <v>1543</v>
      </c>
      <c r="D131" s="292"/>
      <c r="E131" s="292"/>
      <c r="F131" s="293" t="s">
        <v>1534</v>
      </c>
      <c r="G131" s="292"/>
      <c r="H131" s="292" t="s">
        <v>1544</v>
      </c>
      <c r="I131" s="292" t="s">
        <v>1530</v>
      </c>
      <c r="J131" s="292">
        <v>20</v>
      </c>
      <c r="K131" s="314"/>
    </row>
    <row r="132" spans="2:11" s="1" customFormat="1" ht="15" customHeight="1">
      <c r="B132" s="311"/>
      <c r="C132" s="292" t="s">
        <v>1545</v>
      </c>
      <c r="D132" s="292"/>
      <c r="E132" s="292"/>
      <c r="F132" s="293" t="s">
        <v>1534</v>
      </c>
      <c r="G132" s="292"/>
      <c r="H132" s="292" t="s">
        <v>1546</v>
      </c>
      <c r="I132" s="292" t="s">
        <v>1530</v>
      </c>
      <c r="J132" s="292">
        <v>20</v>
      </c>
      <c r="K132" s="314"/>
    </row>
    <row r="133" spans="2:11" s="1" customFormat="1" ht="15" customHeight="1">
      <c r="B133" s="311"/>
      <c r="C133" s="268" t="s">
        <v>1533</v>
      </c>
      <c r="D133" s="268"/>
      <c r="E133" s="268"/>
      <c r="F133" s="289" t="s">
        <v>1534</v>
      </c>
      <c r="G133" s="268"/>
      <c r="H133" s="268" t="s">
        <v>1568</v>
      </c>
      <c r="I133" s="268" t="s">
        <v>1530</v>
      </c>
      <c r="J133" s="268">
        <v>50</v>
      </c>
      <c r="K133" s="314"/>
    </row>
    <row r="134" spans="2:11" s="1" customFormat="1" ht="15" customHeight="1">
      <c r="B134" s="311"/>
      <c r="C134" s="268" t="s">
        <v>1547</v>
      </c>
      <c r="D134" s="268"/>
      <c r="E134" s="268"/>
      <c r="F134" s="289" t="s">
        <v>1534</v>
      </c>
      <c r="G134" s="268"/>
      <c r="H134" s="268" t="s">
        <v>1568</v>
      </c>
      <c r="I134" s="268" t="s">
        <v>1530</v>
      </c>
      <c r="J134" s="268">
        <v>50</v>
      </c>
      <c r="K134" s="314"/>
    </row>
    <row r="135" spans="2:11" s="1" customFormat="1" ht="15" customHeight="1">
      <c r="B135" s="311"/>
      <c r="C135" s="268" t="s">
        <v>1553</v>
      </c>
      <c r="D135" s="268"/>
      <c r="E135" s="268"/>
      <c r="F135" s="289" t="s">
        <v>1534</v>
      </c>
      <c r="G135" s="268"/>
      <c r="H135" s="268" t="s">
        <v>1568</v>
      </c>
      <c r="I135" s="268" t="s">
        <v>1530</v>
      </c>
      <c r="J135" s="268">
        <v>50</v>
      </c>
      <c r="K135" s="314"/>
    </row>
    <row r="136" spans="2:11" s="1" customFormat="1" ht="15" customHeight="1">
      <c r="B136" s="311"/>
      <c r="C136" s="268" t="s">
        <v>1555</v>
      </c>
      <c r="D136" s="268"/>
      <c r="E136" s="268"/>
      <c r="F136" s="289" t="s">
        <v>1534</v>
      </c>
      <c r="G136" s="268"/>
      <c r="H136" s="268" t="s">
        <v>1568</v>
      </c>
      <c r="I136" s="268" t="s">
        <v>1530</v>
      </c>
      <c r="J136" s="268">
        <v>50</v>
      </c>
      <c r="K136" s="314"/>
    </row>
    <row r="137" spans="2:11" s="1" customFormat="1" ht="15" customHeight="1">
      <c r="B137" s="311"/>
      <c r="C137" s="268" t="s">
        <v>1556</v>
      </c>
      <c r="D137" s="268"/>
      <c r="E137" s="268"/>
      <c r="F137" s="289" t="s">
        <v>1534</v>
      </c>
      <c r="G137" s="268"/>
      <c r="H137" s="268" t="s">
        <v>1581</v>
      </c>
      <c r="I137" s="268" t="s">
        <v>1530</v>
      </c>
      <c r="J137" s="268">
        <v>255</v>
      </c>
      <c r="K137" s="314"/>
    </row>
    <row r="138" spans="2:11" s="1" customFormat="1" ht="15" customHeight="1">
      <c r="B138" s="311"/>
      <c r="C138" s="268" t="s">
        <v>1558</v>
      </c>
      <c r="D138" s="268"/>
      <c r="E138" s="268"/>
      <c r="F138" s="289" t="s">
        <v>1528</v>
      </c>
      <c r="G138" s="268"/>
      <c r="H138" s="268" t="s">
        <v>1582</v>
      </c>
      <c r="I138" s="268" t="s">
        <v>1560</v>
      </c>
      <c r="J138" s="268"/>
      <c r="K138" s="314"/>
    </row>
    <row r="139" spans="2:11" s="1" customFormat="1" ht="15" customHeight="1">
      <c r="B139" s="311"/>
      <c r="C139" s="268" t="s">
        <v>1561</v>
      </c>
      <c r="D139" s="268"/>
      <c r="E139" s="268"/>
      <c r="F139" s="289" t="s">
        <v>1528</v>
      </c>
      <c r="G139" s="268"/>
      <c r="H139" s="268" t="s">
        <v>1583</v>
      </c>
      <c r="I139" s="268" t="s">
        <v>1563</v>
      </c>
      <c r="J139" s="268"/>
      <c r="K139" s="314"/>
    </row>
    <row r="140" spans="2:11" s="1" customFormat="1" ht="15" customHeight="1">
      <c r="B140" s="311"/>
      <c r="C140" s="268" t="s">
        <v>1564</v>
      </c>
      <c r="D140" s="268"/>
      <c r="E140" s="268"/>
      <c r="F140" s="289" t="s">
        <v>1528</v>
      </c>
      <c r="G140" s="268"/>
      <c r="H140" s="268" t="s">
        <v>1564</v>
      </c>
      <c r="I140" s="268" t="s">
        <v>1563</v>
      </c>
      <c r="J140" s="268"/>
      <c r="K140" s="314"/>
    </row>
    <row r="141" spans="2:11" s="1" customFormat="1" ht="15" customHeight="1">
      <c r="B141" s="311"/>
      <c r="C141" s="268" t="s">
        <v>42</v>
      </c>
      <c r="D141" s="268"/>
      <c r="E141" s="268"/>
      <c r="F141" s="289" t="s">
        <v>1528</v>
      </c>
      <c r="G141" s="268"/>
      <c r="H141" s="268" t="s">
        <v>1584</v>
      </c>
      <c r="I141" s="268" t="s">
        <v>1563</v>
      </c>
      <c r="J141" s="268"/>
      <c r="K141" s="314"/>
    </row>
    <row r="142" spans="2:11" s="1" customFormat="1" ht="15" customHeight="1">
      <c r="B142" s="311"/>
      <c r="C142" s="268" t="s">
        <v>1585</v>
      </c>
      <c r="D142" s="268"/>
      <c r="E142" s="268"/>
      <c r="F142" s="289" t="s">
        <v>1528</v>
      </c>
      <c r="G142" s="268"/>
      <c r="H142" s="268" t="s">
        <v>1586</v>
      </c>
      <c r="I142" s="268" t="s">
        <v>1563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431" t="s">
        <v>1587</v>
      </c>
      <c r="D147" s="431"/>
      <c r="E147" s="431"/>
      <c r="F147" s="431"/>
      <c r="G147" s="431"/>
      <c r="H147" s="431"/>
      <c r="I147" s="431"/>
      <c r="J147" s="431"/>
      <c r="K147" s="280"/>
    </row>
    <row r="148" spans="2:11" s="1" customFormat="1" ht="17.25" customHeight="1">
      <c r="B148" s="279"/>
      <c r="C148" s="281" t="s">
        <v>1522</v>
      </c>
      <c r="D148" s="281"/>
      <c r="E148" s="281"/>
      <c r="F148" s="281" t="s">
        <v>1523</v>
      </c>
      <c r="G148" s="282"/>
      <c r="H148" s="281" t="s">
        <v>58</v>
      </c>
      <c r="I148" s="281" t="s">
        <v>61</v>
      </c>
      <c r="J148" s="281" t="s">
        <v>1524</v>
      </c>
      <c r="K148" s="280"/>
    </row>
    <row r="149" spans="2:11" s="1" customFormat="1" ht="17.25" customHeight="1">
      <c r="B149" s="279"/>
      <c r="C149" s="283" t="s">
        <v>1525</v>
      </c>
      <c r="D149" s="283"/>
      <c r="E149" s="283"/>
      <c r="F149" s="284" t="s">
        <v>1526</v>
      </c>
      <c r="G149" s="285"/>
      <c r="H149" s="283"/>
      <c r="I149" s="283"/>
      <c r="J149" s="283" t="s">
        <v>1527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1531</v>
      </c>
      <c r="D151" s="268"/>
      <c r="E151" s="268"/>
      <c r="F151" s="319" t="s">
        <v>1528</v>
      </c>
      <c r="G151" s="268"/>
      <c r="H151" s="318" t="s">
        <v>1568</v>
      </c>
      <c r="I151" s="318" t="s">
        <v>1530</v>
      </c>
      <c r="J151" s="318">
        <v>120</v>
      </c>
      <c r="K151" s="314"/>
    </row>
    <row r="152" spans="2:11" s="1" customFormat="1" ht="15" customHeight="1">
      <c r="B152" s="291"/>
      <c r="C152" s="318" t="s">
        <v>1577</v>
      </c>
      <c r="D152" s="268"/>
      <c r="E152" s="268"/>
      <c r="F152" s="319" t="s">
        <v>1528</v>
      </c>
      <c r="G152" s="268"/>
      <c r="H152" s="318" t="s">
        <v>1588</v>
      </c>
      <c r="I152" s="318" t="s">
        <v>1530</v>
      </c>
      <c r="J152" s="318" t="s">
        <v>1579</v>
      </c>
      <c r="K152" s="314"/>
    </row>
    <row r="153" spans="2:11" s="1" customFormat="1" ht="15" customHeight="1">
      <c r="B153" s="291"/>
      <c r="C153" s="318" t="s">
        <v>1476</v>
      </c>
      <c r="D153" s="268"/>
      <c r="E153" s="268"/>
      <c r="F153" s="319" t="s">
        <v>1528</v>
      </c>
      <c r="G153" s="268"/>
      <c r="H153" s="318" t="s">
        <v>1589</v>
      </c>
      <c r="I153" s="318" t="s">
        <v>1530</v>
      </c>
      <c r="J153" s="318" t="s">
        <v>1579</v>
      </c>
      <c r="K153" s="314"/>
    </row>
    <row r="154" spans="2:11" s="1" customFormat="1" ht="15" customHeight="1">
      <c r="B154" s="291"/>
      <c r="C154" s="318" t="s">
        <v>1533</v>
      </c>
      <c r="D154" s="268"/>
      <c r="E154" s="268"/>
      <c r="F154" s="319" t="s">
        <v>1534</v>
      </c>
      <c r="G154" s="268"/>
      <c r="H154" s="318" t="s">
        <v>1568</v>
      </c>
      <c r="I154" s="318" t="s">
        <v>1530</v>
      </c>
      <c r="J154" s="318">
        <v>50</v>
      </c>
      <c r="K154" s="314"/>
    </row>
    <row r="155" spans="2:11" s="1" customFormat="1" ht="15" customHeight="1">
      <c r="B155" s="291"/>
      <c r="C155" s="318" t="s">
        <v>1536</v>
      </c>
      <c r="D155" s="268"/>
      <c r="E155" s="268"/>
      <c r="F155" s="319" t="s">
        <v>1528</v>
      </c>
      <c r="G155" s="268"/>
      <c r="H155" s="318" t="s">
        <v>1568</v>
      </c>
      <c r="I155" s="318" t="s">
        <v>1538</v>
      </c>
      <c r="J155" s="318"/>
      <c r="K155" s="314"/>
    </row>
    <row r="156" spans="2:11" s="1" customFormat="1" ht="15" customHeight="1">
      <c r="B156" s="291"/>
      <c r="C156" s="318" t="s">
        <v>1547</v>
      </c>
      <c r="D156" s="268"/>
      <c r="E156" s="268"/>
      <c r="F156" s="319" t="s">
        <v>1534</v>
      </c>
      <c r="G156" s="268"/>
      <c r="H156" s="318" t="s">
        <v>1568</v>
      </c>
      <c r="I156" s="318" t="s">
        <v>1530</v>
      </c>
      <c r="J156" s="318">
        <v>50</v>
      </c>
      <c r="K156" s="314"/>
    </row>
    <row r="157" spans="2:11" s="1" customFormat="1" ht="15" customHeight="1">
      <c r="B157" s="291"/>
      <c r="C157" s="318" t="s">
        <v>1555</v>
      </c>
      <c r="D157" s="268"/>
      <c r="E157" s="268"/>
      <c r="F157" s="319" t="s">
        <v>1534</v>
      </c>
      <c r="G157" s="268"/>
      <c r="H157" s="318" t="s">
        <v>1568</v>
      </c>
      <c r="I157" s="318" t="s">
        <v>1530</v>
      </c>
      <c r="J157" s="318">
        <v>50</v>
      </c>
      <c r="K157" s="314"/>
    </row>
    <row r="158" spans="2:11" s="1" customFormat="1" ht="15" customHeight="1">
      <c r="B158" s="291"/>
      <c r="C158" s="318" t="s">
        <v>1553</v>
      </c>
      <c r="D158" s="268"/>
      <c r="E158" s="268"/>
      <c r="F158" s="319" t="s">
        <v>1534</v>
      </c>
      <c r="G158" s="268"/>
      <c r="H158" s="318" t="s">
        <v>1568</v>
      </c>
      <c r="I158" s="318" t="s">
        <v>1530</v>
      </c>
      <c r="J158" s="318">
        <v>50</v>
      </c>
      <c r="K158" s="314"/>
    </row>
    <row r="159" spans="2:11" s="1" customFormat="1" ht="15" customHeight="1">
      <c r="B159" s="291"/>
      <c r="C159" s="318" t="s">
        <v>98</v>
      </c>
      <c r="D159" s="268"/>
      <c r="E159" s="268"/>
      <c r="F159" s="319" t="s">
        <v>1528</v>
      </c>
      <c r="G159" s="268"/>
      <c r="H159" s="318" t="s">
        <v>1590</v>
      </c>
      <c r="I159" s="318" t="s">
        <v>1530</v>
      </c>
      <c r="J159" s="318" t="s">
        <v>1591</v>
      </c>
      <c r="K159" s="314"/>
    </row>
    <row r="160" spans="2:11" s="1" customFormat="1" ht="15" customHeight="1">
      <c r="B160" s="291"/>
      <c r="C160" s="318" t="s">
        <v>1592</v>
      </c>
      <c r="D160" s="268"/>
      <c r="E160" s="268"/>
      <c r="F160" s="319" t="s">
        <v>1528</v>
      </c>
      <c r="G160" s="268"/>
      <c r="H160" s="318" t="s">
        <v>1593</v>
      </c>
      <c r="I160" s="318" t="s">
        <v>1563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429" t="s">
        <v>1594</v>
      </c>
      <c r="D165" s="429"/>
      <c r="E165" s="429"/>
      <c r="F165" s="429"/>
      <c r="G165" s="429"/>
      <c r="H165" s="429"/>
      <c r="I165" s="429"/>
      <c r="J165" s="429"/>
      <c r="K165" s="261"/>
    </row>
    <row r="166" spans="2:11" s="1" customFormat="1" ht="17.25" customHeight="1">
      <c r="B166" s="260"/>
      <c r="C166" s="281" t="s">
        <v>1522</v>
      </c>
      <c r="D166" s="281"/>
      <c r="E166" s="281"/>
      <c r="F166" s="281" t="s">
        <v>1523</v>
      </c>
      <c r="G166" s="323"/>
      <c r="H166" s="324" t="s">
        <v>58</v>
      </c>
      <c r="I166" s="324" t="s">
        <v>61</v>
      </c>
      <c r="J166" s="281" t="s">
        <v>1524</v>
      </c>
      <c r="K166" s="261"/>
    </row>
    <row r="167" spans="2:11" s="1" customFormat="1" ht="17.25" customHeight="1">
      <c r="B167" s="262"/>
      <c r="C167" s="283" t="s">
        <v>1525</v>
      </c>
      <c r="D167" s="283"/>
      <c r="E167" s="283"/>
      <c r="F167" s="284" t="s">
        <v>1526</v>
      </c>
      <c r="G167" s="325"/>
      <c r="H167" s="326"/>
      <c r="I167" s="326"/>
      <c r="J167" s="283" t="s">
        <v>1527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1531</v>
      </c>
      <c r="D169" s="268"/>
      <c r="E169" s="268"/>
      <c r="F169" s="289" t="s">
        <v>1528</v>
      </c>
      <c r="G169" s="268"/>
      <c r="H169" s="268" t="s">
        <v>1568</v>
      </c>
      <c r="I169" s="268" t="s">
        <v>1530</v>
      </c>
      <c r="J169" s="268">
        <v>120</v>
      </c>
      <c r="K169" s="314"/>
    </row>
    <row r="170" spans="2:11" s="1" customFormat="1" ht="15" customHeight="1">
      <c r="B170" s="291"/>
      <c r="C170" s="268" t="s">
        <v>1577</v>
      </c>
      <c r="D170" s="268"/>
      <c r="E170" s="268"/>
      <c r="F170" s="289" t="s">
        <v>1528</v>
      </c>
      <c r="G170" s="268"/>
      <c r="H170" s="268" t="s">
        <v>1578</v>
      </c>
      <c r="I170" s="268" t="s">
        <v>1530</v>
      </c>
      <c r="J170" s="268" t="s">
        <v>1579</v>
      </c>
      <c r="K170" s="314"/>
    </row>
    <row r="171" spans="2:11" s="1" customFormat="1" ht="15" customHeight="1">
      <c r="B171" s="291"/>
      <c r="C171" s="268" t="s">
        <v>1476</v>
      </c>
      <c r="D171" s="268"/>
      <c r="E171" s="268"/>
      <c r="F171" s="289" t="s">
        <v>1528</v>
      </c>
      <c r="G171" s="268"/>
      <c r="H171" s="268" t="s">
        <v>1595</v>
      </c>
      <c r="I171" s="268" t="s">
        <v>1530</v>
      </c>
      <c r="J171" s="268" t="s">
        <v>1579</v>
      </c>
      <c r="K171" s="314"/>
    </row>
    <row r="172" spans="2:11" s="1" customFormat="1" ht="15" customHeight="1">
      <c r="B172" s="291"/>
      <c r="C172" s="268" t="s">
        <v>1533</v>
      </c>
      <c r="D172" s="268"/>
      <c r="E172" s="268"/>
      <c r="F172" s="289" t="s">
        <v>1534</v>
      </c>
      <c r="G172" s="268"/>
      <c r="H172" s="268" t="s">
        <v>1595</v>
      </c>
      <c r="I172" s="268" t="s">
        <v>1530</v>
      </c>
      <c r="J172" s="268">
        <v>50</v>
      </c>
      <c r="K172" s="314"/>
    </row>
    <row r="173" spans="2:11" s="1" customFormat="1" ht="15" customHeight="1">
      <c r="B173" s="291"/>
      <c r="C173" s="268" t="s">
        <v>1536</v>
      </c>
      <c r="D173" s="268"/>
      <c r="E173" s="268"/>
      <c r="F173" s="289" t="s">
        <v>1528</v>
      </c>
      <c r="G173" s="268"/>
      <c r="H173" s="268" t="s">
        <v>1595</v>
      </c>
      <c r="I173" s="268" t="s">
        <v>1538</v>
      </c>
      <c r="J173" s="268"/>
      <c r="K173" s="314"/>
    </row>
    <row r="174" spans="2:11" s="1" customFormat="1" ht="15" customHeight="1">
      <c r="B174" s="291"/>
      <c r="C174" s="268" t="s">
        <v>1547</v>
      </c>
      <c r="D174" s="268"/>
      <c r="E174" s="268"/>
      <c r="F174" s="289" t="s">
        <v>1534</v>
      </c>
      <c r="G174" s="268"/>
      <c r="H174" s="268" t="s">
        <v>1595</v>
      </c>
      <c r="I174" s="268" t="s">
        <v>1530</v>
      </c>
      <c r="J174" s="268">
        <v>50</v>
      </c>
      <c r="K174" s="314"/>
    </row>
    <row r="175" spans="2:11" s="1" customFormat="1" ht="15" customHeight="1">
      <c r="B175" s="291"/>
      <c r="C175" s="268" t="s">
        <v>1555</v>
      </c>
      <c r="D175" s="268"/>
      <c r="E175" s="268"/>
      <c r="F175" s="289" t="s">
        <v>1534</v>
      </c>
      <c r="G175" s="268"/>
      <c r="H175" s="268" t="s">
        <v>1595</v>
      </c>
      <c r="I175" s="268" t="s">
        <v>1530</v>
      </c>
      <c r="J175" s="268">
        <v>50</v>
      </c>
      <c r="K175" s="314"/>
    </row>
    <row r="176" spans="2:11" s="1" customFormat="1" ht="15" customHeight="1">
      <c r="B176" s="291"/>
      <c r="C176" s="268" t="s">
        <v>1553</v>
      </c>
      <c r="D176" s="268"/>
      <c r="E176" s="268"/>
      <c r="F176" s="289" t="s">
        <v>1534</v>
      </c>
      <c r="G176" s="268"/>
      <c r="H176" s="268" t="s">
        <v>1595</v>
      </c>
      <c r="I176" s="268" t="s">
        <v>1530</v>
      </c>
      <c r="J176" s="268">
        <v>50</v>
      </c>
      <c r="K176" s="314"/>
    </row>
    <row r="177" spans="2:11" s="1" customFormat="1" ht="15" customHeight="1">
      <c r="B177" s="291"/>
      <c r="C177" s="268" t="s">
        <v>116</v>
      </c>
      <c r="D177" s="268"/>
      <c r="E177" s="268"/>
      <c r="F177" s="289" t="s">
        <v>1528</v>
      </c>
      <c r="G177" s="268"/>
      <c r="H177" s="268" t="s">
        <v>1596</v>
      </c>
      <c r="I177" s="268" t="s">
        <v>1597</v>
      </c>
      <c r="J177" s="268"/>
      <c r="K177" s="314"/>
    </row>
    <row r="178" spans="2:11" s="1" customFormat="1" ht="15" customHeight="1">
      <c r="B178" s="291"/>
      <c r="C178" s="268" t="s">
        <v>61</v>
      </c>
      <c r="D178" s="268"/>
      <c r="E178" s="268"/>
      <c r="F178" s="289" t="s">
        <v>1528</v>
      </c>
      <c r="G178" s="268"/>
      <c r="H178" s="268" t="s">
        <v>1598</v>
      </c>
      <c r="I178" s="268" t="s">
        <v>1599</v>
      </c>
      <c r="J178" s="268">
        <v>1</v>
      </c>
      <c r="K178" s="314"/>
    </row>
    <row r="179" spans="2:11" s="1" customFormat="1" ht="15" customHeight="1">
      <c r="B179" s="291"/>
      <c r="C179" s="268" t="s">
        <v>57</v>
      </c>
      <c r="D179" s="268"/>
      <c r="E179" s="268"/>
      <c r="F179" s="289" t="s">
        <v>1528</v>
      </c>
      <c r="G179" s="268"/>
      <c r="H179" s="268" t="s">
        <v>1600</v>
      </c>
      <c r="I179" s="268" t="s">
        <v>1530</v>
      </c>
      <c r="J179" s="268">
        <v>20</v>
      </c>
      <c r="K179" s="314"/>
    </row>
    <row r="180" spans="2:11" s="1" customFormat="1" ht="15" customHeight="1">
      <c r="B180" s="291"/>
      <c r="C180" s="268" t="s">
        <v>58</v>
      </c>
      <c r="D180" s="268"/>
      <c r="E180" s="268"/>
      <c r="F180" s="289" t="s">
        <v>1528</v>
      </c>
      <c r="G180" s="268"/>
      <c r="H180" s="268" t="s">
        <v>1601</v>
      </c>
      <c r="I180" s="268" t="s">
        <v>1530</v>
      </c>
      <c r="J180" s="268">
        <v>255</v>
      </c>
      <c r="K180" s="314"/>
    </row>
    <row r="181" spans="2:11" s="1" customFormat="1" ht="15" customHeight="1">
      <c r="B181" s="291"/>
      <c r="C181" s="268" t="s">
        <v>117</v>
      </c>
      <c r="D181" s="268"/>
      <c r="E181" s="268"/>
      <c r="F181" s="289" t="s">
        <v>1528</v>
      </c>
      <c r="G181" s="268"/>
      <c r="H181" s="268" t="s">
        <v>1492</v>
      </c>
      <c r="I181" s="268" t="s">
        <v>1530</v>
      </c>
      <c r="J181" s="268">
        <v>10</v>
      </c>
      <c r="K181" s="314"/>
    </row>
    <row r="182" spans="2:11" s="1" customFormat="1" ht="15" customHeight="1">
      <c r="B182" s="291"/>
      <c r="C182" s="268" t="s">
        <v>118</v>
      </c>
      <c r="D182" s="268"/>
      <c r="E182" s="268"/>
      <c r="F182" s="289" t="s">
        <v>1528</v>
      </c>
      <c r="G182" s="268"/>
      <c r="H182" s="268" t="s">
        <v>1602</v>
      </c>
      <c r="I182" s="268" t="s">
        <v>1563</v>
      </c>
      <c r="J182" s="268"/>
      <c r="K182" s="314"/>
    </row>
    <row r="183" spans="2:11" s="1" customFormat="1" ht="15" customHeight="1">
      <c r="B183" s="291"/>
      <c r="C183" s="268" t="s">
        <v>1603</v>
      </c>
      <c r="D183" s="268"/>
      <c r="E183" s="268"/>
      <c r="F183" s="289" t="s">
        <v>1528</v>
      </c>
      <c r="G183" s="268"/>
      <c r="H183" s="268" t="s">
        <v>1604</v>
      </c>
      <c r="I183" s="268" t="s">
        <v>1563</v>
      </c>
      <c r="J183" s="268"/>
      <c r="K183" s="314"/>
    </row>
    <row r="184" spans="2:11" s="1" customFormat="1" ht="15" customHeight="1">
      <c r="B184" s="291"/>
      <c r="C184" s="268" t="s">
        <v>1592</v>
      </c>
      <c r="D184" s="268"/>
      <c r="E184" s="268"/>
      <c r="F184" s="289" t="s">
        <v>1528</v>
      </c>
      <c r="G184" s="268"/>
      <c r="H184" s="268" t="s">
        <v>1605</v>
      </c>
      <c r="I184" s="268" t="s">
        <v>1563</v>
      </c>
      <c r="J184" s="268"/>
      <c r="K184" s="314"/>
    </row>
    <row r="185" spans="2:11" s="1" customFormat="1" ht="15" customHeight="1">
      <c r="B185" s="291"/>
      <c r="C185" s="268" t="s">
        <v>120</v>
      </c>
      <c r="D185" s="268"/>
      <c r="E185" s="268"/>
      <c r="F185" s="289" t="s">
        <v>1534</v>
      </c>
      <c r="G185" s="268"/>
      <c r="H185" s="268" t="s">
        <v>1606</v>
      </c>
      <c r="I185" s="268" t="s">
        <v>1530</v>
      </c>
      <c r="J185" s="268">
        <v>50</v>
      </c>
      <c r="K185" s="314"/>
    </row>
    <row r="186" spans="2:11" s="1" customFormat="1" ht="15" customHeight="1">
      <c r="B186" s="291"/>
      <c r="C186" s="268" t="s">
        <v>1607</v>
      </c>
      <c r="D186" s="268"/>
      <c r="E186" s="268"/>
      <c r="F186" s="289" t="s">
        <v>1534</v>
      </c>
      <c r="G186" s="268"/>
      <c r="H186" s="268" t="s">
        <v>1608</v>
      </c>
      <c r="I186" s="268" t="s">
        <v>1609</v>
      </c>
      <c r="J186" s="268"/>
      <c r="K186" s="314"/>
    </row>
    <row r="187" spans="2:11" s="1" customFormat="1" ht="15" customHeight="1">
      <c r="B187" s="291"/>
      <c r="C187" s="268" t="s">
        <v>1610</v>
      </c>
      <c r="D187" s="268"/>
      <c r="E187" s="268"/>
      <c r="F187" s="289" t="s">
        <v>1534</v>
      </c>
      <c r="G187" s="268"/>
      <c r="H187" s="268" t="s">
        <v>1611</v>
      </c>
      <c r="I187" s="268" t="s">
        <v>1609</v>
      </c>
      <c r="J187" s="268"/>
      <c r="K187" s="314"/>
    </row>
    <row r="188" spans="2:11" s="1" customFormat="1" ht="15" customHeight="1">
      <c r="B188" s="291"/>
      <c r="C188" s="268" t="s">
        <v>1612</v>
      </c>
      <c r="D188" s="268"/>
      <c r="E188" s="268"/>
      <c r="F188" s="289" t="s">
        <v>1534</v>
      </c>
      <c r="G188" s="268"/>
      <c r="H188" s="268" t="s">
        <v>1613</v>
      </c>
      <c r="I188" s="268" t="s">
        <v>1609</v>
      </c>
      <c r="J188" s="268"/>
      <c r="K188" s="314"/>
    </row>
    <row r="189" spans="2:11" s="1" customFormat="1" ht="15" customHeight="1">
      <c r="B189" s="291"/>
      <c r="C189" s="327" t="s">
        <v>1614</v>
      </c>
      <c r="D189" s="268"/>
      <c r="E189" s="268"/>
      <c r="F189" s="289" t="s">
        <v>1534</v>
      </c>
      <c r="G189" s="268"/>
      <c r="H189" s="268" t="s">
        <v>1615</v>
      </c>
      <c r="I189" s="268" t="s">
        <v>1616</v>
      </c>
      <c r="J189" s="328" t="s">
        <v>1617</v>
      </c>
      <c r="K189" s="314"/>
    </row>
    <row r="190" spans="2:11" s="1" customFormat="1" ht="15" customHeight="1">
      <c r="B190" s="291"/>
      <c r="C190" s="327" t="s">
        <v>46</v>
      </c>
      <c r="D190" s="268"/>
      <c r="E190" s="268"/>
      <c r="F190" s="289" t="s">
        <v>1528</v>
      </c>
      <c r="G190" s="268"/>
      <c r="H190" s="265" t="s">
        <v>1618</v>
      </c>
      <c r="I190" s="268" t="s">
        <v>1619</v>
      </c>
      <c r="J190" s="268"/>
      <c r="K190" s="314"/>
    </row>
    <row r="191" spans="2:11" s="1" customFormat="1" ht="15" customHeight="1">
      <c r="B191" s="291"/>
      <c r="C191" s="327" t="s">
        <v>1620</v>
      </c>
      <c r="D191" s="268"/>
      <c r="E191" s="268"/>
      <c r="F191" s="289" t="s">
        <v>1528</v>
      </c>
      <c r="G191" s="268"/>
      <c r="H191" s="268" t="s">
        <v>1621</v>
      </c>
      <c r="I191" s="268" t="s">
        <v>1563</v>
      </c>
      <c r="J191" s="268"/>
      <c r="K191" s="314"/>
    </row>
    <row r="192" spans="2:11" s="1" customFormat="1" ht="15" customHeight="1">
      <c r="B192" s="291"/>
      <c r="C192" s="327" t="s">
        <v>1622</v>
      </c>
      <c r="D192" s="268"/>
      <c r="E192" s="268"/>
      <c r="F192" s="289" t="s">
        <v>1528</v>
      </c>
      <c r="G192" s="268"/>
      <c r="H192" s="268" t="s">
        <v>1623</v>
      </c>
      <c r="I192" s="268" t="s">
        <v>1563</v>
      </c>
      <c r="J192" s="268"/>
      <c r="K192" s="314"/>
    </row>
    <row r="193" spans="2:11" s="1" customFormat="1" ht="15" customHeight="1">
      <c r="B193" s="291"/>
      <c r="C193" s="327" t="s">
        <v>1624</v>
      </c>
      <c r="D193" s="268"/>
      <c r="E193" s="268"/>
      <c r="F193" s="289" t="s">
        <v>1534</v>
      </c>
      <c r="G193" s="268"/>
      <c r="H193" s="268" t="s">
        <v>1625</v>
      </c>
      <c r="I193" s="268" t="s">
        <v>1563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429" t="s">
        <v>1626</v>
      </c>
      <c r="D199" s="429"/>
      <c r="E199" s="429"/>
      <c r="F199" s="429"/>
      <c r="G199" s="429"/>
      <c r="H199" s="429"/>
      <c r="I199" s="429"/>
      <c r="J199" s="429"/>
      <c r="K199" s="261"/>
    </row>
    <row r="200" spans="2:11" s="1" customFormat="1" ht="25.5" customHeight="1">
      <c r="B200" s="260"/>
      <c r="C200" s="330" t="s">
        <v>1627</v>
      </c>
      <c r="D200" s="330"/>
      <c r="E200" s="330"/>
      <c r="F200" s="330" t="s">
        <v>1628</v>
      </c>
      <c r="G200" s="331"/>
      <c r="H200" s="435" t="s">
        <v>1629</v>
      </c>
      <c r="I200" s="435"/>
      <c r="J200" s="435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1619</v>
      </c>
      <c r="D202" s="268"/>
      <c r="E202" s="268"/>
      <c r="F202" s="289" t="s">
        <v>47</v>
      </c>
      <c r="G202" s="268"/>
      <c r="H202" s="434" t="s">
        <v>1630</v>
      </c>
      <c r="I202" s="434"/>
      <c r="J202" s="434"/>
      <c r="K202" s="314"/>
    </row>
    <row r="203" spans="2:11" s="1" customFormat="1" ht="15" customHeight="1">
      <c r="B203" s="291"/>
      <c r="C203" s="268"/>
      <c r="D203" s="268"/>
      <c r="E203" s="268"/>
      <c r="F203" s="289" t="s">
        <v>48</v>
      </c>
      <c r="G203" s="268"/>
      <c r="H203" s="434" t="s">
        <v>1631</v>
      </c>
      <c r="I203" s="434"/>
      <c r="J203" s="434"/>
      <c r="K203" s="314"/>
    </row>
    <row r="204" spans="2:11" s="1" customFormat="1" ht="15" customHeight="1">
      <c r="B204" s="291"/>
      <c r="C204" s="268"/>
      <c r="D204" s="268"/>
      <c r="E204" s="268"/>
      <c r="F204" s="289" t="s">
        <v>51</v>
      </c>
      <c r="G204" s="268"/>
      <c r="H204" s="434" t="s">
        <v>1632</v>
      </c>
      <c r="I204" s="434"/>
      <c r="J204" s="434"/>
      <c r="K204" s="314"/>
    </row>
    <row r="205" spans="2:11" s="1" customFormat="1" ht="15" customHeight="1">
      <c r="B205" s="291"/>
      <c r="C205" s="268"/>
      <c r="D205" s="268"/>
      <c r="E205" s="268"/>
      <c r="F205" s="289" t="s">
        <v>49</v>
      </c>
      <c r="G205" s="268"/>
      <c r="H205" s="434" t="s">
        <v>1633</v>
      </c>
      <c r="I205" s="434"/>
      <c r="J205" s="434"/>
      <c r="K205" s="314"/>
    </row>
    <row r="206" spans="2:11" s="1" customFormat="1" ht="15" customHeight="1">
      <c r="B206" s="291"/>
      <c r="C206" s="268"/>
      <c r="D206" s="268"/>
      <c r="E206" s="268"/>
      <c r="F206" s="289" t="s">
        <v>50</v>
      </c>
      <c r="G206" s="268"/>
      <c r="H206" s="434" t="s">
        <v>1634</v>
      </c>
      <c r="I206" s="434"/>
      <c r="J206" s="434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1575</v>
      </c>
      <c r="D208" s="268"/>
      <c r="E208" s="268"/>
      <c r="F208" s="289" t="s">
        <v>83</v>
      </c>
      <c r="G208" s="268"/>
      <c r="H208" s="434" t="s">
        <v>1635</v>
      </c>
      <c r="I208" s="434"/>
      <c r="J208" s="434"/>
      <c r="K208" s="314"/>
    </row>
    <row r="209" spans="2:11" s="1" customFormat="1" ht="15" customHeight="1">
      <c r="B209" s="291"/>
      <c r="C209" s="268"/>
      <c r="D209" s="268"/>
      <c r="E209" s="268"/>
      <c r="F209" s="289" t="s">
        <v>1471</v>
      </c>
      <c r="G209" s="268"/>
      <c r="H209" s="434" t="s">
        <v>1472</v>
      </c>
      <c r="I209" s="434"/>
      <c r="J209" s="434"/>
      <c r="K209" s="314"/>
    </row>
    <row r="210" spans="2:11" s="1" customFormat="1" ht="15" customHeight="1">
      <c r="B210" s="291"/>
      <c r="C210" s="268"/>
      <c r="D210" s="268"/>
      <c r="E210" s="268"/>
      <c r="F210" s="289" t="s">
        <v>1469</v>
      </c>
      <c r="G210" s="268"/>
      <c r="H210" s="434" t="s">
        <v>1636</v>
      </c>
      <c r="I210" s="434"/>
      <c r="J210" s="434"/>
      <c r="K210" s="314"/>
    </row>
    <row r="211" spans="2:11" s="1" customFormat="1" ht="15" customHeight="1">
      <c r="B211" s="332"/>
      <c r="C211" s="268"/>
      <c r="D211" s="268"/>
      <c r="E211" s="268"/>
      <c r="F211" s="289" t="s">
        <v>92</v>
      </c>
      <c r="G211" s="327"/>
      <c r="H211" s="433" t="s">
        <v>1473</v>
      </c>
      <c r="I211" s="433"/>
      <c r="J211" s="433"/>
      <c r="K211" s="333"/>
    </row>
    <row r="212" spans="2:11" s="1" customFormat="1" ht="15" customHeight="1">
      <c r="B212" s="332"/>
      <c r="C212" s="268"/>
      <c r="D212" s="268"/>
      <c r="E212" s="268"/>
      <c r="F212" s="289" t="s">
        <v>1474</v>
      </c>
      <c r="G212" s="327"/>
      <c r="H212" s="433" t="s">
        <v>1637</v>
      </c>
      <c r="I212" s="433"/>
      <c r="J212" s="433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1599</v>
      </c>
      <c r="D214" s="268"/>
      <c r="E214" s="268"/>
      <c r="F214" s="289">
        <v>1</v>
      </c>
      <c r="G214" s="327"/>
      <c r="H214" s="433" t="s">
        <v>1638</v>
      </c>
      <c r="I214" s="433"/>
      <c r="J214" s="433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433" t="s">
        <v>1639</v>
      </c>
      <c r="I215" s="433"/>
      <c r="J215" s="433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433" t="s">
        <v>1640</v>
      </c>
      <c r="I216" s="433"/>
      <c r="J216" s="433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433" t="s">
        <v>1641</v>
      </c>
      <c r="I217" s="433"/>
      <c r="J217" s="433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Podlahová</dc:creator>
  <cp:keywords/>
  <dc:description/>
  <cp:lastModifiedBy>ninap</cp:lastModifiedBy>
  <cp:lastPrinted>2022-02-11T09:29:14Z</cp:lastPrinted>
  <dcterms:created xsi:type="dcterms:W3CDTF">2022-02-11T09:21:42Z</dcterms:created>
  <dcterms:modified xsi:type="dcterms:W3CDTF">2022-02-11T09:30:30Z</dcterms:modified>
  <cp:category/>
  <cp:version/>
  <cp:contentType/>
  <cp:contentStatus/>
</cp:coreProperties>
</file>