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10"/>
  <workbookPr/>
  <bookViews>
    <workbookView xWindow="65416" yWindow="65416" windowWidth="29040" windowHeight="15840" tabRatio="890" activeTab="0"/>
  </bookViews>
  <sheets>
    <sheet name="Rekapitulace stavby" sheetId="1" r:id="rId1"/>
    <sheet name="SO 01 - Bourací a příprav..." sheetId="2" r:id="rId2"/>
    <sheet name="SO 02 - Stavební práce" sheetId="3" r:id="rId3"/>
    <sheet name="TZB001 - Vodovod" sheetId="6" r:id="rId4"/>
    <sheet name="TZB002 - Kanalizace" sheetId="7" r:id="rId5"/>
    <sheet name="TZB003 - Elektroinstalace" sheetId="8" r:id="rId6"/>
    <sheet name="VRN - Vedlejší rozpočtové..." sheetId="4" r:id="rId7"/>
    <sheet name="Pokyny pro vyplnění" sheetId="5" r:id="rId8"/>
  </sheets>
  <definedNames>
    <definedName name="_xlnm._FilterDatabase" localSheetId="1" hidden="1">'SO 01 - Bourací a příprav...'!$C$92:$K$425</definedName>
    <definedName name="_xlnm._FilterDatabase" localSheetId="2" hidden="1">'SO 02 - Stavební práce'!$C$99:$K$868</definedName>
    <definedName name="_xlnm._FilterDatabase" localSheetId="6" hidden="1">'VRN - Vedlejší rozpočtové...'!$C$79:$K$91</definedName>
    <definedName name="_xlnm.Print_Area" localSheetId="7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stavby'!$C$42:$AQ$58</definedName>
    <definedName name="_xlnm.Print_Area" localSheetId="1">'SO 01 - Bourací a příprav...'!$C$4:$J$39,'SO 01 - Bourací a příprav...'!$C$45:$J$74,'SO 01 - Bourací a příprav...'!$C$80:$K$425</definedName>
    <definedName name="_xlnm.Print_Area" localSheetId="2">'SO 02 - Stavební práce'!$C$4:$J$39,'SO 02 - Stavební práce'!$C$45:$J$81,'SO 02 - Stavební práce'!$C$87:$K$868</definedName>
    <definedName name="_xlnm.Print_Area" localSheetId="3">'TZB001 - Vodovod'!$A$1:$E$38</definedName>
    <definedName name="_xlnm.Print_Area" localSheetId="4">'TZB002 - Kanalizace'!$A$1:$E$39</definedName>
    <definedName name="_xlnm.Print_Area" localSheetId="6">'VRN - Vedlejší rozpočtové...'!$C$4:$J$39,'VRN - Vedlejší rozpočtové...'!$C$45:$J$61,'VRN - Vedlejší rozpočtové...'!$C$67:$K$91</definedName>
    <definedName name="_xlnm.Print_Titles" localSheetId="0">'Rekapitulace stavby'!$52:$52</definedName>
    <definedName name="_xlnm.Print_Titles" localSheetId="1">'SO 01 - Bourací a příprav...'!$92:$92</definedName>
    <definedName name="_xlnm.Print_Titles" localSheetId="2">'SO 02 - Stavební práce'!$99:$99</definedName>
    <definedName name="_xlnm.Print_Titles" localSheetId="6">'VRN - Vedlejší rozpočtové...'!$79:$79</definedName>
  </definedNames>
  <calcPr calcId="191028"/>
  <extLst/>
</workbook>
</file>

<file path=xl/sharedStrings.xml><?xml version="1.0" encoding="utf-8"?>
<sst xmlns="http://schemas.openxmlformats.org/spreadsheetml/2006/main" count="11884" uniqueCount="1739">
  <si>
    <t>Export Komplet</t>
  </si>
  <si>
    <t>VZ</t>
  </si>
  <si>
    <t>2.0</t>
  </si>
  <si>
    <t>ZAMOK</t>
  </si>
  <si>
    <t>False</t>
  </si>
  <si>
    <t>{3aa62c79-bb6b-451d-9c10-99457116cebf}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</si>
  <si>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</si>
  <si>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</si>
  <si>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</si>
  <si>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</si>
  <si>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</si>
  <si>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</si>
  <si>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</si>
  <si>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</si>
  <si>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2021_28_aktual01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</si>
  <si>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</si>
  <si>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</si>
  <si>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MŠ Praha 5 - Smíchov, Oprava dětských letních toalet včetně terasy - aktualizace cen 01</t>
  </si>
  <si>
    <t>KSO:</t>
  </si>
  <si>
    <t/>
  </si>
  <si>
    <t>CC-CZ:</t>
  </si>
  <si>
    <t>Místo:</t>
  </si>
  <si>
    <t>Kroupova 2/2775, Praha 5</t>
  </si>
  <si>
    <t>Datum:</t>
  </si>
  <si>
    <t>11. 2. 2022</t>
  </si>
  <si>
    <t>Zadavatel:</t>
  </si>
  <si>
    <t>IČ:</t>
  </si>
  <si>
    <t>00063631</t>
  </si>
  <si>
    <t>Městská část Praha 5</t>
  </si>
  <si>
    <t>DIČ:</t>
  </si>
  <si>
    <t>CZ00063631</t>
  </si>
  <si>
    <t>Uchazeč:</t>
  </si>
  <si>
    <t>Vyplň údaj</t>
  </si>
  <si>
    <t>Projektant:</t>
  </si>
  <si>
    <t>05118735</t>
  </si>
  <si>
    <t xml:space="preserve">SOLOrevit s.r.o. </t>
  </si>
  <si>
    <t>CZ05118735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</si>
  <si>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</si>
  <si>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</si>
  <si>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</si>
  <si>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</si>
  <si>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</si>
  <si>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</si>
  <si>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</si>
  <si>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</si>
  <si>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</si>
  <si>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</si>
  <si>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</si>
  <si>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</si>
  <si>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</si>
  <si>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</si>
  <si>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</si>
  <si>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</si>
  <si>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</si>
  <si>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</si>
  <si>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</si>
  <si>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</si>
  <si>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</si>
  <si>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</si>
  <si>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</si>
  <si>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</si>
  <si>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</si>
  <si>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</si>
  <si>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</si>
  <si>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</si>
  <si>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</si>
  <si>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</si>
  <si>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</si>
  <si>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</si>
  <si>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</si>
  <si>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</si>
  <si>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</si>
  <si>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</si>
  <si>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</si>
  <si>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</si>
  <si>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</si>
  <si>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</si>
  <si>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</si>
  <si>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</si>
  <si>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</si>
  <si>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</si>
  <si>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</si>
  <si>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Bourací a přípravné práce</t>
  </si>
  <si>
    <t>STA</t>
  </si>
  <si>
    <t>1</t>
  </si>
  <si>
    <t>{349f8fee-79a1-4d2e-b34d-ac9dbb2c20ec}</t>
  </si>
  <si>
    <t>2</t>
  </si>
  <si>
    <t>SO 02</t>
  </si>
  <si>
    <t>Stavební práce</t>
  </si>
  <si>
    <t>{ad7bbc70-1e87-4b7c-9369-0639fdefbe88}</t>
  </si>
  <si>
    <t>VRN</t>
  </si>
  <si>
    <t>Vedlejší rozpočtové náklady</t>
  </si>
  <si>
    <t>VON</t>
  </si>
  <si>
    <t>{08daef63-bde8-468e-90ea-e66a8bc982c1}</t>
  </si>
  <si>
    <t>KRYCÍ LIST SOUPISU PRACÍ</t>
  </si>
  <si>
    <t>Objekt:</t>
  </si>
  <si>
    <t>SO 01 - Bourací a přípravné práce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</si>
  <si>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</si>
  <si>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</si>
  <si>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</si>
  <si>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</si>
  <si>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</si>
  <si>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</si>
  <si>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</si>
  <si>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</si>
  <si>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</si>
  <si>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</si>
  <si>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</si>
  <si>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741 - Elektroinstalace - silnoproud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</si>
  <si>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</si>
  <si>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</si>
  <si>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</si>
  <si>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</si>
  <si>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</si>
  <si>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</si>
  <si>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</si>
  <si>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</si>
  <si>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</si>
  <si>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</si>
  <si>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</si>
  <si>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</si>
  <si>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</si>
  <si>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</si>
  <si>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</si>
  <si>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</si>
  <si>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</si>
  <si>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</si>
  <si>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</si>
  <si>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</si>
  <si>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</si>
  <si>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</si>
  <si>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</si>
  <si>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</si>
  <si>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</si>
  <si>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629995101</t>
  </si>
  <si>
    <t>Očištění vnějších ploch tlakovou vodou omytím</t>
  </si>
  <si>
    <t>m2</t>
  </si>
  <si>
    <t>CS ÚRS 2022 01</t>
  </si>
  <si>
    <t>4</t>
  </si>
  <si>
    <t>-407653889</t>
  </si>
  <si>
    <t>Online PSC</t>
  </si>
  <si>
    <t>https://podminky.urs.cz/item/CS_URS_2022_01/629995101</t>
  </si>
  <si>
    <t>VV</t>
  </si>
  <si>
    <t>skladba SN1</t>
  </si>
  <si>
    <t>(12,93+1,9)*3,1</t>
  </si>
  <si>
    <t>-0,8*2,0*4</t>
  </si>
  <si>
    <t>Součet</t>
  </si>
  <si>
    <t>9</t>
  </si>
  <si>
    <t>Ostatní konstrukce a práce, bourání</t>
  </si>
  <si>
    <t>941111111</t>
  </si>
  <si>
    <t>Montáž lešení řadového trubkového lehkého pracovního s podlahami s provozním zatížením tř. 3 do 200 kg/m2 šířky tř. W06 od 0,6 do 0,9 m, výšky do 10 m</t>
  </si>
  <si>
    <t>-1013075537</t>
  </si>
  <si>
    <t>https://podminky.urs.cz/item/CS_URS_2022_01/941111111</t>
  </si>
  <si>
    <t>odměřeno v CADu</t>
  </si>
  <si>
    <t>"D.1.1.b.28 Řezopohled východní" 19,3</t>
  </si>
  <si>
    <t>"D.1.1.b.27 Řez E-E" 11,4</t>
  </si>
  <si>
    <t>3</t>
  </si>
  <si>
    <t>941111211</t>
  </si>
  <si>
    <t>Montáž lešení řadového trubkového lehkého pracovního s podlahami s provozním zatížením tř. 3 do 200 kg/m2 Příplatek za první a každý další den použití lešení k ceně -1111</t>
  </si>
  <si>
    <t>-1864414997</t>
  </si>
  <si>
    <t>https://podminky.urs.cz/item/CS_URS_2022_01/941111211</t>
  </si>
  <si>
    <t>předpoklad 30 dní</t>
  </si>
  <si>
    <t>30,7*30</t>
  </si>
  <si>
    <t>941111811</t>
  </si>
  <si>
    <t>Demontáž lešení řadového trubkového lehkého pracovního s podlahami s provozním zatížením tř. 3 do 200 kg/m2 šířky tř. W06 od 0,6 do 0,9 m, výšky do 10 m</t>
  </si>
  <si>
    <t>-273515358</t>
  </si>
  <si>
    <t>https://podminky.urs.cz/item/CS_URS_2022_01/941111811</t>
  </si>
  <si>
    <t>5</t>
  </si>
  <si>
    <t>943211111</t>
  </si>
  <si>
    <t>Montáž lešení prostorového rámového lehkého pracovního s podlahami s provozním zatížením tř. 3 do 200 kg/m2, výšky do 10 m</t>
  </si>
  <si>
    <t>m3</t>
  </si>
  <si>
    <t>-1800504418</t>
  </si>
  <si>
    <t>https://podminky.urs.cz/item/CS_URS_2022_01/943211111</t>
  </si>
  <si>
    <t>110,4*3,01</t>
  </si>
  <si>
    <t>943211211</t>
  </si>
  <si>
    <t>Montáž lešení prostorového rámového lehkého pracovního s podlahami Příplatek za první a každý další den použití lešení k ceně -1111</t>
  </si>
  <si>
    <t>-845838761</t>
  </si>
  <si>
    <t>https://podminky.urs.cz/item/CS_URS_2022_01/943211211</t>
  </si>
  <si>
    <t>předpoklad 40 dní</t>
  </si>
  <si>
    <t>332,301*40</t>
  </si>
  <si>
    <t>7</t>
  </si>
  <si>
    <t>943211811</t>
  </si>
  <si>
    <t>Demontáž lešení prostorového rámového lehkého pracovního s podlahami s provozním zatížením tř. 3 do 200 kg/m2, výšky do 10 m</t>
  </si>
  <si>
    <t>1942798704</t>
  </si>
  <si>
    <t>https://podminky.urs.cz/item/CS_URS_2022_01/943211811</t>
  </si>
  <si>
    <t>8</t>
  </si>
  <si>
    <t>949101111</t>
  </si>
  <si>
    <t>Lešení pomocné pracovní pro objekty pozemních staveb pro zatížení do 150 kg/m2, o výšce lešeňové podlahy do 1,9 m</t>
  </si>
  <si>
    <t>-1624333384</t>
  </si>
  <si>
    <t>https://podminky.urs.cz/item/CS_URS_2022_01/949101111</t>
  </si>
  <si>
    <t>"m.č.1.01" 1,21</t>
  </si>
  <si>
    <t>"m.č.1.02" 34,61</t>
  </si>
  <si>
    <t>"m.č.1.09" 1,31</t>
  </si>
  <si>
    <t>"m.č.1.10" 10,88</t>
  </si>
  <si>
    <t>"m.č.1.11" 9,52</t>
  </si>
  <si>
    <t>"m.č.1.12" 13,77</t>
  </si>
  <si>
    <t>"m.č.1.13" 8,98</t>
  </si>
  <si>
    <t>"m.č.1.14" 5,36</t>
  </si>
  <si>
    <t>962031132</t>
  </si>
  <si>
    <t>Bourání příček z cihel, tvárnic nebo příčkovek z cihel pálených, plných nebo dutých na maltu vápennou nebo vápenocementovou, tl. do 100 mm</t>
  </si>
  <si>
    <t>1055337069</t>
  </si>
  <si>
    <t>https://podminky.urs.cz/item/CS_URS_2022_01/962031132</t>
  </si>
  <si>
    <t>D.1.1.b.20 Půdorys 1.NP - bourané konstrukce</t>
  </si>
  <si>
    <t>3,4*2,9</t>
  </si>
  <si>
    <t>10</t>
  </si>
  <si>
    <t>963053936</t>
  </si>
  <si>
    <t>Bourání železobetonových monolitických schodišťových ramen samonosných</t>
  </si>
  <si>
    <t>443251423</t>
  </si>
  <si>
    <t>https://podminky.urs.cz/item/CS_URS_2022_01/963053936</t>
  </si>
  <si>
    <t>"venkovní boční schodiště" 1,3</t>
  </si>
  <si>
    <t>11</t>
  </si>
  <si>
    <t>965042241</t>
  </si>
  <si>
    <t>Bourání mazanin betonových nebo z litého asfaltu tl. přes 100 mm, plochy přes 4 m2</t>
  </si>
  <si>
    <t>-1003122611</t>
  </si>
  <si>
    <t>https://podminky.urs.cz/item/CS_URS_2022_01/965042241</t>
  </si>
  <si>
    <t>Stávající skladby konstrukcí - skladba S5</t>
  </si>
  <si>
    <t>litý asfalt se zaválcovaným křemelíkem 40mm</t>
  </si>
  <si>
    <t>podkladový beton 160mm</t>
  </si>
  <si>
    <t>_________________________________</t>
  </si>
  <si>
    <t>108,0*0,2</t>
  </si>
  <si>
    <t>12</t>
  </si>
  <si>
    <t>965049112</t>
  </si>
  <si>
    <t>Bourání mazanin Příplatek k cenám za bourání mazanin betonových se svařovanou sítí, tl. přes 100 mm</t>
  </si>
  <si>
    <t>1815724297</t>
  </si>
  <si>
    <t>https://podminky.urs.cz/item/CS_URS_2022_01/965049112</t>
  </si>
  <si>
    <t>108,0*0,16</t>
  </si>
  <si>
    <t>13</t>
  </si>
  <si>
    <t>977312114</t>
  </si>
  <si>
    <t>Řezání stávajících betonových mazanin s vyztužením hloubky přes 150 do 200 mm</t>
  </si>
  <si>
    <t>m</t>
  </si>
  <si>
    <t>504446160</t>
  </si>
  <si>
    <t>https://podminky.urs.cz/item/CS_URS_2022_01/977312114</t>
  </si>
  <si>
    <t>v místech kotvení sloupů střešní konstrukce  a zábradlí</t>
  </si>
  <si>
    <t>11,5+4,0</t>
  </si>
  <si>
    <t>14</t>
  </si>
  <si>
    <t>965082933</t>
  </si>
  <si>
    <t>Odstranění násypu pod podlahami nebo ochranného násypu na střechách tl. do 200 mm, plochy přes 2 m2</t>
  </si>
  <si>
    <t>1304855008</t>
  </si>
  <si>
    <t>https://podminky.urs.cz/item/CS_URS_2022_01/965082933</t>
  </si>
  <si>
    <t>štěrkopískový podsyp tl. 200mm</t>
  </si>
  <si>
    <t>967042712</t>
  </si>
  <si>
    <t>Odsekání zdiva z kamene nebo betonu plošné, tl. do 100 mm</t>
  </si>
  <si>
    <t>1062349468</t>
  </si>
  <si>
    <t>https://podminky.urs.cz/item/CS_URS_2022_01/967042712</t>
  </si>
  <si>
    <t>"sokl" 4,63*0,35</t>
  </si>
  <si>
    <t>16</t>
  </si>
  <si>
    <t>968072455</t>
  </si>
  <si>
    <t>Vybourání kovových rámů oken s křídly, dveřních zárubní, vrat, stěn, ostění nebo obkladů dveřních zárubní, plochy do 2 m2</t>
  </si>
  <si>
    <t>-1248785396</t>
  </si>
  <si>
    <t>https://podminky.urs.cz/item/CS_URS_2022_01/968072455</t>
  </si>
  <si>
    <t>"ozn. 10L" 0,8*2,0</t>
  </si>
  <si>
    <t>"ozn. 17L" 0,8*2,0</t>
  </si>
  <si>
    <t>17</t>
  </si>
  <si>
    <t>971033651</t>
  </si>
  <si>
    <t>Vybourání otvorů ve zdivu základovém nebo nadzákladovém z cihel, tvárnic, příčkovek z cihel pálených na maltu vápennou nebo vápenocementovou plochy do 4 m2, tl. do 600 mm</t>
  </si>
  <si>
    <t>-811674142</t>
  </si>
  <si>
    <t>https://podminky.urs.cz/item/CS_URS_2022_01/971033651</t>
  </si>
  <si>
    <t>0,9*2,02*0,375</t>
  </si>
  <si>
    <t>2,0*2,0*0,375</t>
  </si>
  <si>
    <t>18</t>
  </si>
  <si>
    <t>973031812</t>
  </si>
  <si>
    <t>Vysekání výklenků nebo kapes ve zdivu z cihel na maltu vápennou nebo vápenocementovou kapes pro zavázání nových příček, tl. do 100 mm</t>
  </si>
  <si>
    <t>2057380920</t>
  </si>
  <si>
    <t>https://podminky.urs.cz/item/CS_URS_2022_01/973031812</t>
  </si>
  <si>
    <t>D.1.1.b.32 Půdorys 1.NP - návrh</t>
  </si>
  <si>
    <t>2,9*2</t>
  </si>
  <si>
    <t>19</t>
  </si>
  <si>
    <t>974031666</t>
  </si>
  <si>
    <t>Vysekání rýh ve zdivu cihelném na maltu vápennou nebo vápenocementovou pro vtahování nosníků do zdí, před vybouráním otvoru do hl. 150 mm, při v. nosníku do 250 mm</t>
  </si>
  <si>
    <t>985846068</t>
  </si>
  <si>
    <t>https://podminky.urs.cz/item/CS_URS_2022_01/974031666</t>
  </si>
  <si>
    <t>"ozn. P01" 3x IPE 200, dl. 1200mm</t>
  </si>
  <si>
    <t>1,2*3</t>
  </si>
  <si>
    <t>"ozn. P02" 3x IPE 220, dl. 2400mm</t>
  </si>
  <si>
    <t>2,4*3</t>
  </si>
  <si>
    <t>20</t>
  </si>
  <si>
    <t>96703173R</t>
  </si>
  <si>
    <t>Úprava kapsy (přisekání zdiva) pro osazení nového dešťového svodu D150</t>
  </si>
  <si>
    <t>-1768371766</t>
  </si>
  <si>
    <t>"délka svodu" 4,0</t>
  </si>
  <si>
    <t>965081213</t>
  </si>
  <si>
    <t>Bourání podlah z dlaždic bez podkladního lože nebo mazaniny, s jakoukoliv výplní spár keramických nebo xylolitových tl. do 10 mm, plochy přes 1 m2</t>
  </si>
  <si>
    <t>-279616939</t>
  </si>
  <si>
    <t>https://podminky.urs.cz/item/CS_URS_2022_01/965081213</t>
  </si>
  <si>
    <t>"m. č. 1.9" 5,27</t>
  </si>
  <si>
    <t>"m. č. 1.10" 5,27</t>
  </si>
  <si>
    <t>"m. č. 1.13" 10,54</t>
  </si>
  <si>
    <t>"m. č. 1.14" 5,4</t>
  </si>
  <si>
    <t>"m. č. 1.18" 1,4</t>
  </si>
  <si>
    <t>22</t>
  </si>
  <si>
    <t>965081601</t>
  </si>
  <si>
    <t>Odsekání soklíků včetně otlučení podkladní omítky až na zdivo schodišťových</t>
  </si>
  <si>
    <t>-1089733011</t>
  </si>
  <si>
    <t>https://podminky.urs.cz/item/CS_URS_2022_01/965081601</t>
  </si>
  <si>
    <t>"venkovní schodiště boční" 2,2</t>
  </si>
  <si>
    <t>"venkovní schodiště do kotelny" 1,4</t>
  </si>
  <si>
    <t>23</t>
  </si>
  <si>
    <t>978013141</t>
  </si>
  <si>
    <t>Otlučení vápenných nebo vápenocementových omítek vnitřních ploch stěn s vyškrabáním spar, s očištěním zdiva, v rozsahu přes 10 do 30 %</t>
  </si>
  <si>
    <t>1453874983</t>
  </si>
  <si>
    <t>https://podminky.urs.cz/item/CS_URS_2022_01/978013141</t>
  </si>
  <si>
    <t>m. č. 1.09</t>
  </si>
  <si>
    <t>(1,55*2+3,4)*2,8</t>
  </si>
  <si>
    <t>-(0,9*2,02+0,6*0,6+0,8*2,0)</t>
  </si>
  <si>
    <t>0,6*0,2*3</t>
  </si>
  <si>
    <t>m. č. 1.10</t>
  </si>
  <si>
    <t>-(0,8*2,0+0,6*0,6)</t>
  </si>
  <si>
    <t>m. č. 1.11</t>
  </si>
  <si>
    <t>(2,8+3,4)*2*2,8</t>
  </si>
  <si>
    <t>-(0,6*0,6*2+0,8*2,0)</t>
  </si>
  <si>
    <t>0,6*0,2*3*2</t>
  </si>
  <si>
    <t>m. č. 1.12</t>
  </si>
  <si>
    <t>(4,05+3,4)*2*2,8</t>
  </si>
  <si>
    <t>m. č. 1.13</t>
  </si>
  <si>
    <t>(3,1+3,4)*2*2,8</t>
  </si>
  <si>
    <t>m. č. 1.14</t>
  </si>
  <si>
    <t>(1,575+3,4)*2*2,8</t>
  </si>
  <si>
    <t>-(0,6*0,6*2+0,6*2,0)</t>
  </si>
  <si>
    <t>"odpočet obkladů" -25,86</t>
  </si>
  <si>
    <t>24</t>
  </si>
  <si>
    <t>978011141</t>
  </si>
  <si>
    <t>Otlučení vápenných nebo vápenocementových omítek vnitřních ploch stropů, v rozsahu přes 10 do 30 %</t>
  </si>
  <si>
    <t>1803447137</t>
  </si>
  <si>
    <t>https://podminky.urs.cz/item/CS_URS_2022_01/978011141</t>
  </si>
  <si>
    <t>"m. č. 1.09" 5,27</t>
  </si>
  <si>
    <t>"m. č. 1.11" 9,52</t>
  </si>
  <si>
    <t>"m. č. 1.12" 13,77</t>
  </si>
  <si>
    <t>"m. č. 1.13" 10,62</t>
  </si>
  <si>
    <t>"m. č. 1.14" 5,36</t>
  </si>
  <si>
    <t>25</t>
  </si>
  <si>
    <t>978059541</t>
  </si>
  <si>
    <t>Odsekání obkladů stěn včetně otlučení podkladní omítky až na zdivo z obkládaček vnitřních, z jakýchkoliv materiálů, plochy přes 1 m2</t>
  </si>
  <si>
    <t>-1919599739</t>
  </si>
  <si>
    <t>https://podminky.urs.cz/item/CS_URS_2022_01/978059541</t>
  </si>
  <si>
    <t>(3,1+3,4)*2*1,2</t>
  </si>
  <si>
    <t>-0,8*1,2</t>
  </si>
  <si>
    <t>(1,575+3,4)*2*1,2</t>
  </si>
  <si>
    <t>-0,6*1,2</t>
  </si>
  <si>
    <t>26</t>
  </si>
  <si>
    <t>978036191</t>
  </si>
  <si>
    <t>Otlučení cementových omítek vnějších ploch s vyškrabáním spar zdiva a s očištěním povrchu, v rozsahu přes 80 do 100 %</t>
  </si>
  <si>
    <t>957443551</t>
  </si>
  <si>
    <t>https://podminky.urs.cz/item/CS_URS_2022_01/978036191</t>
  </si>
  <si>
    <t>D.1.1.b.28 Řezopohled východní - bourané konstrukce</t>
  </si>
  <si>
    <t>"odměřeno v CADu" 16,2-(0,6*0,6*2)</t>
  </si>
  <si>
    <t>0,6*0,2*6</t>
  </si>
  <si>
    <t>"D.1.1.b.27 Řez E-E - bourané konstrukce" 10,4+19,5-0,8*2,0</t>
  </si>
  <si>
    <t>"západní stěna" 1,9*3,05+4,3*1,05+0,375*2,0</t>
  </si>
  <si>
    <t>"ostění" (0,6*4*2+0,8+2,0*2)*0,2</t>
  </si>
  <si>
    <t>27</t>
  </si>
  <si>
    <t>978036141</t>
  </si>
  <si>
    <t>Otlučení cementových omítek vnějších ploch s vyškrabáním spar zdiva a s očištěním povrchu, v rozsahu přes 20 do 30 %</t>
  </si>
  <si>
    <t>2081658104</t>
  </si>
  <si>
    <t>https://podminky.urs.cz/item/CS_URS_2022_01/978036141</t>
  </si>
  <si>
    <t>997</t>
  </si>
  <si>
    <t>Přesun sutě</t>
  </si>
  <si>
    <t>28</t>
  </si>
  <si>
    <t>997013152</t>
  </si>
  <si>
    <t>Vnitrostaveništní doprava suti a vybouraných hmot vodorovně do 50 m svisle s omezením mechanizace pro budovy a haly výšky přes 6 do 9 m</t>
  </si>
  <si>
    <t>t</t>
  </si>
  <si>
    <t>744319710</t>
  </si>
  <si>
    <t>https://podminky.urs.cz/item/CS_URS_2022_01/997013152</t>
  </si>
  <si>
    <t>29</t>
  </si>
  <si>
    <t>997013501</t>
  </si>
  <si>
    <t>Odvoz suti a vybouraných hmot na skládku nebo meziskládku se složením, na vzdálenost do 1 km</t>
  </si>
  <si>
    <t>405162578</t>
  </si>
  <si>
    <t>https://podminky.urs.cz/item/CS_URS_2022_01/997013501</t>
  </si>
  <si>
    <t>30</t>
  </si>
  <si>
    <t>997013509</t>
  </si>
  <si>
    <t>Odvoz suti a vybouraných hmot na skládku nebo meziskládku se složením, na vzdálenost Příplatek k ceně za každý další i započatý 1 km přes 1 km</t>
  </si>
  <si>
    <t>-846129133</t>
  </si>
  <si>
    <t>https://podminky.urs.cz/item/CS_URS_2022_01/997013509</t>
  </si>
  <si>
    <t>31</t>
  </si>
  <si>
    <t>997013811</t>
  </si>
  <si>
    <t>Poplatek za uložení stavebního odpadu na skládce (skládkovné) dřevěného zatříděného do Katalogu odpadů pod kódem 17 02 01</t>
  </si>
  <si>
    <t>-1653923119</t>
  </si>
  <si>
    <t>https://podminky.urs.cz/item/CS_URS_2022_01/997013811</t>
  </si>
  <si>
    <t>"prkna podhled" 1,218</t>
  </si>
  <si>
    <t>32</t>
  </si>
  <si>
    <t>997013862</t>
  </si>
  <si>
    <t>Poplatek za uložení stavebního odpadu na recyklační skládce (skládkovné) z armovaného betonu zatříděného do Katalogu odpadů pod kódem 17 01 01</t>
  </si>
  <si>
    <t>1017787007</t>
  </si>
  <si>
    <t>https://podminky.urs.cz/item/CS_URS_2022_01/997013862</t>
  </si>
  <si>
    <t>"venkovní schodiště" 0,562</t>
  </si>
  <si>
    <t>"mazanina" 47,52+0,501</t>
  </si>
  <si>
    <t>"sokl" 0,405</t>
  </si>
  <si>
    <t>33</t>
  </si>
  <si>
    <t>997013863</t>
  </si>
  <si>
    <t>Poplatek za uložení stavebního odpadu na recyklační skládce (skládkovné) cihelného zatříděného do Katalogu odpadů pod kódem 17 01 02</t>
  </si>
  <si>
    <t>1970199767</t>
  </si>
  <si>
    <t>https://podminky.urs.cz/item/CS_URS_2022_01/997013863</t>
  </si>
  <si>
    <t>"příčky" 1,292</t>
  </si>
  <si>
    <t>"otvory" 3,928</t>
  </si>
  <si>
    <t>"kapsy" 0,041</t>
  </si>
  <si>
    <t>"rýhy" 0,702</t>
  </si>
  <si>
    <t>"přisekání" 0,732</t>
  </si>
  <si>
    <t>"kabřinec" 0,032+1,057</t>
  </si>
  <si>
    <t>34</t>
  </si>
  <si>
    <t>997013867</t>
  </si>
  <si>
    <t>Poplatek za uložení stavebního odpadu na recyklační skládce (skládkovné) z tašek a keramických výrobků zatříděného do Katalogu odpadů pod kódem 17 01 03</t>
  </si>
  <si>
    <t>1096345367</t>
  </si>
  <si>
    <t>https://podminky.urs.cz/item/CS_URS_2022_01/997013867</t>
  </si>
  <si>
    <t>"dlažba" 0,976</t>
  </si>
  <si>
    <t>"obklad keramický" 1,758</t>
  </si>
  <si>
    <t>35</t>
  </si>
  <si>
    <t>997013873</t>
  </si>
  <si>
    <t>Poplatek za uložení stavebního odpadu na recyklační skládce (skládkovné) zeminy a kamení zatříděného do Katalogu odpadů pod kódem 17 05 04</t>
  </si>
  <si>
    <t>-402131333</t>
  </si>
  <si>
    <t>https://podminky.urs.cz/item/CS_URS_2022_01/997013873</t>
  </si>
  <si>
    <t>"podklad terasa" 30,24</t>
  </si>
  <si>
    <t>36</t>
  </si>
  <si>
    <t>997013871</t>
  </si>
  <si>
    <t>Poplatek za uložení stavebního odpadu na recyklační skládce (skládkovné) směsného stavebního a demoličního zatříděného do Katalogu odpadů pod kódem 17 09 04</t>
  </si>
  <si>
    <t>235435187</t>
  </si>
  <si>
    <t>https://podminky.urs.cz/item/CS_URS_2022_01/997013871</t>
  </si>
  <si>
    <t>"celková suť" 96,98</t>
  </si>
  <si>
    <t>"dřevo" -1,218</t>
  </si>
  <si>
    <t>"ŽB" -48,988</t>
  </si>
  <si>
    <t>"cihla" -7,784</t>
  </si>
  <si>
    <t>"keramika" -2,734</t>
  </si>
  <si>
    <t>"kamení" -30,24</t>
  </si>
  <si>
    <t>PSV</t>
  </si>
  <si>
    <t>Práce a dodávky PSV</t>
  </si>
  <si>
    <t>711</t>
  </si>
  <si>
    <t>Izolace proti vodě, vlhkosti a plynům</t>
  </si>
  <si>
    <t>37</t>
  </si>
  <si>
    <t>711131821</t>
  </si>
  <si>
    <t>Odstranění izolace proti zemní vlhkosti na ploše svislé S</t>
  </si>
  <si>
    <t>1323405865</t>
  </si>
  <si>
    <t>https://podminky.urs.cz/item/CS_URS_2022_01/711131821</t>
  </si>
  <si>
    <t xml:space="preserve">obnažený sokl u chodníku </t>
  </si>
  <si>
    <t>5,0*1,0</t>
  </si>
  <si>
    <t>721</t>
  </si>
  <si>
    <t>Zdravotechnika - vnitřní kanalizace</t>
  </si>
  <si>
    <t>38</t>
  </si>
  <si>
    <t>721242805</t>
  </si>
  <si>
    <t>Demontáž lapačů střešních splavenin DN 150</t>
  </si>
  <si>
    <t>kus</t>
  </si>
  <si>
    <t>444498928</t>
  </si>
  <si>
    <t>https://podminky.urs.cz/item/CS_URS_2022_01/721242805</t>
  </si>
  <si>
    <t>741</t>
  </si>
  <si>
    <t>Elektroinstalace - silnoproud</t>
  </si>
  <si>
    <t>39</t>
  </si>
  <si>
    <t>74100001R</t>
  </si>
  <si>
    <t xml:space="preserve">Demontáž a zpětná montáž hromosvodu v místě opravované omítky vč. manipulace </t>
  </si>
  <si>
    <t>soubor</t>
  </si>
  <si>
    <t>1517908925</t>
  </si>
  <si>
    <t>764</t>
  </si>
  <si>
    <t>Konstrukce klempířské</t>
  </si>
  <si>
    <t>40</t>
  </si>
  <si>
    <t>764004861</t>
  </si>
  <si>
    <t>Demontáž klempířských konstrukcí svodu do suti</t>
  </si>
  <si>
    <t>578225188</t>
  </si>
  <si>
    <t>https://podminky.urs.cz/item/CS_URS_2022_01/764004861</t>
  </si>
  <si>
    <t>766</t>
  </si>
  <si>
    <t>Konstrukce truhlářské</t>
  </si>
  <si>
    <t>41</t>
  </si>
  <si>
    <t>766421821</t>
  </si>
  <si>
    <t>Demontáž obložení podhledů palubkami</t>
  </si>
  <si>
    <t>53064911</t>
  </si>
  <si>
    <t>https://podminky.urs.cz/item/CS_URS_2022_01/766421821</t>
  </si>
  <si>
    <t>hoblovaná prkna na pero a drážku tl. 20mm</t>
  </si>
  <si>
    <t>"podhled" 98,84</t>
  </si>
  <si>
    <t>"boční obložení" (4,3+13,6+4,0)*0,55</t>
  </si>
  <si>
    <t>42</t>
  </si>
  <si>
    <t>766441811</t>
  </si>
  <si>
    <t>Demontáž parapetních desek dřevěných nebo plastových šířky do 300 mm, délky do 1000 mm</t>
  </si>
  <si>
    <t>-196778585</t>
  </si>
  <si>
    <t>https://podminky.urs.cz/item/CS_URS_2022_01/766441811</t>
  </si>
  <si>
    <t>"m.č.1.13" 4</t>
  </si>
  <si>
    <t>43</t>
  </si>
  <si>
    <t>766691914</t>
  </si>
  <si>
    <t>Ostatní práce vyvěšení nebo zavěšení křídel s případným uložením a opětovným zavěšením po provedení stavebních změn dřevěných dveřních, plochy do 2 m2</t>
  </si>
  <si>
    <t>-1495765360</t>
  </si>
  <si>
    <t>https://podminky.urs.cz/item/CS_URS_2022_01/766691914</t>
  </si>
  <si>
    <t>do suti</t>
  </si>
  <si>
    <t>"ozn. 10L" 4</t>
  </si>
  <si>
    <t xml:space="preserve">"ozn. 10P" 1 </t>
  </si>
  <si>
    <t>767</t>
  </si>
  <si>
    <t>Konstrukce zámečnické</t>
  </si>
  <si>
    <t>44</t>
  </si>
  <si>
    <t>767161813</t>
  </si>
  <si>
    <t>Demontáž zábradlí do suti rovného nerozebíratelný spoj hmotnosti 1 m zábradlí do 20 kg</t>
  </si>
  <si>
    <t>-1236094322</t>
  </si>
  <si>
    <t>https://podminky.urs.cz/item/CS_URS_2022_01/767161813</t>
  </si>
  <si>
    <t>45</t>
  </si>
  <si>
    <t>767161823</t>
  </si>
  <si>
    <t>Demontáž zábradlí do suti schodišťového nerozebíratelný spoj hmotnosti 1 m zábradlí do 20 kg</t>
  </si>
  <si>
    <t>1478357350</t>
  </si>
  <si>
    <t>https://podminky.urs.cz/item/CS_URS_2022_01/767161823</t>
  </si>
  <si>
    <t>1,4+1,5</t>
  </si>
  <si>
    <t>46</t>
  </si>
  <si>
    <t>767161851</t>
  </si>
  <si>
    <t>Demontáž zábradlí do suti madel schodišťových</t>
  </si>
  <si>
    <t>1690162382</t>
  </si>
  <si>
    <t>https://podminky.urs.cz/item/CS_URS_2022_01/767161851</t>
  </si>
  <si>
    <t>47</t>
  </si>
  <si>
    <t>76700001R</t>
  </si>
  <si>
    <t>Demontáž čištící rohože a rámu vč. likvidace</t>
  </si>
  <si>
    <t>1086098971</t>
  </si>
  <si>
    <t>0,72*0,5</t>
  </si>
  <si>
    <t>1,5*0,5</t>
  </si>
  <si>
    <t>781</t>
  </si>
  <si>
    <t>Dokončovací práce - obklady</t>
  </si>
  <si>
    <t>48</t>
  </si>
  <si>
    <t>781731810</t>
  </si>
  <si>
    <t>Demontáž obkladů z obkladaček cihelných kladených do malty</t>
  </si>
  <si>
    <t>1399654848</t>
  </si>
  <si>
    <t>https://podminky.urs.cz/item/CS_URS_2022_01/781731810</t>
  </si>
  <si>
    <t>kabřincový obklad soklu</t>
  </si>
  <si>
    <t>(4,63+1,9+15,9+2,9)*0,5</t>
  </si>
  <si>
    <t>-0,8*0,5*5</t>
  </si>
  <si>
    <t>0,3*0,5*2*5</t>
  </si>
  <si>
    <t>783</t>
  </si>
  <si>
    <t>Dokončovací práce - nátěry</t>
  </si>
  <si>
    <t>49</t>
  </si>
  <si>
    <t>783306807</t>
  </si>
  <si>
    <t>Odstranění nátěrů ze zámečnických konstrukcí odstraňovačem nátěrů s obroušením</t>
  </si>
  <si>
    <t>2050865244</t>
  </si>
  <si>
    <t>https://podminky.urs.cz/item/CS_URS_2022_01/783306807</t>
  </si>
  <si>
    <t>stávající sloupy</t>
  </si>
  <si>
    <t>0,11*4*3,03*4</t>
  </si>
  <si>
    <t>stávající zárubně</t>
  </si>
  <si>
    <t>0,8*2,0*5</t>
  </si>
  <si>
    <t>dvířka elektrorozvaděče</t>
  </si>
  <si>
    <t>0,6*1,2</t>
  </si>
  <si>
    <t>50</t>
  </si>
  <si>
    <t>78330680R</t>
  </si>
  <si>
    <t>Odstranění nátěrů ze zábradlí v. 1200mm odstraňovačem nátěrů s obroušením</t>
  </si>
  <si>
    <t>626921748</t>
  </si>
  <si>
    <t>vč. 1 ks branky</t>
  </si>
  <si>
    <t>3,85*3+2,65+2,6+4,0</t>
  </si>
  <si>
    <t>51</t>
  </si>
  <si>
    <t>78330690R</t>
  </si>
  <si>
    <t>Odstranění nátěrů ze schodišťového madla odstraňovačem nátěrů s obroušením</t>
  </si>
  <si>
    <t>479377878</t>
  </si>
  <si>
    <t>3,0*4+1,7*2</t>
  </si>
  <si>
    <t>784</t>
  </si>
  <si>
    <t>Dokončovací práce - malby a tapety</t>
  </si>
  <si>
    <t>52</t>
  </si>
  <si>
    <t>784121001</t>
  </si>
  <si>
    <t>Oškrabání malby v místnostech výšky do 3,80 m</t>
  </si>
  <si>
    <t>619291606</t>
  </si>
  <si>
    <t>https://podminky.urs.cz/item/CS_URS_2022_01/784121001</t>
  </si>
  <si>
    <t>"stropy" 49,81</t>
  </si>
  <si>
    <t>Mezisoučet</t>
  </si>
  <si>
    <t>"odpočet 30% otlučených omítek" -204,65*0,3</t>
  </si>
  <si>
    <t>SO 02 - Stavební práce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</si>
  <si>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</si>
  <si>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</si>
  <si>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</si>
  <si>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</si>
  <si>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</si>
  <si>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998 - Přesun hmot</t>
  </si>
  <si>
    <t xml:space="preserve">    762 - Konstrukce tesařské</t>
  </si>
  <si>
    <t xml:space="preserve">    763 - Konstrukce suché výstavby</t>
  </si>
  <si>
    <t xml:space="preserve">    771 - Podlahy z dlaždic</t>
  </si>
  <si>
    <t xml:space="preserve">    777 - Podlahy lité</t>
  </si>
  <si>
    <t xml:space="preserve">    TZB - Technické vybavení budov</t>
  </si>
  <si>
    <t>Zemní práce</t>
  </si>
  <si>
    <t>132212131</t>
  </si>
  <si>
    <t>Hloubení nezapažených rýh šířky do 800 mm ručně s urovnáním dna do předepsaného profilu a spádu v hornině třídy těžitelnosti I skupiny 3 soudržných</t>
  </si>
  <si>
    <t>-259945493</t>
  </si>
  <si>
    <t>https://podminky.urs.cz/item/CS_URS_2022_01/132212131</t>
  </si>
  <si>
    <t>D.1.1.b.25 Řez C-C - bourané konstrukce</t>
  </si>
  <si>
    <t>nový základ prod dělící stěnu</t>
  </si>
  <si>
    <t>2,5*0,5*0,4</t>
  </si>
  <si>
    <t>D.1.1.b.40 Řezopohled východní - návrh</t>
  </si>
  <si>
    <t>základ schodiště</t>
  </si>
  <si>
    <t>0,5*0,5*1,1</t>
  </si>
  <si>
    <t>D.1.1.b.49 Detail 7 venkovního schodiště a cesty</t>
  </si>
  <si>
    <t>1,0*5,0*0,8/2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</si>
  <si>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</si>
  <si>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</si>
  <si>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1761798422</t>
  </si>
  <si>
    <t>https://podminky.urs.cz/item/CS_URS_2022_01/162211311</t>
  </si>
  <si>
    <t>"na meziskládku" 2,775</t>
  </si>
  <si>
    <t>"zpětný zásyp" 2,0</t>
  </si>
  <si>
    <t>162211319</t>
  </si>
  <si>
    <t>Vodorovné přemístění výkopku nebo sypaniny stavebním kolečkem s vyprázdněním kolečka na hromady nebo do dopravního prostředku na vzdálenost do 10 m Příplatek za každých dalších 10 m k ceně -1311</t>
  </si>
  <si>
    <t>-7426197</t>
  </si>
  <si>
    <t>https://podminky.urs.cz/item/CS_URS_2022_01/162211319</t>
  </si>
  <si>
    <t>předpoklad do 50m</t>
  </si>
  <si>
    <t>4,775*4</t>
  </si>
  <si>
    <t>174111101</t>
  </si>
  <si>
    <t>Zásyp sypaninou z jakékoliv horniny ručně s uložením výkopku ve vrstvách se zhutněním jam, šachet, rýh nebo kolem objektů v těchto vykopávkách</t>
  </si>
  <si>
    <t>636377724</t>
  </si>
  <si>
    <t>https://podminky.urs.cz/item/CS_URS_2022_01/174111101</t>
  </si>
  <si>
    <t>181311103</t>
  </si>
  <si>
    <t>Rozprostření a urovnání ornice v rovině nebo ve svahu sklonu do 1:5 ručně při souvislé ploše, tl. vrstvy do 200 mm</t>
  </si>
  <si>
    <t>1954763464</t>
  </si>
  <si>
    <t>https://podminky.urs.cz/item/CS_URS_2022_01/181311103</t>
  </si>
  <si>
    <t>vytěžená zemina</t>
  </si>
  <si>
    <t>2,775/0,2</t>
  </si>
  <si>
    <t>181912112</t>
  </si>
  <si>
    <t>Úprava pláně vyrovnáním výškových rozdílů ručně v hornině třídy těžitelnosti I skupiny 3 se zhutněním</t>
  </si>
  <si>
    <t>2114269175</t>
  </si>
  <si>
    <t>https://podminky.urs.cz/item/CS_URS_2022_01/181912112</t>
  </si>
  <si>
    <t>"m.č.1.15" 94,15</t>
  </si>
  <si>
    <t>"m.č.1.19" 5,15</t>
  </si>
  <si>
    <t>Zakládání</t>
  </si>
  <si>
    <t>271572211</t>
  </si>
  <si>
    <t>Podsyp pod základové konstrukce se zhutněním a urovnáním povrchu ze štěrkopísku netříděného</t>
  </si>
  <si>
    <t>1333721470</t>
  </si>
  <si>
    <t>https://podminky.urs.cz/item/CS_URS_2022_01/271572211</t>
  </si>
  <si>
    <t>skladba SN4</t>
  </si>
  <si>
    <t>"m.č.1.15" 94,15*0,15</t>
  </si>
  <si>
    <t>"m.č.1.19" (5,15-1,275*1,08)*0,15</t>
  </si>
  <si>
    <t>275313811</t>
  </si>
  <si>
    <t>Základy z betonu prostého patky a bloky z betonu kamenem neprokládaného tř. C 25/30</t>
  </si>
  <si>
    <t>-1193734223</t>
  </si>
  <si>
    <t>https://podminky.urs.cz/item/CS_URS_2022_01/275313811</t>
  </si>
  <si>
    <t>patka pro osazení zábradlí ZV04</t>
  </si>
  <si>
    <t>0,4*0,4*0,8*2</t>
  </si>
  <si>
    <t>279113141</t>
  </si>
  <si>
    <t>Základové zdi z tvárnic ztraceného bednění včetně výplně z betonu bez zvláštních nároků na vliv prostředí třídy C 20/25, tloušťky zdiva 150 mm</t>
  </si>
  <si>
    <t>-1684806280</t>
  </si>
  <si>
    <t>https://podminky.urs.cz/item/CS_URS_2022_01/279113141</t>
  </si>
  <si>
    <t>základ pod stěnu u venkovního schodiště do kotelny</t>
  </si>
  <si>
    <t>2,5*0,5</t>
  </si>
  <si>
    <t>Svislé a kompletní konstrukce</t>
  </si>
  <si>
    <t>310239211</t>
  </si>
  <si>
    <t>Zazdívka otvorů ve zdivu nadzákladovém cihlami pálenými plochy přes 1 m2 do 4 m2 na maltu vápenocementovou</t>
  </si>
  <si>
    <t>-1409512767</t>
  </si>
  <si>
    <t>https://podminky.urs.cz/item/CS_URS_2022_01/310239211</t>
  </si>
  <si>
    <t>1,2*2,15*0,375</t>
  </si>
  <si>
    <t>342272225</t>
  </si>
  <si>
    <t>Příčky z pórobetonových tvárnic hladkých na tenké maltové lože objemová hmotnost do 500 kg/m3, tloušťka příčky 100 mm</t>
  </si>
  <si>
    <t>2080267037</t>
  </si>
  <si>
    <t>https://podminky.urs.cz/item/CS_URS_2022_01/342272225</t>
  </si>
  <si>
    <t>(1,07+1,31)*2,9</t>
  </si>
  <si>
    <t>-0,6*2,0</t>
  </si>
  <si>
    <t>346272226</t>
  </si>
  <si>
    <t>Přizdívky z pórobetonových tvárnic objemová hmotnost do 500 kg/m3, na tenké maltové lože, tloušťka přizdívky 75 mm</t>
  </si>
  <si>
    <t>-991289849</t>
  </si>
  <si>
    <t>https://podminky.urs.cz/item/CS_URS_2022_01/346272226</t>
  </si>
  <si>
    <t>skladba SN9</t>
  </si>
  <si>
    <t>"m.č.1.13" (3,2+1,56+1,46+2,0)*1,5-(0,8*2+0,6)*1,5</t>
  </si>
  <si>
    <t>"m.č.1.14" 3,2*2*1,5-0,8*1,5</t>
  </si>
  <si>
    <t>346272256</t>
  </si>
  <si>
    <t>Přizdívky z pórobetonových tvárnic objemová hmotnost do 500 kg/m3, na tenké maltové lože, tloušťka přizdívky 150 mm</t>
  </si>
  <si>
    <t>548602414</t>
  </si>
  <si>
    <t>https://podminky.urs.cz/item/CS_URS_2022_01/346272256</t>
  </si>
  <si>
    <t>"m.č.1.13" (3,1+1,25)*1,5</t>
  </si>
  <si>
    <t>"m.č.1.14" 1,575*2*1,5</t>
  </si>
  <si>
    <t>311113141</t>
  </si>
  <si>
    <t>Nadzákladové zdi z tvárnic ztraceného bednění hladkých, včetně výplně z betonu třídy C 20/25, tloušťky zdiva 150 mm</t>
  </si>
  <si>
    <t>483993823</t>
  </si>
  <si>
    <t>https://podminky.urs.cz/item/CS_URS_2022_01/311113141</t>
  </si>
  <si>
    <t>zeď u venkovního schodiště do kotelny</t>
  </si>
  <si>
    <t>2,37*2,0</t>
  </si>
  <si>
    <t>341361821</t>
  </si>
  <si>
    <t>Výztuž stěn a příček nosných svislých nebo šikmých, rovných nebo oblých z betonářské oceli 10 505 (R) nebo BSt 500</t>
  </si>
  <si>
    <t>-443140224</t>
  </si>
  <si>
    <t>https://podminky.urs.cz/item/CS_URS_2022_01/341361821</t>
  </si>
  <si>
    <t>předpoklad 30 kg/m3, vč. výztuže základu</t>
  </si>
  <si>
    <t>(4,74+1,25)*0,15*0,03</t>
  </si>
  <si>
    <t>34136182R</t>
  </si>
  <si>
    <t>Příplatek za kotvení výztuže nové stěny do konstrukce schodiště a boční obvodové zdi</t>
  </si>
  <si>
    <t>1322839583</t>
  </si>
  <si>
    <t>349231811</t>
  </si>
  <si>
    <t>Přizdívka z cihel ostění s ozubem ve vybouraných otvorech, s vysekáním kapes pro zavázaní přes 80 do 150 mm</t>
  </si>
  <si>
    <t>-612610583</t>
  </si>
  <si>
    <t>https://podminky.urs.cz/item/CS_URS_2022_01/349231811</t>
  </si>
  <si>
    <t>"pro dveře D6P" 0,8*2,0</t>
  </si>
  <si>
    <t>317944323</t>
  </si>
  <si>
    <t>Válcované nosníky dodatečně osazované do připravených otvorů bez zazdění hlav č. 14 až 22</t>
  </si>
  <si>
    <t>-982684107</t>
  </si>
  <si>
    <t>https://podminky.urs.cz/item/CS_URS_2022_01/317944323</t>
  </si>
  <si>
    <t>Překlady</t>
  </si>
  <si>
    <t>IPE 200 = 22,4 kg/m</t>
  </si>
  <si>
    <t>"ozn. P01" 1,2*22,4*3/1000</t>
  </si>
  <si>
    <t>IPE 220 = 26,2 kg/m</t>
  </si>
  <si>
    <t>"ozn. P02" 2,4*26,2*3/1000</t>
  </si>
  <si>
    <t>346244381</t>
  </si>
  <si>
    <t>Plentování ocelových válcovaných nosníků jednostranné cihlami na maltu, výška stojiny do 200 mm</t>
  </si>
  <si>
    <t>-958595044</t>
  </si>
  <si>
    <t>https://podminky.urs.cz/item/CS_URS_2022_01/346244381</t>
  </si>
  <si>
    <t>"ozn. P01" 1,2*0,2*2</t>
  </si>
  <si>
    <t>"ozn. P02" 2,4*0,22*2</t>
  </si>
  <si>
    <t>346481111</t>
  </si>
  <si>
    <t>Zaplentování rýh, potrubí, válcovaných nosníků, výklenků nebo nik jakéhokoliv tvaru, na maltu ve stěnách nebo před stěnami rabicovým pletivem</t>
  </si>
  <si>
    <t>-2042281903</t>
  </si>
  <si>
    <t>https://podminky.urs.cz/item/CS_URS_2022_01/346481111</t>
  </si>
  <si>
    <t>"ozn. P01" (0,2*2+0,375)*1,2</t>
  </si>
  <si>
    <t>"ozn. P02" (0,22*+0,375)*2,4</t>
  </si>
  <si>
    <t>Vodorovné konstrukce</t>
  </si>
  <si>
    <t>434313115</t>
  </si>
  <si>
    <t>Schody z vibrolisovaných prefabrikátů na cementovou maltu, s vyspárováním se zřízením podkladních stupňů z betonu tř. C 20/25</t>
  </si>
  <si>
    <t>-1479879611</t>
  </si>
  <si>
    <t>https://podminky.urs.cz/item/CS_URS_2022_01/434313115</t>
  </si>
  <si>
    <t>prefabrikované betonové schodiště, stupně 160x310mm</t>
  </si>
  <si>
    <t>1,08*6</t>
  </si>
  <si>
    <t>Komunikace pozemní</t>
  </si>
  <si>
    <t>599141111</t>
  </si>
  <si>
    <t>Vyplnění spár mezi silničními dílci jakékoliv tloušťky živičnou zálivkou</t>
  </si>
  <si>
    <t>-254065951</t>
  </si>
  <si>
    <t>https://podminky.urs.cz/item/CS_URS_2022_01/599141111</t>
  </si>
  <si>
    <t>pomocně pro napojení chodníku na stávající asfaltovou cestu</t>
  </si>
  <si>
    <t>1,1</t>
  </si>
  <si>
    <t>611131121</t>
  </si>
  <si>
    <t>Podkladní a spojovací vrstva vnitřních omítaných ploch penetrace disperzní nanášená ručně stropů</t>
  </si>
  <si>
    <t>-292800399</t>
  </si>
  <si>
    <t>https://podminky.urs.cz/item/CS_URS_2022_01/611131121</t>
  </si>
  <si>
    <t>"pod štuk" 34,17</t>
  </si>
  <si>
    <t>611325422</t>
  </si>
  <si>
    <t>Oprava vápenocementové omítky vnitřních ploch štukové dvouvrstvé, tloušťky do 20 mm a tloušťky štuku do 3 mm stropů, v rozsahu opravované plochy přes 10 do 30%</t>
  </si>
  <si>
    <t>-2102858386</t>
  </si>
  <si>
    <t>https://podminky.urs.cz/item/CS_URS_2022_01/611325422</t>
  </si>
  <si>
    <t>skladba SN11</t>
  </si>
  <si>
    <t>611142001</t>
  </si>
  <si>
    <t>Potažení vnitřních ploch pletivem v ploše nebo pruzích, na plném podkladu sklovláknitým vtlačením do tmelu stropů</t>
  </si>
  <si>
    <t>-1666025298</t>
  </si>
  <si>
    <t>https://podminky.urs.cz/item/CS_URS_2022_01/611142001</t>
  </si>
  <si>
    <t>"skladba SN11 - stropy" 34,17</t>
  </si>
  <si>
    <t>611311131</t>
  </si>
  <si>
    <t>Potažení vnitřních ploch vápenným štukem tloušťky do 3 mm vodorovných konstrukcí stropů rovných</t>
  </si>
  <si>
    <t>-1351936420</t>
  </si>
  <si>
    <t>https://podminky.urs.cz/item/CS_URS_2022_01/611311131</t>
  </si>
  <si>
    <t>612131121</t>
  </si>
  <si>
    <t>Podkladní a spojovací vrstva vnitřních omítaných ploch penetrace disperzní nanášená ručně stěn</t>
  </si>
  <si>
    <t>-1676368351</t>
  </si>
  <si>
    <t>https://podminky.urs.cz/item/CS_URS_2022_01/612131121</t>
  </si>
  <si>
    <t>"pod vyrovnání" 23,604</t>
  </si>
  <si>
    <t>"pod štuk" 121,26</t>
  </si>
  <si>
    <t>612135001</t>
  </si>
  <si>
    <t>Vyrovnání nerovností podkladu vnitřních omítaných ploch maltou, tloušťky do 10 mm vápenocementovou stěn</t>
  </si>
  <si>
    <t>-1727339252</t>
  </si>
  <si>
    <t>https://podminky.urs.cz/item/CS_URS_2022_01/612135001</t>
  </si>
  <si>
    <t>skladba SN10, vyrovnání pod lamelovou stěnu tl. 80mm</t>
  </si>
  <si>
    <t>"m.č.1.13" (3,2+1,56+1,46+2,0)*1,2-(0,8*2+0,6)*0,5</t>
  </si>
  <si>
    <t>"m.č.1.14" 3,2*2*1,2-(0,8*0,5+0,6*0,6*2)</t>
  </si>
  <si>
    <t>skladba SN10, vyrovnání pod lamelovou stěnu tl. 150mm</t>
  </si>
  <si>
    <t>"m.č.1.13" (3,1+1,25)*1,2-0,6*0,6*2</t>
  </si>
  <si>
    <t>"m.č.1.14" 1,575*2*1,2</t>
  </si>
  <si>
    <t>612325422</t>
  </si>
  <si>
    <t>Oprava vápenocementové omítky vnitřních ploch štukové dvouvrstvé, tloušťky do 20 mm a tloušťky štuku do 3 mm stěn, v rozsahu opravované plochy přes 10 do 30%</t>
  </si>
  <si>
    <t>2010782816</t>
  </si>
  <si>
    <t>https://podminky.urs.cz/item/CS_URS_2022_01/612325422</t>
  </si>
  <si>
    <t>(1,07+1,21)*2,9</t>
  </si>
  <si>
    <t>612142001</t>
  </si>
  <si>
    <t>Potažení vnitřních ploch pletivem v ploše nebo pruzích, na plném podkladu sklovláknitým vtlačením do tmelu stěn</t>
  </si>
  <si>
    <t>-1023452465</t>
  </si>
  <si>
    <t>https://podminky.urs.cz/item/CS_URS_2022_01/612142001</t>
  </si>
  <si>
    <t>"skladba SN11 - stěny" 89,84</t>
  </si>
  <si>
    <t>"skladba SN9 - úklid" (1,07+1,21)*2*2,9-0,6*2,0</t>
  </si>
  <si>
    <t>"skladba SN9 - přizdívky" 17,43+11,25</t>
  </si>
  <si>
    <t>"skladba SN5 - nová stěna" 4,74*2-1,6+(2,0+2,37)*0,15</t>
  </si>
  <si>
    <t>"m.č.1.02" (0,9*2,0+2,0*2,0)*1,3</t>
  </si>
  <si>
    <t>612311131</t>
  </si>
  <si>
    <t>Potažení vnitřních ploch vápenným štukem tloušťky do 3 mm svislých konstrukcí stěn</t>
  </si>
  <si>
    <t>-1963008274</t>
  </si>
  <si>
    <t>https://podminky.urs.cz/item/CS_URS_2022_01/612311131</t>
  </si>
  <si>
    <t>"m.č.1.02" 5,9*2*2,8-0,9*0,9*2</t>
  </si>
  <si>
    <t>61763411R</t>
  </si>
  <si>
    <t>Cementová stěrka probarvená dvouvrstvá vnitřních stěn RAL 6001 vč. penetrace</t>
  </si>
  <si>
    <t>-629683245</t>
  </si>
  <si>
    <t>78394715R</t>
  </si>
  <si>
    <t>Polyuretanový nátěr cementové stěrky čtyřnásobný bezbarvý</t>
  </si>
  <si>
    <t>1008364241</t>
  </si>
  <si>
    <t>"skladba SN9" (1,07+1,21)*2*2,9-0,6*2,0</t>
  </si>
  <si>
    <t>619995001</t>
  </si>
  <si>
    <t>Začištění omítek (s dodáním hmot) kolem oken, dveří, podlah, obkladů apod.</t>
  </si>
  <si>
    <t>-403339619</t>
  </si>
  <si>
    <t>https://podminky.urs.cz/item/CS_URS_2022_01/619995001</t>
  </si>
  <si>
    <t>"m.č.1.02" 2,0*4+(0,8+2,0)*2</t>
  </si>
  <si>
    <t>622131121</t>
  </si>
  <si>
    <t>Podkladní a spojovací vrstva vnějších omítaných ploch penetrace nanášená ručně stěn</t>
  </si>
  <si>
    <t>-295329958</t>
  </si>
  <si>
    <t>https://podminky.urs.cz/item/CS_URS_2022_01/622131121</t>
  </si>
  <si>
    <t>skladba SN3</t>
  </si>
  <si>
    <t>"D.1.1.b.40 Řezopohled výhodní - návrh" 12,4-0,6*0,6*2</t>
  </si>
  <si>
    <t>"D.1.1.b.39 Řez E-E - návrh" 8,5+19,4-(2,0*2,0+0,8*2,0)</t>
  </si>
  <si>
    <t>"ostění" (0,6*4*2+0,2*4+0,8+2,0*2)*0,2</t>
  </si>
  <si>
    <t>skladba SN6</t>
  </si>
  <si>
    <t>"D.1.1.b.40 Řezopohled výhodní - návrh" 5,2</t>
  </si>
  <si>
    <t>"D.1.1.b.39 Řez E-E - návrh" 2,9</t>
  </si>
  <si>
    <t>622135001</t>
  </si>
  <si>
    <t>Vyrovnání nerovností podkladu vnějších omítaných ploch maltou, tloušťky do 10 mm vápenocementovou stěn</t>
  </si>
  <si>
    <t>-1942464751</t>
  </si>
  <si>
    <t>https://podminky.urs.cz/item/CS_URS_2022_01/622135001</t>
  </si>
  <si>
    <t>"skladba SN3" 47,12</t>
  </si>
  <si>
    <t>"skladba SN1" 39,573</t>
  </si>
  <si>
    <t>622142001</t>
  </si>
  <si>
    <t>Potažení vnějších ploch pletivem v ploše nebo pruzích, na plném podkladu sklovláknitým vtlačením do tmelu stěn</t>
  </si>
  <si>
    <t>-1867574298</t>
  </si>
  <si>
    <t>https://podminky.urs.cz/item/CS_URS_2022_01/622142001</t>
  </si>
  <si>
    <t>622335112</t>
  </si>
  <si>
    <t>Oprava cementové omítky vnějších ploch štukové stěn, v rozsahu opravované plochy přes 10 do 30%</t>
  </si>
  <si>
    <t>-1265491963</t>
  </si>
  <si>
    <t>https://podminky.urs.cz/item/CS_URS_2022_01/622335112</t>
  </si>
  <si>
    <t>skladba SN14</t>
  </si>
  <si>
    <t>"ostění dveří" (0,8+2,0*2)*(0,3+0,12)*4</t>
  </si>
  <si>
    <t>622151011</t>
  </si>
  <si>
    <t>Penetrační nátěr vnějších pastovitých tenkovrstvých omítek silikátový paropropustný stěn</t>
  </si>
  <si>
    <t>-628734297</t>
  </si>
  <si>
    <t>https://podminky.urs.cz/item/CS_URS_2022_01/622151011</t>
  </si>
  <si>
    <t>"skladba SN14" 8,064</t>
  </si>
  <si>
    <t>622531062</t>
  </si>
  <si>
    <t>Omítka tenkovrstvá silikonová vnějších ploch probarvená bez penetrace rýhovaná, tloušťky 3,0 mm stěn</t>
  </si>
  <si>
    <t>1894615082</t>
  </si>
  <si>
    <t>https://podminky.urs.cz/item/CS_URS_2022_01/622531062</t>
  </si>
  <si>
    <t>622324411</t>
  </si>
  <si>
    <t>Omítka sanační vnějších ploch podkladní (vyrovnávací) tloušťky do 15 mm nanášená ručně stěn</t>
  </si>
  <si>
    <t>-2088000024</t>
  </si>
  <si>
    <t>https://podminky.urs.cz/item/CS_URS_2022_01/622324411</t>
  </si>
  <si>
    <t xml:space="preserve">"skladba SN6" 8,1 </t>
  </si>
  <si>
    <t>622324491</t>
  </si>
  <si>
    <t>Omítka sanační vnějších ploch podkladní (vyrovnávací) tloušťky do 15 mm Příplatek k cenám podkladní sanační omítky nanášené ručně za každých dalších i započatých 5 mm tloušťky omítky přes 15 mm stěn</t>
  </si>
  <si>
    <t>1801424020</t>
  </si>
  <si>
    <t>https://podminky.urs.cz/item/CS_URS_2022_01/622324491</t>
  </si>
  <si>
    <t>622325121</t>
  </si>
  <si>
    <t>Omítka sanační vnějších ploch jádrová tloušťky do 15 mm nanášená ručně stěn</t>
  </si>
  <si>
    <t>961685688</t>
  </si>
  <si>
    <t>https://podminky.urs.cz/item/CS_URS_2022_01/622325121</t>
  </si>
  <si>
    <t>622325191</t>
  </si>
  <si>
    <t>Omítka sanační vnějších ploch jádrová tloušťky do 15 mm Příplatek k cenám za každých dalších i započatých 5 mm tloušťky omítky přes 15 mm stěn</t>
  </si>
  <si>
    <t>722646258</t>
  </si>
  <si>
    <t>https://podminky.urs.cz/item/CS_URS_2022_01/622325191</t>
  </si>
  <si>
    <t>62253106R</t>
  </si>
  <si>
    <t>Omítka tenkovrstvá jemnozrnná sanační vnějších ploch probarvená, včetně penetrace podkladu rýhovaná, tloušťky 3,0 mm stěn</t>
  </si>
  <si>
    <t>-659864243</t>
  </si>
  <si>
    <t>61763412R</t>
  </si>
  <si>
    <t>Cementová stěrka probarvená vnějších stěn RAL 2003, krystalická hydroizolace, hydrofobní napouštědlo, polyuretanový lak</t>
  </si>
  <si>
    <t>-422836556</t>
  </si>
  <si>
    <t>skladba SN5</t>
  </si>
  <si>
    <t>položka obsahuje (úplná specifikace viz PD):</t>
  </si>
  <si>
    <t>krystalická hydroizolace 2 vrstvy</t>
  </si>
  <si>
    <t>cementová stěrka flexibilní vhodná do bazénů 2 vrstvy</t>
  </si>
  <si>
    <t>hydrofobní napouštědlo 1 vrstva</t>
  </si>
  <si>
    <t>základová jednosložková impregnace 2 vrstvy, RAL 2003</t>
  </si>
  <si>
    <t>polyuretanový lak 2 vrstvy</t>
  </si>
  <si>
    <t>_______________________________________</t>
  </si>
  <si>
    <t>622143005</t>
  </si>
  <si>
    <t>Montáž omítkových profilů plastových, pozinkovaných nebo dřevěných upevněných vtlačením do podkladní vrstvy nebo přibitím omítníků</t>
  </si>
  <si>
    <t>-1701520304</t>
  </si>
  <si>
    <t>https://podminky.urs.cz/item/CS_URS_2022_01/622143005</t>
  </si>
  <si>
    <t xml:space="preserve">D.1.1.b.50 Detail 8 Zeď u vstupu do kotelny </t>
  </si>
  <si>
    <t>(2,37+2,0)*2+0,15</t>
  </si>
  <si>
    <t>fasáda</t>
  </si>
  <si>
    <t>3,0*2+4,0</t>
  </si>
  <si>
    <t>M</t>
  </si>
  <si>
    <t>56284230</t>
  </si>
  <si>
    <t>omítník PVC tl omítky tl 4mm</t>
  </si>
  <si>
    <t>271125615</t>
  </si>
  <si>
    <t>18,89*1,05 'Přepočtené koeficientem množství</t>
  </si>
  <si>
    <t>61700001R</t>
  </si>
  <si>
    <t>Začištění kapsy pro dešťový svod, lepidlo, perlinka, štuk/omítka</t>
  </si>
  <si>
    <t>1948093071</t>
  </si>
  <si>
    <t>631312141</t>
  </si>
  <si>
    <t>Doplnění dosavadních mazanin prostým betonem s dodáním hmot, bez potěru, plochy jednotlivě rýh v dosavadních mazaninách</t>
  </si>
  <si>
    <t>391711904</t>
  </si>
  <si>
    <t>https://podminky.urs.cz/item/CS_URS_2022_01/631312141</t>
  </si>
  <si>
    <t>po vybourané příčce</t>
  </si>
  <si>
    <t>3,4*0,1*0,1</t>
  </si>
  <si>
    <t>63131113R</t>
  </si>
  <si>
    <t>Vymývaná ŽB deska C 30/35 XF3, říční kamenivo 8/16, dilatace, uzavírací transparentní nátěr</t>
  </si>
  <si>
    <t>-1011589684</t>
  </si>
  <si>
    <t>"m.č.1.15" 94,15*0,16</t>
  </si>
  <si>
    <t>"m.č.1.19" (5,15-1,275*1,08)*0,16</t>
  </si>
  <si>
    <t>631319175</t>
  </si>
  <si>
    <t>Příplatek k cenám mazanin za stržení povrchu spodní vrstvy mazaniny latí před vložením výztuže nebo pletiva pro tl. obou vrstev mazaniny přes 120 do 240 mm</t>
  </si>
  <si>
    <t>1288408746</t>
  </si>
  <si>
    <t>https://podminky.urs.cz/item/CS_URS_2022_01/631319175</t>
  </si>
  <si>
    <t>53</t>
  </si>
  <si>
    <t>631351101</t>
  </si>
  <si>
    <t>Bednění v podlahách rýh a hran zřízení</t>
  </si>
  <si>
    <t>-728179037</t>
  </si>
  <si>
    <t>https://podminky.urs.cz/item/CS_URS_2022_01/631351101</t>
  </si>
  <si>
    <t>(13,6+4,0)*0,16</t>
  </si>
  <si>
    <t>54</t>
  </si>
  <si>
    <t>631351102</t>
  </si>
  <si>
    <t>Bednění v podlahách rýh a hran odstranění</t>
  </si>
  <si>
    <t>992054243</t>
  </si>
  <si>
    <t>https://podminky.urs.cz/item/CS_URS_2022_01/631351102</t>
  </si>
  <si>
    <t>55</t>
  </si>
  <si>
    <t>631362021</t>
  </si>
  <si>
    <t>Výztuž mazanin ze svařovaných sítí z drátů typu KARI</t>
  </si>
  <si>
    <t>-1861968223</t>
  </si>
  <si>
    <t>https://podminky.urs.cz/item/CS_URS_2022_01/631362021</t>
  </si>
  <si>
    <t>KARI 100/100/8 = 7,9 kg/m2</t>
  </si>
  <si>
    <t>"m.č.1.15" 94,15*7,9/1000</t>
  </si>
  <si>
    <t>"m.č.1.19" (5,15-1,275*1,08)*7,9/1000</t>
  </si>
  <si>
    <t>15% na přesahy</t>
  </si>
  <si>
    <t>0,774*0,15</t>
  </si>
  <si>
    <t>56</t>
  </si>
  <si>
    <t>63100001R</t>
  </si>
  <si>
    <t>Zhotovení otvoru ve vymývaném betonu pro osazení čistících rohoží</t>
  </si>
  <si>
    <t>306589006</t>
  </si>
  <si>
    <t>"ozn. OV01" 0,6*0,43*2</t>
  </si>
  <si>
    <t>"ozn. OV02" 0,6*0,43</t>
  </si>
  <si>
    <t>57</t>
  </si>
  <si>
    <t>63381111R</t>
  </si>
  <si>
    <t>Vyspravení a vyrovnání podesty po demontáži dlažby - doplnění nebo přebroušení pod novou dlažbu</t>
  </si>
  <si>
    <t>1232116329</t>
  </si>
  <si>
    <t>skladba SN12 - podesta schodiště</t>
  </si>
  <si>
    <t>"m.č.1.18" 1,4</t>
  </si>
  <si>
    <t>58</t>
  </si>
  <si>
    <t>642942611</t>
  </si>
  <si>
    <t>Osazování zárubní nebo rámů kovových dveřních lisovaných nebo z úhelníků bez dveřních křídel na montážní pěnu, plochy otvoru do 2,5 m2</t>
  </si>
  <si>
    <t>1316427484</t>
  </si>
  <si>
    <t>https://podminky.urs.cz/item/CS_URS_2022_01/642942611</t>
  </si>
  <si>
    <t>Výpis výplní otvorů - dveře (úplná specifikace viz PD)</t>
  </si>
  <si>
    <t>"ozn. D5P" 1</t>
  </si>
  <si>
    <t>59</t>
  </si>
  <si>
    <t>55331480</t>
  </si>
  <si>
    <t>zárubeň jednokřídlá ocelová pro zdění tl stěny 75-100mm rozměru 600/1970, 2100mm</t>
  </si>
  <si>
    <t>-685162214</t>
  </si>
  <si>
    <t>60</t>
  </si>
  <si>
    <t>642944121</t>
  </si>
  <si>
    <t>Osazení ocelových dveřních zárubní lisovaných nebo z úhelníků dodatečně s vybetonováním prahu, plochy do 2,5 m2</t>
  </si>
  <si>
    <t>-1144237994</t>
  </si>
  <si>
    <t>https://podminky.urs.cz/item/CS_URS_2022_01/642944121</t>
  </si>
  <si>
    <t>"ozn. D3P" 1</t>
  </si>
  <si>
    <t>"ozn. D6P" 1</t>
  </si>
  <si>
    <t>61</t>
  </si>
  <si>
    <t>55331433</t>
  </si>
  <si>
    <t>zárubeň jednokřídlá ocelová pro dodatečnou montáž tl stěny 75-100mm rozměru 900/1970, 2100mm</t>
  </si>
  <si>
    <t>844928264</t>
  </si>
  <si>
    <t>62</t>
  </si>
  <si>
    <t>985131311</t>
  </si>
  <si>
    <t>Očištění ploch stěn, rubu kleneb a podlah ruční dočištění ocelovými kartáči</t>
  </si>
  <si>
    <t>1647364831</t>
  </si>
  <si>
    <t>https://podminky.urs.cz/item/CS_URS_2022_01/985131311</t>
  </si>
  <si>
    <t xml:space="preserve">obnažení soklu u chodníku </t>
  </si>
  <si>
    <t>5,0*0,8</t>
  </si>
  <si>
    <t>63</t>
  </si>
  <si>
    <t>916231212</t>
  </si>
  <si>
    <t>Osazení chodníkového obrubníku betonového se zřízením lože, s vyplněním a zatřením spár cementovou maltou stojatého bez boční opěry, do lože z betonu prostého</t>
  </si>
  <si>
    <t>1036677299</t>
  </si>
  <si>
    <t>https://podminky.urs.cz/item/CS_URS_2022_01/916231212</t>
  </si>
  <si>
    <t>1,0+3,85+0,9</t>
  </si>
  <si>
    <t>64</t>
  </si>
  <si>
    <t>59217016</t>
  </si>
  <si>
    <t>obrubník betonový chodníkový 1000x80x250mm</t>
  </si>
  <si>
    <t>-1421679167</t>
  </si>
  <si>
    <t>5,75*1,1 'Přepočtené koeficientem množství</t>
  </si>
  <si>
    <t>65</t>
  </si>
  <si>
    <t>952901111</t>
  </si>
  <si>
    <t>Vyčištění budov nebo objektů před předáním do užívání budov bytové nebo občanské výstavby, světlé výšky podlaží do 4 m</t>
  </si>
  <si>
    <t>531345807</t>
  </si>
  <si>
    <t>https://podminky.urs.cz/item/CS_URS_2022_01/952901111</t>
  </si>
  <si>
    <t>66</t>
  </si>
  <si>
    <t>952901411</t>
  </si>
  <si>
    <t>Vyčištění budov nebo objektů před předáním do užívání ostatních objektů (např. kanálů, zásobníků, kůlen apod.) jakékoliv výšky podlaží</t>
  </si>
  <si>
    <t>1509986960</t>
  </si>
  <si>
    <t>https://podminky.urs.cz/item/CS_URS_2022_01/952901411</t>
  </si>
  <si>
    <t>"m.č.1.16" 75,1</t>
  </si>
  <si>
    <t>"m.č.1.17" 8,64</t>
  </si>
  <si>
    <t>998</t>
  </si>
  <si>
    <t>Přesun hmot</t>
  </si>
  <si>
    <t>67</t>
  </si>
  <si>
    <t>998017002</t>
  </si>
  <si>
    <t>Přesun hmot pro budovy občanské výstavby, bydlení, výrobu a služby s omezením mechanizace vodorovná dopravní vzdálenost do 100 m pro budovy s jakoukoliv nosnou konstrukcí výšky přes 6 do 12 m</t>
  </si>
  <si>
    <t>1906666096</t>
  </si>
  <si>
    <t>https://podminky.urs.cz/item/CS_URS_2022_01/998017002</t>
  </si>
  <si>
    <t>68</t>
  </si>
  <si>
    <t>711112001</t>
  </si>
  <si>
    <t>Provedení izolace proti zemní vlhkosti natěradly a tmely za studena na ploše svislé S nátěrem penetračním</t>
  </si>
  <si>
    <t>1573916959</t>
  </si>
  <si>
    <t>https://podminky.urs.cz/item/CS_URS_2022_01/711112001</t>
  </si>
  <si>
    <t>69</t>
  </si>
  <si>
    <t>11163150</t>
  </si>
  <si>
    <t>lak penetrační asfaltový</t>
  </si>
  <si>
    <t>987387839</t>
  </si>
  <si>
    <t>5*0,00034 'Přepočtené koeficientem množství</t>
  </si>
  <si>
    <t>70</t>
  </si>
  <si>
    <t>711199095</t>
  </si>
  <si>
    <t>Příplatek k cenám provedení izolace proti zemní vlhkosti za plochu do 10 m2 natěradly za studena nebo za horka</t>
  </si>
  <si>
    <t>-1138508162</t>
  </si>
  <si>
    <t>https://podminky.urs.cz/item/CS_URS_2022_01/711199095</t>
  </si>
  <si>
    <t>71</t>
  </si>
  <si>
    <t>711142559</t>
  </si>
  <si>
    <t>Provedení izolace proti zemní vlhkosti pásy přitavením NAIP na ploše svislé S</t>
  </si>
  <si>
    <t>-1639710178</t>
  </si>
  <si>
    <t>https://podminky.urs.cz/item/CS_URS_2022_01/711142559</t>
  </si>
  <si>
    <t>72</t>
  </si>
  <si>
    <t>62833158</t>
  </si>
  <si>
    <t>pás asfaltový natavitelný oxidovaný tl 4,0mm typu G200 S40 s vložkou ze skleněné tkaniny, s jemnozrnným minerálním posypem</t>
  </si>
  <si>
    <t>-778818172</t>
  </si>
  <si>
    <t>5*1,221 'Přepočtené koeficientem množství</t>
  </si>
  <si>
    <t>73</t>
  </si>
  <si>
    <t>711199097</t>
  </si>
  <si>
    <t>Příplatek k cenám provedení izolace proti zemní vlhkosti za plochu do 10 m2 pásy přitavením NAIP nebo termoplasty</t>
  </si>
  <si>
    <t>208342464</t>
  </si>
  <si>
    <t>https://podminky.urs.cz/item/CS_URS_2022_01/711199097</t>
  </si>
  <si>
    <t>74</t>
  </si>
  <si>
    <t>998711202</t>
  </si>
  <si>
    <t>Přesun hmot pro izolace proti vodě, vlhkosti a plynům stanovený procentní sazbou (%) z ceny vodorovná dopravní vzdálenost do 50 m v objektech výšky přes 6 do 12 m</t>
  </si>
  <si>
    <t>%</t>
  </si>
  <si>
    <t>902729284</t>
  </si>
  <si>
    <t>https://podminky.urs.cz/item/CS_URS_2022_01/998711202</t>
  </si>
  <si>
    <t>762</t>
  </si>
  <si>
    <t>Konstrukce tesařské</t>
  </si>
  <si>
    <t>75</t>
  </si>
  <si>
    <t>762332942</t>
  </si>
  <si>
    <t>Doplnění střešní vazby řezivem - montáž (materiál ve specifikaci) hoblovaným, průřezové plochy přes 120 do 224 cm2</t>
  </si>
  <si>
    <t>2022354173</t>
  </si>
  <si>
    <t>https://podminky.urs.cz/item/CS_URS_2022_01/762332942</t>
  </si>
  <si>
    <t xml:space="preserve">doplnění stávajících vazniček </t>
  </si>
  <si>
    <t>"ozn. R06" 82,0</t>
  </si>
  <si>
    <t>76</t>
  </si>
  <si>
    <t>61223264</t>
  </si>
  <si>
    <t>hranol konstrukční KVH lepený průřezu 100x100-280mm nepohledový</t>
  </si>
  <si>
    <t>741284465</t>
  </si>
  <si>
    <t>"ozn. R06" 82,0*0,1*0,18</t>
  </si>
  <si>
    <t>1,476*1,1 'Přepočtené koeficientem množství</t>
  </si>
  <si>
    <t>77</t>
  </si>
  <si>
    <t>762824120</t>
  </si>
  <si>
    <t>Montáž stropních trámů z lepených hranolů s trámovými výměnami, průřezové plochy přes 144 do 288 cm2</t>
  </si>
  <si>
    <t>-1175950222</t>
  </si>
  <si>
    <t>https://podminky.urs.cz/item/CS_URS_2022_01/762824120</t>
  </si>
  <si>
    <t>"ozn. R03" 4,0*9</t>
  </si>
  <si>
    <t>78</t>
  </si>
  <si>
    <t>61223269</t>
  </si>
  <si>
    <t>hranol konstrukční KVH lepený průřezu 80x80-280mm pohledový</t>
  </si>
  <si>
    <t>-1586210714</t>
  </si>
  <si>
    <t>"ozn. R03" 36,0*0,08*0,2</t>
  </si>
  <si>
    <t>0,576*1,1 'Přepočtené koeficientem množství</t>
  </si>
  <si>
    <t>79</t>
  </si>
  <si>
    <t>762395000</t>
  </si>
  <si>
    <t>Spojovací prostředky krovů, bednění a laťování, nadstřešních konstrukcí svory, prkna, hřebíky, pásová ocel, vruty</t>
  </si>
  <si>
    <t>1472652856</t>
  </si>
  <si>
    <t>https://podminky.urs.cz/item/CS_URS_2022_01/762395000</t>
  </si>
  <si>
    <t>1,624+0,634</t>
  </si>
  <si>
    <t>80</t>
  </si>
  <si>
    <t>762083122</t>
  </si>
  <si>
    <t>Impregnace řeziva máčením proti dřevokaznému hmyzu, houbám a plísním, třída ohrožení 3 a 4 (dřevo v exteriéru)</t>
  </si>
  <si>
    <t>-1947679426</t>
  </si>
  <si>
    <t>https://podminky.urs.cz/item/CS_URS_2022_01/762083122</t>
  </si>
  <si>
    <t>81</t>
  </si>
  <si>
    <t>998762202</t>
  </si>
  <si>
    <t>Přesun hmot pro konstrukce tesařské stanovený procentní sazbou (%) z ceny vodorovná dopravní vzdálenost do 50 m v objektech výšky přes 6 do 12 m</t>
  </si>
  <si>
    <t>1778988431</t>
  </si>
  <si>
    <t>https://podminky.urs.cz/item/CS_URS_2022_01/998762202</t>
  </si>
  <si>
    <t>763</t>
  </si>
  <si>
    <t>Konstrukce suché výstavby</t>
  </si>
  <si>
    <t>82</t>
  </si>
  <si>
    <t>76313145R</t>
  </si>
  <si>
    <t>Podhled ze sádrokartonových desek dvouvrstvá zavěšená spodní konstrukce z ocelových profilů CD, UD jednoduše opláštěná deskou impregnovanou H2, tl. 15 mm, bez izolace</t>
  </si>
  <si>
    <t>-361815438</t>
  </si>
  <si>
    <t>83</t>
  </si>
  <si>
    <t>763131761</t>
  </si>
  <si>
    <t>Podhled ze sádrokartonových desek Příplatek k cenám za plochu do 3 m2 jednotlivě</t>
  </si>
  <si>
    <t>-1786254381</t>
  </si>
  <si>
    <t>https://podminky.urs.cz/item/CS_URS_2022_01/763131761</t>
  </si>
  <si>
    <t>84</t>
  </si>
  <si>
    <t>998763402</t>
  </si>
  <si>
    <t>Přesun hmot pro konstrukce montované z desek stanovený procentní sazbou (%) z ceny vodorovná dopravní vzdálenost do 50 m v objektech výšky přes 6 do 12 m</t>
  </si>
  <si>
    <t>1706135279</t>
  </si>
  <si>
    <t>https://podminky.urs.cz/item/CS_URS_2022_01/998763402</t>
  </si>
  <si>
    <t>85</t>
  </si>
  <si>
    <t>764518623</t>
  </si>
  <si>
    <t>Svod z pozinkovaného plechu s upraveným povrchem včetně objímek, kolen a odskoků kruhový, průměru 120 mm</t>
  </si>
  <si>
    <t>-1960357602</t>
  </si>
  <si>
    <t>https://podminky.urs.cz/item/CS_URS_2022_01/764518623</t>
  </si>
  <si>
    <t>vč. napojení na stávající okapní systém</t>
  </si>
  <si>
    <t>montáž do drážky ve stěně</t>
  </si>
  <si>
    <t>"bm" 4,0</t>
  </si>
  <si>
    <t>86</t>
  </si>
  <si>
    <t>721242106</t>
  </si>
  <si>
    <t>Lapače střešních splavenin polypropylenové (PP) se svislým odtokem DN 125</t>
  </si>
  <si>
    <t>-1417653804</t>
  </si>
  <si>
    <t>https://podminky.urs.cz/item/CS_URS_2022_01/721242106</t>
  </si>
  <si>
    <t>87</t>
  </si>
  <si>
    <t>76400001R</t>
  </si>
  <si>
    <t>Úprava stávajícího oplechování zastřešení terasy pro osazení bočních čel z vláknocementových desek</t>
  </si>
  <si>
    <t>-1870408671</t>
  </si>
  <si>
    <t>4,275+20,36+4,0</t>
  </si>
  <si>
    <t>88</t>
  </si>
  <si>
    <t>998764202</t>
  </si>
  <si>
    <t>Přesun hmot pro konstrukce klempířské stanovený procentní sazbou (%) z ceny vodorovná dopravní vzdálenost do 50 m v objektech výšky přes 6 do 12 m</t>
  </si>
  <si>
    <t>333349927</t>
  </si>
  <si>
    <t>https://podminky.urs.cz/item/CS_URS_2022_01/998764202</t>
  </si>
  <si>
    <t>89</t>
  </si>
  <si>
    <t>76600001R</t>
  </si>
  <si>
    <t xml:space="preserve">D+M lamelová stěna tl. 75mm, svislá buková lať, geotextilie, konstrukční KVH hranol, vč. kotvení a povrchové úpravy </t>
  </si>
  <si>
    <t>-994299650</t>
  </si>
  <si>
    <t>skladba SN10</t>
  </si>
  <si>
    <t xml:space="preserve">svislá hoblovaná lať 40/40mm, zaoblené hrany, buková, 2x transparentní lak do venkovního prostření, šroubované do konstrukčního hranolu </t>
  </si>
  <si>
    <t>černá netkaná geotextlie kotvená do hranolů</t>
  </si>
  <si>
    <t xml:space="preserve">vodorovný konstrukční hranol KVH 40/100mm kotvený do zdi </t>
  </si>
  <si>
    <t>90</t>
  </si>
  <si>
    <t>76600002R</t>
  </si>
  <si>
    <t xml:space="preserve">D+M lamelová stěna tl. 150mm, svislá buková lať, geotextilie, konstrukční KVH hranol, vč. kotvení a povrchové úpravy </t>
  </si>
  <si>
    <t>-1330914833</t>
  </si>
  <si>
    <t>91</t>
  </si>
  <si>
    <t>76600003R</t>
  </si>
  <si>
    <t xml:space="preserve">D+M dřevěný obvodový plášť, svislá buková lať, vložené lamely, geotextilie, konstrukční KVH hranol vodorovný, svislý, vč. kotvení a povrchové úpravy </t>
  </si>
  <si>
    <t>-1447694187</t>
  </si>
  <si>
    <t xml:space="preserve">svislá hoblovaná lať 40/40 (40/30) mm, zaoblené hrany, buková, 2x transp. lak do venkovního prostření, šroubované do konstrukčního hranolu </t>
  </si>
  <si>
    <t xml:space="preserve">svislý konstrukční hranol KVH 60/120mm kotvený do zdi </t>
  </si>
  <si>
    <t>92</t>
  </si>
  <si>
    <t>76600004R</t>
  </si>
  <si>
    <t xml:space="preserve">D+M obložení bočních čel zastřešení z vláknocementových desek tl. 8mm černých, pro exteriér, okapní nos, zasunout pod stávající oplechování, nerez šrouby, geotextilie, vč. kotvení a povrchové úpravy </t>
  </si>
  <si>
    <t>-2078468274</t>
  </si>
  <si>
    <t>skladba SN15, úplná specifikace dle PD</t>
  </si>
  <si>
    <t>(4,3+13,6+4,0)*0,52</t>
  </si>
  <si>
    <t>93</t>
  </si>
  <si>
    <t>76600005R</t>
  </si>
  <si>
    <t xml:space="preserve">D+M dřevěný záklop stropu nad terasou, vodorovná buková lať, geotextilie, stávající konstrukční hranoly, vč. kotvení a povrchové úpravy </t>
  </si>
  <si>
    <t>-136947328</t>
  </si>
  <si>
    <t>skladba SN2</t>
  </si>
  <si>
    <t xml:space="preserve">vodorovná hoblovaná lať 40/40mm, zaoblené hrany, buková, 2x transparentní lak do venkovního prostření, šroubované do konstrukčního hranolu </t>
  </si>
  <si>
    <t>"skladba SN2" 98,84</t>
  </si>
  <si>
    <t>94</t>
  </si>
  <si>
    <t>D1L</t>
  </si>
  <si>
    <t xml:space="preserve">D+M Dveře exteriérové 800x1970mm do stávající ocelové zárubně, MDF deska, kulatý otvor D300mm, vč. bezpečnostního kování a dveřního prahu </t>
  </si>
  <si>
    <t>1769249764</t>
  </si>
  <si>
    <t>"ozn. D1L" 2</t>
  </si>
  <si>
    <t>95</t>
  </si>
  <si>
    <t>D2P</t>
  </si>
  <si>
    <t>-423076454</t>
  </si>
  <si>
    <t>"ozn. D2P" 2</t>
  </si>
  <si>
    <t>96</t>
  </si>
  <si>
    <t>D3P</t>
  </si>
  <si>
    <t xml:space="preserve">D+M Dveře interiérové 800x1970mm otevíravé, do ocelové zárubně, MDF deska, kulatý otvor D300mm, vč. kování </t>
  </si>
  <si>
    <t>-1634677250</t>
  </si>
  <si>
    <t>97</t>
  </si>
  <si>
    <t>D4L</t>
  </si>
  <si>
    <t xml:space="preserve">D+M Dveře exteriérové plné 800x1970mm do stávající ocelové zárubně, MDF deska, PO min 30min, vč. bezpečnostního kování a dveřního prahu </t>
  </si>
  <si>
    <t>1040340568</t>
  </si>
  <si>
    <t>"ozn. D4L" 1</t>
  </si>
  <si>
    <t>98</t>
  </si>
  <si>
    <t>D5P</t>
  </si>
  <si>
    <t xml:space="preserve">D+M Dveře interiérové 600x1970mm plné, otevíravé, do ocelové zárubně, MDF deska, vč. kování </t>
  </si>
  <si>
    <t>1374388191</t>
  </si>
  <si>
    <t>99</t>
  </si>
  <si>
    <t>D6P</t>
  </si>
  <si>
    <t xml:space="preserve">D+M Dveře interiérové 800x1970mm otevíravé, do ocelové zárubně, MDF deska, kulatý otvor D300mm, vč. bezpečnostního kování </t>
  </si>
  <si>
    <t>1598843646</t>
  </si>
  <si>
    <t>100</t>
  </si>
  <si>
    <t>TV01</t>
  </si>
  <si>
    <t>D+M Parapet vnější kolem okna z dubové spárovky tl. 36mm dl. 4x2000mm, vč. kotvení a povrchové úpravy</t>
  </si>
  <si>
    <t>-1356482216</t>
  </si>
  <si>
    <t>Truhlářské výrobky (úplná specifikace viz PD)</t>
  </si>
  <si>
    <t>boční a horní části 2000x265mm</t>
  </si>
  <si>
    <t>spodní sedací část 2000x425mm</t>
  </si>
  <si>
    <t>"ozn. TV01" 1</t>
  </si>
  <si>
    <t>101</t>
  </si>
  <si>
    <t>TV02</t>
  </si>
  <si>
    <t>D+M Parapet vnitřní v umývárně, buk 600x340x18mm, ořezání na místě, zaoblené hrany, vč. kotvení a povrchové úpravy</t>
  </si>
  <si>
    <t>2132249336</t>
  </si>
  <si>
    <t>"ozn. TV02" 4</t>
  </si>
  <si>
    <t>102</t>
  </si>
  <si>
    <t>TV03</t>
  </si>
  <si>
    <t>D+M Venkovní stupňovitá lavice, dubové hranoly hoblované 350x350mm, zaoblené hrany, konstrukční spoje z ocelovou tyčí, vč. kotvení a povrchové úpravy</t>
  </si>
  <si>
    <t>-624657065</t>
  </si>
  <si>
    <t>počty hranolů:</t>
  </si>
  <si>
    <t>dubový hranol 350/350/2370mm 9ks</t>
  </si>
  <si>
    <t>dubový hranol 350/350/2020mm 2ks</t>
  </si>
  <si>
    <t>dubový hranol 350/350/1670mm 1ks</t>
  </si>
  <si>
    <t>"ozn. TV03" 1</t>
  </si>
  <si>
    <t>103</t>
  </si>
  <si>
    <t>OV20</t>
  </si>
  <si>
    <t>D+M Dřevěné žebřiny 2200x900mm, vč. kotvení a povrchové úpravy</t>
  </si>
  <si>
    <t>282799986</t>
  </si>
  <si>
    <t>Ostatní výrobky (úplná specifikace viz PD)</t>
  </si>
  <si>
    <t>"ozn. OV20" 1</t>
  </si>
  <si>
    <t>104</t>
  </si>
  <si>
    <t>TV04</t>
  </si>
  <si>
    <t>D+M Dřevěné schody do sálu, stupnice z dubových prken, konstrukce trámky, dubové madlo, vč. kotvení a povrchové úpravy</t>
  </si>
  <si>
    <t>-465358433</t>
  </si>
  <si>
    <t>"ozn. TV04" 1</t>
  </si>
  <si>
    <t>105</t>
  </si>
  <si>
    <t>TV05</t>
  </si>
  <si>
    <t>D+M Dubová spárovka 950x1250mm tl. 36mm, vč. kotvení a povrchové úpravy</t>
  </si>
  <si>
    <t>975947777</t>
  </si>
  <si>
    <t>"ozn. TV05" 1</t>
  </si>
  <si>
    <t>106</t>
  </si>
  <si>
    <t>998766202</t>
  </si>
  <si>
    <t>Přesun hmot pro konstrukce truhlářské stanovený procentní sazbou (%) z ceny vodorovná dopravní vzdálenost do 50 m v objektech výšky přes 6 do 12 m</t>
  </si>
  <si>
    <t>1566693462</t>
  </si>
  <si>
    <t>https://podminky.urs.cz/item/CS_URS_2022_01/998766202</t>
  </si>
  <si>
    <t>107</t>
  </si>
  <si>
    <t>OK01</t>
  </si>
  <si>
    <t>D+M Okno hliníkové fixní 2000x2000mm, bezpečností trojsklo, parotěsné a paropropustné pásky</t>
  </si>
  <si>
    <t>-1292742761</t>
  </si>
  <si>
    <t>Výpis výplní otvorů - okna (úplná specifikace viz PD)</t>
  </si>
  <si>
    <t>"ozn. OK01" 1</t>
  </si>
  <si>
    <t>108</t>
  </si>
  <si>
    <t>ZV01</t>
  </si>
  <si>
    <t>D+M Ocelové zábradlí 4000x1200mm - kopie stávajících zábradlí, Jekl 50/50/3mm, výplň tyčovina 20/20mm, vč. kotvení a povrchové úpravy</t>
  </si>
  <si>
    <t>471089726</t>
  </si>
  <si>
    <t>Zámečnické výrobky (úplná specifikace viz PD)</t>
  </si>
  <si>
    <t>"ozn. ZV01" 1</t>
  </si>
  <si>
    <t>109</t>
  </si>
  <si>
    <t>ZV02</t>
  </si>
  <si>
    <t>D+M Ocelová hrazda 1200+900mm, ohýbaná trubka D40mm, vč. kotvení a povrchové úpravy</t>
  </si>
  <si>
    <t>-1138048455</t>
  </si>
  <si>
    <t>"ozn. ZV02" 1</t>
  </si>
  <si>
    <t>110</t>
  </si>
  <si>
    <t>ZV03</t>
  </si>
  <si>
    <t>D+M Zábradlí k bočnímu schodišti na zeď dl. 1500mm, ocelová trubka D40mm, vč. kotvení a povrchové úpravy</t>
  </si>
  <si>
    <t>-989750309</t>
  </si>
  <si>
    <t>"ozn. ZV03" 1</t>
  </si>
  <si>
    <t>111</t>
  </si>
  <si>
    <t>ZV04</t>
  </si>
  <si>
    <t>D+M Zábradlí k bočnímu schodišti do betonových patek dl. 1500mm, ocelová trubka 40/5mm, vč. kotvení a povrchové úpravy</t>
  </si>
  <si>
    <t>1386871893</t>
  </si>
  <si>
    <t>"ozn. ZV04" 1</t>
  </si>
  <si>
    <t>112</t>
  </si>
  <si>
    <t>ZV05</t>
  </si>
  <si>
    <t>D+M Madlo ke schodišti u vstupu do bytu správce dl. 2415mm, ocelová ohýbaná trubka D40mm, vč. kotvení a povrchové úpravy</t>
  </si>
  <si>
    <t>1208161423</t>
  </si>
  <si>
    <t>"ozn. ZV05" 1</t>
  </si>
  <si>
    <t>113</t>
  </si>
  <si>
    <t>OV01</t>
  </si>
  <si>
    <t>D+M Kovová venkovní čistící rohož 600x430mm s roštěm, rámem, vaničkou a gumou, svařované podlahové rošty s pracnami, vč. kotvení a povrchové úpravy</t>
  </si>
  <si>
    <t>-17005710</t>
  </si>
  <si>
    <t>"ozn. OV01" 2</t>
  </si>
  <si>
    <t>114</t>
  </si>
  <si>
    <t>OV02</t>
  </si>
  <si>
    <t>1937492618</t>
  </si>
  <si>
    <t>"ozn. OV02" 1</t>
  </si>
  <si>
    <t>115</t>
  </si>
  <si>
    <t>OV03</t>
  </si>
  <si>
    <t>D+M trámová botka Zn typ 2, 80x134x2mm pro osazení KVH hranolu, kotvení přes zateplovací systém, vč. vyvrtání otvoru, kotvení a případné úpravy KZS</t>
  </si>
  <si>
    <t>499542229</t>
  </si>
  <si>
    <t>"ozn. OV03" 18</t>
  </si>
  <si>
    <t>116</t>
  </si>
  <si>
    <t>OV04</t>
  </si>
  <si>
    <t>D+M Držák madla na zeď 40x40x2mm, kotvení na stěnu, vč. kotvení a povrchové úpravy</t>
  </si>
  <si>
    <t>600093063</t>
  </si>
  <si>
    <t>"ozn. OV04" 6</t>
  </si>
  <si>
    <t>117</t>
  </si>
  <si>
    <t>OV05</t>
  </si>
  <si>
    <t>D+M Dělící stěna na WC laminátová dřevotříska 540x1010x2mm, vč. kotvení</t>
  </si>
  <si>
    <t>-172150919</t>
  </si>
  <si>
    <t>"ozn. OV05" 2</t>
  </si>
  <si>
    <t>118</t>
  </si>
  <si>
    <t>OV16</t>
  </si>
  <si>
    <t>D+M Zrcadlo kulaté D500mm, vč. kotvení</t>
  </si>
  <si>
    <t>-1837417506</t>
  </si>
  <si>
    <t>"ozn. OV16" 5</t>
  </si>
  <si>
    <t>119</t>
  </si>
  <si>
    <t>OV17</t>
  </si>
  <si>
    <t>D+M Poklop pro zadlážedění hliníkový 715x715mm s těsněním, uzamykatelný, vodotěsný, prachotěsný</t>
  </si>
  <si>
    <t>-897488225</t>
  </si>
  <si>
    <t>"ozn. OV17" 2</t>
  </si>
  <si>
    <t>120</t>
  </si>
  <si>
    <t>OV19</t>
  </si>
  <si>
    <t>D+M Úhleník k upevnění žebřin ocelový 250x100x4mm, vč. kotvení a povrchové úpravy</t>
  </si>
  <si>
    <t>-289476454</t>
  </si>
  <si>
    <t>"ozn. OV19" 6</t>
  </si>
  <si>
    <t>121</t>
  </si>
  <si>
    <t>OV21</t>
  </si>
  <si>
    <t>D+M konstrukce na zeď pro květináče 480x590x20mm, barva černá, vč. kotvení a povrchové úpravy</t>
  </si>
  <si>
    <t>1785946861</t>
  </si>
  <si>
    <t>"ozn. OV21" 6</t>
  </si>
  <si>
    <t>122</t>
  </si>
  <si>
    <t>OV24</t>
  </si>
  <si>
    <t>D+M držák na toaletní papír nástěnný, nerez</t>
  </si>
  <si>
    <t>-37395382</t>
  </si>
  <si>
    <t>"ozn. OV24" 4</t>
  </si>
  <si>
    <t>123</t>
  </si>
  <si>
    <t>OV25</t>
  </si>
  <si>
    <t>D+M nástěnný dávkovač na mýdlo 300ml, plast</t>
  </si>
  <si>
    <t>1622472098</t>
  </si>
  <si>
    <t>"ozn. OV25" 5</t>
  </si>
  <si>
    <t>124</t>
  </si>
  <si>
    <t>D+M nerezové ukončovací lišty, přechod nové a stávající omítky, rozměry dle skutečné tluošťky omítky</t>
  </si>
  <si>
    <t>-1522419127</t>
  </si>
  <si>
    <t>125</t>
  </si>
  <si>
    <t>998767202</t>
  </si>
  <si>
    <t>Přesun hmot pro zámečnické konstrukce stanovený procentní sazbou (%) z ceny vodorovná dopravní vzdálenost do 50 m v objektech výšky přes 6 do 12 m</t>
  </si>
  <si>
    <t>-134583257</t>
  </si>
  <si>
    <t>https://podminky.urs.cz/item/CS_URS_2022_01/998767202</t>
  </si>
  <si>
    <t>771</t>
  </si>
  <si>
    <t>Podlahy z dlaždic</t>
  </si>
  <si>
    <t>126</t>
  </si>
  <si>
    <t>771121011</t>
  </si>
  <si>
    <t>Příprava podkladu před provedením dlažby nátěr penetrační na podlahu</t>
  </si>
  <si>
    <t>-1408066561</t>
  </si>
  <si>
    <t>https://podminky.urs.cz/item/CS_URS_2022_01/771121011</t>
  </si>
  <si>
    <t>127</t>
  </si>
  <si>
    <t>771574273</t>
  </si>
  <si>
    <t>Montáž podlah z dlaždic keramických lepených flexibilním lepidlem maloformátových pro vysoké mechanické zatížení protiskluzných nebo reliéfních (bezbariérových) přes 85 do 100 ks/m2</t>
  </si>
  <si>
    <t>337499149</t>
  </si>
  <si>
    <t>https://podminky.urs.cz/item/CS_URS_2022_01/771574273</t>
  </si>
  <si>
    <t>128</t>
  </si>
  <si>
    <t>59761428</t>
  </si>
  <si>
    <t>dlažba keramická hutná protiskluzná do interiéru i exteriéru pro vysoké mechanické namáhání  přes 85 do 100ks/m2</t>
  </si>
  <si>
    <t>-1817626829</t>
  </si>
  <si>
    <t>1,4*1,1 'Přepočtené koeficientem množství</t>
  </si>
  <si>
    <t>129</t>
  </si>
  <si>
    <t>771577111</t>
  </si>
  <si>
    <t>Montáž podlah z dlaždic keramických lepených flexibilním lepidlem Příplatek k cenám za plochu do 5 m2 jednotlivě</t>
  </si>
  <si>
    <t>1437320114</t>
  </si>
  <si>
    <t>https://podminky.urs.cz/item/CS_URS_2022_01/771577111</t>
  </si>
  <si>
    <t>130</t>
  </si>
  <si>
    <t>998771202</t>
  </si>
  <si>
    <t>Přesun hmot pro podlahy z dlaždic stanovený procentní sazbou (%) z ceny vodorovná dopravní vzdálenost do 50 m v objektech výšky přes 6 do 12 m</t>
  </si>
  <si>
    <t>214594183</t>
  </si>
  <si>
    <t>https://podminky.urs.cz/item/CS_URS_2022_01/998771202</t>
  </si>
  <si>
    <t>777</t>
  </si>
  <si>
    <t>Podlahy lité</t>
  </si>
  <si>
    <t>131</t>
  </si>
  <si>
    <t>777111123</t>
  </si>
  <si>
    <t>Příprava podkladu před provedením litých podlah obroušení strojní</t>
  </si>
  <si>
    <t>1056536183</t>
  </si>
  <si>
    <t>https://podminky.urs.cz/item/CS_URS_2022_01/777111123</t>
  </si>
  <si>
    <t>skladba SN7</t>
  </si>
  <si>
    <t>skladba SN8</t>
  </si>
  <si>
    <t>132</t>
  </si>
  <si>
    <t>776141122</t>
  </si>
  <si>
    <t>Příprava podkladu vyrovnání samonivelační stěrkou podlah min.pevnosti 30 MPa, tloušťky přes 3 do 5 mm</t>
  </si>
  <si>
    <t>1255864136</t>
  </si>
  <si>
    <t>https://podminky.urs.cz/item/CS_URS_2022_01/776141122</t>
  </si>
  <si>
    <t>"skladba SN7" 26,53</t>
  </si>
  <si>
    <t>"skladba SN8" 23,29</t>
  </si>
  <si>
    <t>133</t>
  </si>
  <si>
    <t>77712110R</t>
  </si>
  <si>
    <t>Polyuretanová stěrka 3mm, RAL 6001 vč. penetrace</t>
  </si>
  <si>
    <t>-1267611120</t>
  </si>
  <si>
    <t>položka obsahuje:</t>
  </si>
  <si>
    <t>1x ochranný lak, polyuretan probarvený</t>
  </si>
  <si>
    <t>polyuretan vyrovnávací vrstva</t>
  </si>
  <si>
    <t xml:space="preserve">epoxidová zpevňovací vrstva na nivelační stěrku </t>
  </si>
  <si>
    <t>134</t>
  </si>
  <si>
    <t>77712120R</t>
  </si>
  <si>
    <t>Polyuretanová stěrka 3mm, RAL 7043 vč. penetrace</t>
  </si>
  <si>
    <t>-1896905899</t>
  </si>
  <si>
    <t>135</t>
  </si>
  <si>
    <t>776421111</t>
  </si>
  <si>
    <t>Montáž lišt obvodových lepených</t>
  </si>
  <si>
    <t>838507608</t>
  </si>
  <si>
    <t>https://podminky.urs.cz/item/CS_URS_2022_01/776421111</t>
  </si>
  <si>
    <t>"m.č.1.10" 13,5-0,9*2</t>
  </si>
  <si>
    <t>"m.č.1.11" 12,4-0,9</t>
  </si>
  <si>
    <t>"m.č.1.12" 14,9-0,9</t>
  </si>
  <si>
    <t>136</t>
  </si>
  <si>
    <t>2841101R</t>
  </si>
  <si>
    <t>lišta podlahová soklová z HD Polymeru 18x18mm</t>
  </si>
  <si>
    <t>1930111279</t>
  </si>
  <si>
    <t>36,4705882352941*1,02 'Přepočtené koeficientem množství</t>
  </si>
  <si>
    <t>137</t>
  </si>
  <si>
    <t>998777202</t>
  </si>
  <si>
    <t>Přesun hmot pro podlahy lité stanovený procentní sazbou (%) z ceny vodorovná dopravní vzdálenost do 50 m v objektech výšky přes 6 do 12 m</t>
  </si>
  <si>
    <t>-3701697</t>
  </si>
  <si>
    <t>https://podminky.urs.cz/item/CS_URS_2022_01/998777202</t>
  </si>
  <si>
    <t>138</t>
  </si>
  <si>
    <t>783301313</t>
  </si>
  <si>
    <t>Příprava podkladu zámečnických konstrukcí před provedením nátěru odmaštění odmašťovačem ředidlovým</t>
  </si>
  <si>
    <t>664454165</t>
  </si>
  <si>
    <t>https://podminky.urs.cz/item/CS_URS_2022_01/783301313</t>
  </si>
  <si>
    <t>nové zárubně</t>
  </si>
  <si>
    <t>0,8*2,0</t>
  </si>
  <si>
    <t>139</t>
  </si>
  <si>
    <t>783301401</t>
  </si>
  <si>
    <t>Příprava podkladu zámečnických konstrukcí před provedením nátěru ometení</t>
  </si>
  <si>
    <t>1711421169</t>
  </si>
  <si>
    <t>https://podminky.urs.cz/item/CS_URS_2022_01/783301401</t>
  </si>
  <si>
    <t>140</t>
  </si>
  <si>
    <t>783314203</t>
  </si>
  <si>
    <t>Základní antikorozní nátěr zámečnických konstrukcí jednonásobný syntetický samozákladující</t>
  </si>
  <si>
    <t>698076184</t>
  </si>
  <si>
    <t>https://podminky.urs.cz/item/CS_URS_2022_01/783314203</t>
  </si>
  <si>
    <t>141</t>
  </si>
  <si>
    <t>783315103</t>
  </si>
  <si>
    <t>Mezinátěr zámečnických konstrukcí jednonásobný syntetický samozákladující</t>
  </si>
  <si>
    <t>729718994</t>
  </si>
  <si>
    <t>https://podminky.urs.cz/item/CS_URS_2022_01/783315103</t>
  </si>
  <si>
    <t>142</t>
  </si>
  <si>
    <t>783317105</t>
  </si>
  <si>
    <t>Krycí nátěr (email) zámečnických konstrukcí jednonásobný syntetický samozákladující</t>
  </si>
  <si>
    <t>-241411344</t>
  </si>
  <si>
    <t>https://podminky.urs.cz/item/CS_URS_2022_01/783317105</t>
  </si>
  <si>
    <t>143</t>
  </si>
  <si>
    <t>783201201</t>
  </si>
  <si>
    <t>Příprava podkladu tesařských konstrukcí před provedením nátěru broušení</t>
  </si>
  <si>
    <t>-1508731315</t>
  </si>
  <si>
    <t>https://podminky.urs.cz/item/CS_URS_2022_01/783201201</t>
  </si>
  <si>
    <t>"ozn. R03" (0,08+0,2)*2*36,0</t>
  </si>
  <si>
    <t>144</t>
  </si>
  <si>
    <t>783201401</t>
  </si>
  <si>
    <t>Příprava podkladu tesařských konstrukcí před provedením nátěru ometení</t>
  </si>
  <si>
    <t>-1976454646</t>
  </si>
  <si>
    <t>https://podminky.urs.cz/item/CS_URS_2022_01/783201401</t>
  </si>
  <si>
    <t>145</t>
  </si>
  <si>
    <t>783238223</t>
  </si>
  <si>
    <t>Lakovací nátěr tesařských konstrukcí dvojnásobný s mezibroušením epoxidový</t>
  </si>
  <si>
    <t>1163736160</t>
  </si>
  <si>
    <t>https://podminky.urs.cz/item/CS_URS_2022_01/783238223</t>
  </si>
  <si>
    <t>146</t>
  </si>
  <si>
    <t>78340680R</t>
  </si>
  <si>
    <t>Trojnásobný nátěr zábradlí v. 1200mm vč. přípravy podkladu</t>
  </si>
  <si>
    <t>749887370</t>
  </si>
  <si>
    <t>147</t>
  </si>
  <si>
    <t>78340690R</t>
  </si>
  <si>
    <t>Trojnásobný nátěr schodišťového madla vč. přípravy podkladu</t>
  </si>
  <si>
    <t>-1006826362</t>
  </si>
  <si>
    <t>148</t>
  </si>
  <si>
    <t>784181101</t>
  </si>
  <si>
    <t>Penetrace podkladu jednonásobná základní akrylátová bezbarvá v místnostech výšky do 3,80 m</t>
  </si>
  <si>
    <t>-604529040</t>
  </si>
  <si>
    <t>https://podminky.urs.cz/item/CS_URS_2022_01/784181101</t>
  </si>
  <si>
    <t>149</t>
  </si>
  <si>
    <t>784211101</t>
  </si>
  <si>
    <t>Malby z malířských směsí oděruvzdorných za mokra dvojnásobné, bílé za mokra oděruvzdorné výborně v místnostech výšky do 3,80 m</t>
  </si>
  <si>
    <t>896351986</t>
  </si>
  <si>
    <t>https://podminky.urs.cz/item/CS_URS_2022_01/784211101</t>
  </si>
  <si>
    <t>skladba SN11 - stěny</t>
  </si>
  <si>
    <t>skladba SN13</t>
  </si>
  <si>
    <t>"m.č.1.02" 5,9*2*2,8</t>
  </si>
  <si>
    <t>TZB</t>
  </si>
  <si>
    <t>Technické vybavení budov</t>
  </si>
  <si>
    <t>150</t>
  </si>
  <si>
    <t>TZB001</t>
  </si>
  <si>
    <t>Vodovod - samostatný rozpočet</t>
  </si>
  <si>
    <t>Kč</t>
  </si>
  <si>
    <t>-903298248</t>
  </si>
  <si>
    <t>151</t>
  </si>
  <si>
    <t>TZB002</t>
  </si>
  <si>
    <t>Kanalizace vč. zařizovacích předmětů - samostatný rozpočet</t>
  </si>
  <si>
    <t>1840231187</t>
  </si>
  <si>
    <t>152</t>
  </si>
  <si>
    <t>TZB003</t>
  </si>
  <si>
    <t>Elektroinstalace vč. osvětlení - samostatný rozpočet</t>
  </si>
  <si>
    <t>459335318</t>
  </si>
  <si>
    <t>153</t>
  </si>
  <si>
    <t>TZB011</t>
  </si>
  <si>
    <t>Stavební přípomoci (sekání a zapravení drážek, prostupy a pod.)</t>
  </si>
  <si>
    <t>15443843</t>
  </si>
  <si>
    <t>DOMOVNÍ VODOVOD</t>
  </si>
  <si>
    <t>Položka</t>
  </si>
  <si>
    <t>Počet
[ks]</t>
  </si>
  <si>
    <t>Jednotková cena
[Kč]</t>
  </si>
  <si>
    <t>Cena celkem
[Kč]</t>
  </si>
  <si>
    <t>ARMATURY</t>
  </si>
  <si>
    <t>Směšovací termostatický ventil s havarijní funkcí při výpadku dodávky studené vody; DN20; (nastavení dle podkladů výrobce)</t>
  </si>
  <si>
    <t>ks</t>
  </si>
  <si>
    <t>Baterie umyvadlová stojánková DN15, vč příslušenství</t>
  </si>
  <si>
    <t>Rohový ventil 1/2"x3/8" SCHELL</t>
  </si>
  <si>
    <t>Flexi hadice 3/8", l=300mm</t>
  </si>
  <si>
    <t>Dřezová baterie nástěnná DN15, vč příslušenství</t>
  </si>
  <si>
    <t>Souprava pro napojení modulu Geberit Duofix; DN15</t>
  </si>
  <si>
    <t>Armatury domovního vodovodu</t>
  </si>
  <si>
    <t>kpl</t>
  </si>
  <si>
    <t>POTRUBÍ</t>
  </si>
  <si>
    <t>Trubka  pro instalaci pitné vody PPR d20mm, včetně kolen, redukcí, T-kusů</t>
  </si>
  <si>
    <t>Trubka  pro instalaci pitné vody PPR d25mm, včetně kolen, redukcí, T-kusů</t>
  </si>
  <si>
    <t>Trubka  pro instalaci pitné vody PPR d32mm, včetně kolen, redukcí, T-kusů</t>
  </si>
  <si>
    <t>Izolace rozvodů vody- termoizolační trubice z PE pěny, návleková d20/20mm</t>
  </si>
  <si>
    <t>Izolace rozvodů vody- termoizolační trubice z PE pěny, návleková d25/25mm</t>
  </si>
  <si>
    <t>Izolace rozvodů vody- termoizolační trubice z PE pěny, návleková d32/25mm</t>
  </si>
  <si>
    <t>OSTATNÍ</t>
  </si>
  <si>
    <t>Popis rozvodů vodovodu-štítky</t>
  </si>
  <si>
    <t>Doprava a přesun hmot</t>
  </si>
  <si>
    <t>Montážní a těsnící materiál</t>
  </si>
  <si>
    <t>Tlaková zkouška</t>
  </si>
  <si>
    <t>Stavební výpomoci</t>
  </si>
  <si>
    <t>Koordinační činnost</t>
  </si>
  <si>
    <t>Napojení na stávající rozvody domovního vodovodu</t>
  </si>
  <si>
    <t>Pročištění stávajícího rozvodu domovního vodovodu</t>
  </si>
  <si>
    <t>Kontrola technického stavu stávajícího rozvodu a průtočných a tlakových podmínek</t>
  </si>
  <si>
    <t>Montáž</t>
  </si>
  <si>
    <t>CENA CELKEM</t>
  </si>
  <si>
    <t>* Uvedené ceny jsou bez DPH.</t>
  </si>
  <si>
    <t>-</t>
  </si>
  <si>
    <t>SPLAŠKOVÁ KANALIZACE</t>
  </si>
  <si>
    <t>Připojovací a svislé potrubí HT-PP DN50, vč odboček a kolen</t>
  </si>
  <si>
    <t>Připojovací a svislé potrubí HT-PP DN75, vč odboček a kolen</t>
  </si>
  <si>
    <t>Připojovací a svislé potrubí HT-PP DN110, vč odboček a kolen</t>
  </si>
  <si>
    <t>Svodné potrubí KG PVC DN110, vč odboček a kolen</t>
  </si>
  <si>
    <t>Svodné potrubí KG PVC DN125, vč odboček a kolen</t>
  </si>
  <si>
    <t>Čistící kus DN110</t>
  </si>
  <si>
    <t>Ventilační hlavice  DN110, vč příslušenství</t>
  </si>
  <si>
    <t>Přivzdušňovací ventil, DN110</t>
  </si>
  <si>
    <t>Revizní dvířka 250x250mm, plastová</t>
  </si>
  <si>
    <t>ZAŘIZOVACÍ PŘEDMĚTY</t>
  </si>
  <si>
    <t>Umyvadlo na šrouby , 55 x 45 cm, vč odpadního sifonu</t>
  </si>
  <si>
    <t>Umyvadlo na šrouby Baby s dětským motivem , 50 x 41 cm, vč odpadního sifonu</t>
  </si>
  <si>
    <t>Instalační modul Geberit Duofix, včetně příslušenství</t>
  </si>
  <si>
    <t>Klozet WC závěsný; v=350mm; vč příslušenství</t>
  </si>
  <si>
    <t>Keramická výlevka závěsná; se spodním odpadem; vč odpadního sifonu</t>
  </si>
  <si>
    <t>Popis rozvodů kanalizace-štítky</t>
  </si>
  <si>
    <t>Napojení na stávající rozvod splaškové kanalizace</t>
  </si>
  <si>
    <t>Stavební výpomocí</t>
  </si>
  <si>
    <t xml:space="preserve">Obetonování potrubí splaškové kanalizace </t>
  </si>
  <si>
    <t xml:space="preserve">Pročištění stávajícího rozvodu </t>
  </si>
  <si>
    <t>Kontrola technického stavu stávajícího rozvodu a průtočných podmínek</t>
  </si>
  <si>
    <t>P.Č</t>
  </si>
  <si>
    <t>Kód položky</t>
  </si>
  <si>
    <t>Množství celkem</t>
  </si>
  <si>
    <t>Cenová jednotka Materiál</t>
  </si>
  <si>
    <t>Cenová jednotka montáž</t>
  </si>
  <si>
    <t>Celková cena</t>
  </si>
  <si>
    <t>Kabely</t>
  </si>
  <si>
    <t>CYKY-J 3x2,5</t>
  </si>
  <si>
    <t>CYKY-J 3x1,5</t>
  </si>
  <si>
    <t>Příchytka pro vázací pásky 19x19</t>
  </si>
  <si>
    <t>Spojovací materiál</t>
  </si>
  <si>
    <t>Instalační materiál</t>
  </si>
  <si>
    <t>Instalační krabice KU 68</t>
  </si>
  <si>
    <t>Jednozásuvka</t>
  </si>
  <si>
    <t>Vypínač č.1</t>
  </si>
  <si>
    <t>Vypínač č.1 IP65</t>
  </si>
  <si>
    <t>Jednorámeček</t>
  </si>
  <si>
    <t>Jednoklapka</t>
  </si>
  <si>
    <t>Rozvaděč</t>
  </si>
  <si>
    <t>Rozvodnice pod omítku Noark PNF 3x18W</t>
  </si>
  <si>
    <t>Jistič PL6-B10/3</t>
  </si>
  <si>
    <t>Jistič PL6-B6/1</t>
  </si>
  <si>
    <t>Jistič PL6-B10/1</t>
  </si>
  <si>
    <t>Jistič PL6-B16/1</t>
  </si>
  <si>
    <t>Vypínač 40A/3</t>
  </si>
  <si>
    <t>Proudový chránič PF6-40/4/003</t>
  </si>
  <si>
    <t>Kombinovaný proudový chránič PFL6 16/2/0,03 s jističem</t>
  </si>
  <si>
    <t>Kombinovaný proudový chránič PFL6 10/2/0,03 s jističem</t>
  </si>
  <si>
    <t xml:space="preserve">Demontáž a přepojení stávajícího rozvaděče </t>
  </si>
  <si>
    <t>Svítidla</t>
  </si>
  <si>
    <t>Liniové svítidlo 905x47x57, 2502lm, IP54</t>
  </si>
  <si>
    <t>Stopní svítidlo LED 36W 4000K - KHL K50224.W.4K</t>
  </si>
  <si>
    <t>Stropní svítidlo LED 25W 4000K - KHL K50223.W.4K</t>
  </si>
  <si>
    <t>Stropní svítidlo LED 20W 4000K - KHL K50222.W.4K</t>
  </si>
  <si>
    <t>Nástěnné svítidlo IP54</t>
  </si>
  <si>
    <t>Doplňkové práce</t>
  </si>
  <si>
    <t>Demontážní práce</t>
  </si>
  <si>
    <t>Zednické práce</t>
  </si>
  <si>
    <t>Úklidové práce</t>
  </si>
  <si>
    <t>Celková cena bez DPH</t>
  </si>
  <si>
    <t>VRN - Vedlejší rozpočtové náklady</t>
  </si>
  <si>
    <t>VRN001</t>
  </si>
  <si>
    <t>Zařízení staveniště</t>
  </si>
  <si>
    <t>1024</t>
  </si>
  <si>
    <t>-1356206345</t>
  </si>
  <si>
    <t>VRN002</t>
  </si>
  <si>
    <t>Provozní a územní vlivy</t>
  </si>
  <si>
    <t>-1797460356</t>
  </si>
  <si>
    <t>VRN003</t>
  </si>
  <si>
    <t>Kompletační a koordinační činnost</t>
  </si>
  <si>
    <t>-1090217507</t>
  </si>
  <si>
    <t>VRN004</t>
  </si>
  <si>
    <t>Dílenská dokumentace</t>
  </si>
  <si>
    <t>-396009838</t>
  </si>
  <si>
    <t>VRN005</t>
  </si>
  <si>
    <t>Vzorkování</t>
  </si>
  <si>
    <t>-904823885</t>
  </si>
  <si>
    <t>VRN006</t>
  </si>
  <si>
    <t>Dopravně inženýrská opatření</t>
  </si>
  <si>
    <t>-175938136</t>
  </si>
  <si>
    <t>VRN007</t>
  </si>
  <si>
    <t>Statik</t>
  </si>
  <si>
    <t>hod</t>
  </si>
  <si>
    <t>1308405009</t>
  </si>
  <si>
    <t>VRN008</t>
  </si>
  <si>
    <t>Geodetické práce</t>
  </si>
  <si>
    <t>877893597</t>
  </si>
  <si>
    <t>VRN009</t>
  </si>
  <si>
    <t>Průzkumné práce</t>
  </si>
  <si>
    <t>-768341976</t>
  </si>
  <si>
    <t>VRN010</t>
  </si>
  <si>
    <t>Dokumentace skutečného provedení stavby</t>
  </si>
  <si>
    <t>-1840189175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</si>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</sst>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164" formatCode="#,##0.00%"/>
    <numFmt numFmtId="165" formatCode="dd\.mm\.yyyy"/>
    <numFmt numFmtId="166" formatCode="#,##0.00000"/>
    <numFmt numFmtId="167" formatCode="#,##0.000"/>
    <numFmt numFmtId="168" formatCode="#,##0\ &quot;Kč&quot;"/>
  </numFmts>
  <fonts count="57">
    <font>
      <sz val="8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  <font>
      <sz val="11"/>
      <color rgb="FF00000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383838"/>
      <name val="Calibri"/>
      <family val="2"/>
      <scheme val="minor"/>
    </font>
    <font>
      <b/>
      <sz val="13"/>
      <name val="Calibri"/>
      <family val="2"/>
      <scheme val="minor"/>
    </font>
    <font>
      <sz val="11"/>
      <color rgb="FF232323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</cellStyleXfs>
  <cellXfs count="36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2" borderId="0" xfId="0" applyFont="1" applyFill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20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6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4" fillId="4" borderId="13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4" fontId="22" fillId="0" borderId="18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166" fontId="22" fillId="0" borderId="0" xfId="0" applyNumberFormat="1" applyFont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31" fillId="0" borderId="18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166" fontId="31" fillId="0" borderId="0" xfId="0" applyNumberFormat="1" applyFont="1" applyAlignment="1">
      <alignment vertical="center"/>
    </xf>
    <xf numFmtId="4" fontId="31" fillId="0" borderId="12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6" fillId="4" borderId="6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center" vertical="center"/>
    </xf>
    <xf numFmtId="4" fontId="6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vertical="center"/>
    </xf>
    <xf numFmtId="4" fontId="9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4" fontId="26" fillId="0" borderId="0" xfId="0" applyNumberFormat="1" applyFont="1"/>
    <xf numFmtId="166" fontId="34" fillId="0" borderId="10" xfId="0" applyNumberFormat="1" applyFont="1" applyBorder="1"/>
    <xf numFmtId="166" fontId="34" fillId="0" borderId="11" xfId="0" applyNumberFormat="1" applyFont="1" applyBorder="1"/>
    <xf numFmtId="4" fontId="35" fillId="0" borderId="0" xfId="0" applyNumberFormat="1" applyFont="1" applyAlignment="1">
      <alignment vertical="center"/>
    </xf>
    <xf numFmtId="0" fontId="10" fillId="0" borderId="3" xfId="0" applyFont="1" applyBorder="1"/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Protection="1">
      <protection locked="0"/>
    </xf>
    <xf numFmtId="4" fontId="8" fillId="0" borderId="0" xfId="0" applyNumberFormat="1" applyFont="1"/>
    <xf numFmtId="0" fontId="10" fillId="0" borderId="18" xfId="0" applyFont="1" applyBorder="1"/>
    <xf numFmtId="166" fontId="10" fillId="0" borderId="0" xfId="0" applyNumberFormat="1" applyFont="1"/>
    <xf numFmtId="166" fontId="10" fillId="0" borderId="12" xfId="0" applyNumberFormat="1" applyFont="1" applyBorder="1"/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4" fontId="9" fillId="0" borderId="0" xfId="0" applyNumberFormat="1" applyFont="1"/>
    <xf numFmtId="0" fontId="24" fillId="0" borderId="22" xfId="0" applyFont="1" applyBorder="1" applyAlignment="1">
      <alignment horizontal="center" vertical="center"/>
    </xf>
    <xf numFmtId="49" fontId="24" fillId="0" borderId="22" xfId="0" applyNumberFormat="1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center" vertical="center" wrapText="1"/>
    </xf>
    <xf numFmtId="167" fontId="24" fillId="0" borderId="22" xfId="0" applyNumberFormat="1" applyFont="1" applyBorder="1" applyAlignment="1">
      <alignment vertical="center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>
      <alignment vertical="center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1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167" fontId="14" fillId="0" borderId="0" xfId="0" applyNumberFormat="1" applyFont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14" fillId="0" borderId="18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39" fillId="0" borderId="22" xfId="0" applyFont="1" applyBorder="1" applyAlignment="1">
      <alignment horizontal="center" vertical="center"/>
    </xf>
    <xf numFmtId="49" fontId="39" fillId="0" borderId="22" xfId="0" applyNumberFormat="1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center" vertical="center" wrapText="1"/>
    </xf>
    <xf numFmtId="167" fontId="39" fillId="0" borderId="22" xfId="0" applyNumberFormat="1" applyFont="1" applyBorder="1" applyAlignment="1">
      <alignment vertical="center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>
      <alignment vertical="center"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/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51" fillId="5" borderId="0" xfId="21" applyFont="1" applyFill="1">
      <alignment/>
      <protection/>
    </xf>
    <xf numFmtId="0" fontId="52" fillId="5" borderId="0" xfId="21" applyFont="1" applyFill="1">
      <alignment/>
      <protection/>
    </xf>
    <xf numFmtId="0" fontId="52" fillId="0" borderId="0" xfId="21" applyFont="1">
      <alignment/>
      <protection/>
    </xf>
    <xf numFmtId="0" fontId="53" fillId="5" borderId="0" xfId="21" applyFont="1" applyFill="1" applyAlignment="1">
      <alignment vertical="center"/>
      <protection/>
    </xf>
    <xf numFmtId="0" fontId="53" fillId="5" borderId="0" xfId="21" applyFont="1" applyFill="1" applyAlignment="1">
      <alignment horizontal="center" vertical="center"/>
      <protection/>
    </xf>
    <xf numFmtId="0" fontId="53" fillId="5" borderId="0" xfId="21" applyFont="1" applyFill="1" applyAlignment="1">
      <alignment horizontal="center" vertical="center" wrapText="1"/>
      <protection/>
    </xf>
    <xf numFmtId="0" fontId="53" fillId="5" borderId="0" xfId="21" applyFont="1" applyFill="1" applyAlignment="1">
      <alignment wrapText="1"/>
      <protection/>
    </xf>
    <xf numFmtId="0" fontId="53" fillId="0" borderId="0" xfId="21" applyFont="1" applyAlignment="1">
      <alignment wrapText="1"/>
      <protection/>
    </xf>
    <xf numFmtId="0" fontId="50" fillId="0" borderId="0" xfId="21" applyFont="1" applyAlignment="1">
      <alignment wrapText="1"/>
      <protection/>
    </xf>
    <xf numFmtId="0" fontId="52" fillId="0" borderId="0" xfId="21" applyFont="1" applyAlignment="1">
      <alignment horizontal="center" vertical="center"/>
      <protection/>
    </xf>
    <xf numFmtId="1" fontId="52" fillId="0" borderId="0" xfId="21" applyNumberFormat="1" applyFont="1" applyAlignment="1">
      <alignment horizontal="center" vertical="center"/>
      <protection/>
    </xf>
    <xf numFmtId="168" fontId="52" fillId="0" borderId="0" xfId="21" applyNumberFormat="1" applyFont="1" applyAlignment="1" applyProtection="1">
      <alignment horizontal="center" vertical="center"/>
      <protection locked="0"/>
    </xf>
    <xf numFmtId="168" fontId="52" fillId="0" borderId="0" xfId="21" applyNumberFormat="1" applyFont="1" applyAlignment="1">
      <alignment horizontal="center" vertical="center"/>
      <protection/>
    </xf>
    <xf numFmtId="0" fontId="54" fillId="0" borderId="0" xfId="21" applyFont="1" applyAlignment="1">
      <alignment wrapText="1"/>
      <protection/>
    </xf>
    <xf numFmtId="0" fontId="52" fillId="5" borderId="0" xfId="21" applyFont="1" applyFill="1" applyProtection="1">
      <alignment/>
      <protection locked="0"/>
    </xf>
    <xf numFmtId="0" fontId="52" fillId="0" borderId="0" xfId="21" applyFont="1" applyProtection="1">
      <alignment/>
      <protection locked="0"/>
    </xf>
    <xf numFmtId="0" fontId="55" fillId="5" borderId="0" xfId="21" applyFont="1" applyFill="1">
      <alignment/>
      <protection/>
    </xf>
    <xf numFmtId="0" fontId="52" fillId="5" borderId="0" xfId="21" applyFont="1" applyFill="1" applyAlignment="1">
      <alignment horizontal="center"/>
      <protection/>
    </xf>
    <xf numFmtId="168" fontId="53" fillId="5" borderId="0" xfId="21" applyNumberFormat="1" applyFont="1" applyFill="1" applyAlignment="1">
      <alignment horizontal="center"/>
      <protection/>
    </xf>
    <xf numFmtId="0" fontId="55" fillId="0" borderId="0" xfId="21" applyFont="1" applyAlignment="1">
      <alignment horizontal="center"/>
      <protection/>
    </xf>
    <xf numFmtId="168" fontId="55" fillId="0" borderId="0" xfId="21" applyNumberFormat="1" applyFont="1" applyAlignment="1">
      <alignment horizontal="center"/>
      <protection/>
    </xf>
    <xf numFmtId="168" fontId="52" fillId="0" borderId="0" xfId="21" applyNumberFormat="1" applyFont="1">
      <alignment/>
      <protection/>
    </xf>
    <xf numFmtId="0" fontId="50" fillId="0" borderId="0" xfId="21" applyFont="1" applyAlignment="1">
      <alignment vertical="center" wrapText="1"/>
      <protection/>
    </xf>
    <xf numFmtId="0" fontId="52" fillId="0" borderId="0" xfId="22" applyFont="1" applyAlignment="1">
      <alignment horizontal="left" vertical="top" wrapText="1"/>
      <protection/>
    </xf>
    <xf numFmtId="0" fontId="52" fillId="0" borderId="0" xfId="21" applyFont="1" applyAlignment="1">
      <alignment wrapText="1"/>
      <protection/>
    </xf>
    <xf numFmtId="0" fontId="52" fillId="6" borderId="0" xfId="21" applyFont="1" applyFill="1">
      <alignment/>
      <protection/>
    </xf>
    <xf numFmtId="0" fontId="50" fillId="0" borderId="0" xfId="21" applyFont="1">
      <alignment/>
      <protection/>
    </xf>
    <xf numFmtId="0" fontId="52" fillId="0" borderId="0" xfId="21" applyFont="1" applyAlignment="1">
      <alignment horizontal="center"/>
      <protection/>
    </xf>
    <xf numFmtId="168" fontId="52" fillId="0" borderId="0" xfId="21" applyNumberFormat="1" applyFont="1" applyAlignment="1">
      <alignment horizontal="center"/>
      <protection/>
    </xf>
    <xf numFmtId="0" fontId="2" fillId="0" borderId="0" xfId="23">
      <alignment/>
      <protection/>
    </xf>
    <xf numFmtId="0" fontId="2" fillId="6" borderId="31" xfId="23" applyFill="1" applyBorder="1" applyAlignment="1">
      <alignment horizontal="center" vertical="center"/>
      <protection/>
    </xf>
    <xf numFmtId="0" fontId="2" fillId="0" borderId="31" xfId="23" applyBorder="1" applyAlignment="1">
      <alignment horizontal="center" vertical="center"/>
      <protection/>
    </xf>
    <xf numFmtId="0" fontId="2" fillId="0" borderId="31" xfId="23" applyBorder="1" applyAlignment="1" applyProtection="1">
      <alignment horizontal="center" vertical="center"/>
      <protection locked="0"/>
    </xf>
    <xf numFmtId="0" fontId="52" fillId="0" borderId="31" xfId="23" applyFont="1" applyBorder="1" applyAlignment="1">
      <alignment horizontal="center" vertical="center"/>
      <protection/>
    </xf>
    <xf numFmtId="0" fontId="56" fillId="0" borderId="31" xfId="23" applyFont="1" applyBorder="1" applyAlignment="1">
      <alignment horizontal="center" vertical="center"/>
      <protection/>
    </xf>
    <xf numFmtId="44" fontId="52" fillId="6" borderId="31" xfId="24" applyFont="1" applyFill="1" applyBorder="1" applyAlignment="1">
      <alignment horizontal="center" vertical="center"/>
    </xf>
    <xf numFmtId="4" fontId="24" fillId="7" borderId="22" xfId="0" applyNumberFormat="1" applyFont="1" applyFill="1" applyBorder="1" applyAlignment="1">
      <alignment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6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right"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" fontId="20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2" fillId="6" borderId="31" xfId="23" applyFill="1" applyBorder="1" applyAlignment="1">
      <alignment horizontal="center" vertical="center"/>
      <protection/>
    </xf>
    <xf numFmtId="0" fontId="2" fillId="0" borderId="0" xfId="23" applyAlignment="1">
      <alignment horizontal="center"/>
      <protection/>
    </xf>
    <xf numFmtId="0" fontId="2" fillId="8" borderId="31" xfId="23" applyFill="1" applyBorder="1" applyAlignment="1">
      <alignment horizontal="center" vertical="center"/>
      <protection/>
    </xf>
    <xf numFmtId="0" fontId="2" fillId="0" borderId="31" xfId="23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 wrapText="1"/>
    </xf>
    <xf numFmtId="0" fontId="42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/>
    </xf>
    <xf numFmtId="0" fontId="0" fillId="0" borderId="0" xfId="0" applyAlignment="1">
      <alignment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3" xfId="21"/>
    <cellStyle name="Normální 2 2" xfId="22"/>
    <cellStyle name="Normální 2" xfId="23"/>
    <cellStyle name="Měna 2" xfId="24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629995101" TargetMode="External" /><Relationship Id="rId2" Type="http://schemas.openxmlformats.org/officeDocument/2006/relationships/hyperlink" Target="https://podminky.urs.cz/item/CS_URS_2022_01/941111111" TargetMode="External" /><Relationship Id="rId3" Type="http://schemas.openxmlformats.org/officeDocument/2006/relationships/hyperlink" Target="https://podminky.urs.cz/item/CS_URS_2022_01/941111211" TargetMode="External" /><Relationship Id="rId4" Type="http://schemas.openxmlformats.org/officeDocument/2006/relationships/hyperlink" Target="https://podminky.urs.cz/item/CS_URS_2022_01/941111811" TargetMode="External" /><Relationship Id="rId5" Type="http://schemas.openxmlformats.org/officeDocument/2006/relationships/hyperlink" Target="https://podminky.urs.cz/item/CS_URS_2022_01/943211111" TargetMode="External" /><Relationship Id="rId6" Type="http://schemas.openxmlformats.org/officeDocument/2006/relationships/hyperlink" Target="https://podminky.urs.cz/item/CS_URS_2022_01/943211211" TargetMode="External" /><Relationship Id="rId7" Type="http://schemas.openxmlformats.org/officeDocument/2006/relationships/hyperlink" Target="https://podminky.urs.cz/item/CS_URS_2022_01/943211811" TargetMode="External" /><Relationship Id="rId8" Type="http://schemas.openxmlformats.org/officeDocument/2006/relationships/hyperlink" Target="https://podminky.urs.cz/item/CS_URS_2022_01/949101111" TargetMode="External" /><Relationship Id="rId9" Type="http://schemas.openxmlformats.org/officeDocument/2006/relationships/hyperlink" Target="https://podminky.urs.cz/item/CS_URS_2022_01/962031132" TargetMode="External" /><Relationship Id="rId10" Type="http://schemas.openxmlformats.org/officeDocument/2006/relationships/hyperlink" Target="https://podminky.urs.cz/item/CS_URS_2022_01/963053936" TargetMode="External" /><Relationship Id="rId11" Type="http://schemas.openxmlformats.org/officeDocument/2006/relationships/hyperlink" Target="https://podminky.urs.cz/item/CS_URS_2022_01/965042241" TargetMode="External" /><Relationship Id="rId12" Type="http://schemas.openxmlformats.org/officeDocument/2006/relationships/hyperlink" Target="https://podminky.urs.cz/item/CS_URS_2022_01/965049112" TargetMode="External" /><Relationship Id="rId13" Type="http://schemas.openxmlformats.org/officeDocument/2006/relationships/hyperlink" Target="https://podminky.urs.cz/item/CS_URS_2022_01/977312114" TargetMode="External" /><Relationship Id="rId14" Type="http://schemas.openxmlformats.org/officeDocument/2006/relationships/hyperlink" Target="https://podminky.urs.cz/item/CS_URS_2022_01/965082933" TargetMode="External" /><Relationship Id="rId15" Type="http://schemas.openxmlformats.org/officeDocument/2006/relationships/hyperlink" Target="https://podminky.urs.cz/item/CS_URS_2022_01/967042712" TargetMode="External" /><Relationship Id="rId16" Type="http://schemas.openxmlformats.org/officeDocument/2006/relationships/hyperlink" Target="https://podminky.urs.cz/item/CS_URS_2022_01/968072455" TargetMode="External" /><Relationship Id="rId17" Type="http://schemas.openxmlformats.org/officeDocument/2006/relationships/hyperlink" Target="https://podminky.urs.cz/item/CS_URS_2022_01/971033651" TargetMode="External" /><Relationship Id="rId18" Type="http://schemas.openxmlformats.org/officeDocument/2006/relationships/hyperlink" Target="https://podminky.urs.cz/item/CS_URS_2022_01/973031812" TargetMode="External" /><Relationship Id="rId19" Type="http://schemas.openxmlformats.org/officeDocument/2006/relationships/hyperlink" Target="https://podminky.urs.cz/item/CS_URS_2022_01/974031666" TargetMode="External" /><Relationship Id="rId20" Type="http://schemas.openxmlformats.org/officeDocument/2006/relationships/hyperlink" Target="https://podminky.urs.cz/item/CS_URS_2022_01/965081213" TargetMode="External" /><Relationship Id="rId21" Type="http://schemas.openxmlformats.org/officeDocument/2006/relationships/hyperlink" Target="https://podminky.urs.cz/item/CS_URS_2022_01/965081601" TargetMode="External" /><Relationship Id="rId22" Type="http://schemas.openxmlformats.org/officeDocument/2006/relationships/hyperlink" Target="https://podminky.urs.cz/item/CS_URS_2022_01/978013141" TargetMode="External" /><Relationship Id="rId23" Type="http://schemas.openxmlformats.org/officeDocument/2006/relationships/hyperlink" Target="https://podminky.urs.cz/item/CS_URS_2022_01/978011141" TargetMode="External" /><Relationship Id="rId24" Type="http://schemas.openxmlformats.org/officeDocument/2006/relationships/hyperlink" Target="https://podminky.urs.cz/item/CS_URS_2022_01/978059541" TargetMode="External" /><Relationship Id="rId25" Type="http://schemas.openxmlformats.org/officeDocument/2006/relationships/hyperlink" Target="https://podminky.urs.cz/item/CS_URS_2022_01/978036191" TargetMode="External" /><Relationship Id="rId26" Type="http://schemas.openxmlformats.org/officeDocument/2006/relationships/hyperlink" Target="https://podminky.urs.cz/item/CS_URS_2022_01/978036141" TargetMode="External" /><Relationship Id="rId27" Type="http://schemas.openxmlformats.org/officeDocument/2006/relationships/hyperlink" Target="https://podminky.urs.cz/item/CS_URS_2022_01/997013152" TargetMode="External" /><Relationship Id="rId28" Type="http://schemas.openxmlformats.org/officeDocument/2006/relationships/hyperlink" Target="https://podminky.urs.cz/item/CS_URS_2022_01/997013501" TargetMode="External" /><Relationship Id="rId29" Type="http://schemas.openxmlformats.org/officeDocument/2006/relationships/hyperlink" Target="https://podminky.urs.cz/item/CS_URS_2022_01/997013509" TargetMode="External" /><Relationship Id="rId30" Type="http://schemas.openxmlformats.org/officeDocument/2006/relationships/hyperlink" Target="https://podminky.urs.cz/item/CS_URS_2022_01/997013811" TargetMode="External" /><Relationship Id="rId31" Type="http://schemas.openxmlformats.org/officeDocument/2006/relationships/hyperlink" Target="https://podminky.urs.cz/item/CS_URS_2022_01/997013862" TargetMode="External" /><Relationship Id="rId32" Type="http://schemas.openxmlformats.org/officeDocument/2006/relationships/hyperlink" Target="https://podminky.urs.cz/item/CS_URS_2022_01/997013863" TargetMode="External" /><Relationship Id="rId33" Type="http://schemas.openxmlformats.org/officeDocument/2006/relationships/hyperlink" Target="https://podminky.urs.cz/item/CS_URS_2022_01/997013867" TargetMode="External" /><Relationship Id="rId34" Type="http://schemas.openxmlformats.org/officeDocument/2006/relationships/hyperlink" Target="https://podminky.urs.cz/item/CS_URS_2022_01/997013873" TargetMode="External" /><Relationship Id="rId35" Type="http://schemas.openxmlformats.org/officeDocument/2006/relationships/hyperlink" Target="https://podminky.urs.cz/item/CS_URS_2022_01/997013871" TargetMode="External" /><Relationship Id="rId36" Type="http://schemas.openxmlformats.org/officeDocument/2006/relationships/hyperlink" Target="https://podminky.urs.cz/item/CS_URS_2022_01/711131821" TargetMode="External" /><Relationship Id="rId37" Type="http://schemas.openxmlformats.org/officeDocument/2006/relationships/hyperlink" Target="https://podminky.urs.cz/item/CS_URS_2022_01/721242805" TargetMode="External" /><Relationship Id="rId38" Type="http://schemas.openxmlformats.org/officeDocument/2006/relationships/hyperlink" Target="https://podminky.urs.cz/item/CS_URS_2022_01/764004861" TargetMode="External" /><Relationship Id="rId39" Type="http://schemas.openxmlformats.org/officeDocument/2006/relationships/hyperlink" Target="https://podminky.urs.cz/item/CS_URS_2022_01/766421821" TargetMode="External" /><Relationship Id="rId40" Type="http://schemas.openxmlformats.org/officeDocument/2006/relationships/hyperlink" Target="https://podminky.urs.cz/item/CS_URS_2022_01/766441811" TargetMode="External" /><Relationship Id="rId41" Type="http://schemas.openxmlformats.org/officeDocument/2006/relationships/hyperlink" Target="https://podminky.urs.cz/item/CS_URS_2022_01/766691914" TargetMode="External" /><Relationship Id="rId42" Type="http://schemas.openxmlformats.org/officeDocument/2006/relationships/hyperlink" Target="https://podminky.urs.cz/item/CS_URS_2022_01/767161813" TargetMode="External" /><Relationship Id="rId43" Type="http://schemas.openxmlformats.org/officeDocument/2006/relationships/hyperlink" Target="https://podminky.urs.cz/item/CS_URS_2022_01/767161823" TargetMode="External" /><Relationship Id="rId44" Type="http://schemas.openxmlformats.org/officeDocument/2006/relationships/hyperlink" Target="https://podminky.urs.cz/item/CS_URS_2022_01/767161851" TargetMode="External" /><Relationship Id="rId45" Type="http://schemas.openxmlformats.org/officeDocument/2006/relationships/hyperlink" Target="https://podminky.urs.cz/item/CS_URS_2022_01/781731810" TargetMode="External" /><Relationship Id="rId46" Type="http://schemas.openxmlformats.org/officeDocument/2006/relationships/hyperlink" Target="https://podminky.urs.cz/item/CS_URS_2022_01/783306807" TargetMode="External" /><Relationship Id="rId47" Type="http://schemas.openxmlformats.org/officeDocument/2006/relationships/hyperlink" Target="https://podminky.urs.cz/item/CS_URS_2022_01/784121001" TargetMode="External" /><Relationship Id="rId48" Type="http://schemas.openxmlformats.org/officeDocument/2006/relationships/drawing" Target="../drawings/drawing2.xml" /><Relationship Id="rId4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32212131" TargetMode="External" /><Relationship Id="rId2" Type="http://schemas.openxmlformats.org/officeDocument/2006/relationships/hyperlink" Target="https://podminky.urs.cz/item/CS_URS_2022_01/162211311" TargetMode="External" /><Relationship Id="rId3" Type="http://schemas.openxmlformats.org/officeDocument/2006/relationships/hyperlink" Target="https://podminky.urs.cz/item/CS_URS_2022_01/162211319" TargetMode="External" /><Relationship Id="rId4" Type="http://schemas.openxmlformats.org/officeDocument/2006/relationships/hyperlink" Target="https://podminky.urs.cz/item/CS_URS_2022_01/174111101" TargetMode="External" /><Relationship Id="rId5" Type="http://schemas.openxmlformats.org/officeDocument/2006/relationships/hyperlink" Target="https://podminky.urs.cz/item/CS_URS_2022_01/181311103" TargetMode="External" /><Relationship Id="rId6" Type="http://schemas.openxmlformats.org/officeDocument/2006/relationships/hyperlink" Target="https://podminky.urs.cz/item/CS_URS_2022_01/181912112" TargetMode="External" /><Relationship Id="rId7" Type="http://schemas.openxmlformats.org/officeDocument/2006/relationships/hyperlink" Target="https://podminky.urs.cz/item/CS_URS_2022_01/271572211" TargetMode="External" /><Relationship Id="rId8" Type="http://schemas.openxmlformats.org/officeDocument/2006/relationships/hyperlink" Target="https://podminky.urs.cz/item/CS_URS_2022_01/275313811" TargetMode="External" /><Relationship Id="rId9" Type="http://schemas.openxmlformats.org/officeDocument/2006/relationships/hyperlink" Target="https://podminky.urs.cz/item/CS_URS_2022_01/279113141" TargetMode="External" /><Relationship Id="rId10" Type="http://schemas.openxmlformats.org/officeDocument/2006/relationships/hyperlink" Target="https://podminky.urs.cz/item/CS_URS_2022_01/310239211" TargetMode="External" /><Relationship Id="rId11" Type="http://schemas.openxmlformats.org/officeDocument/2006/relationships/hyperlink" Target="https://podminky.urs.cz/item/CS_URS_2022_01/342272225" TargetMode="External" /><Relationship Id="rId12" Type="http://schemas.openxmlformats.org/officeDocument/2006/relationships/hyperlink" Target="https://podminky.urs.cz/item/CS_URS_2022_01/346272226" TargetMode="External" /><Relationship Id="rId13" Type="http://schemas.openxmlformats.org/officeDocument/2006/relationships/hyperlink" Target="https://podminky.urs.cz/item/CS_URS_2022_01/346272256" TargetMode="External" /><Relationship Id="rId14" Type="http://schemas.openxmlformats.org/officeDocument/2006/relationships/hyperlink" Target="https://podminky.urs.cz/item/CS_URS_2022_01/311113141" TargetMode="External" /><Relationship Id="rId15" Type="http://schemas.openxmlformats.org/officeDocument/2006/relationships/hyperlink" Target="https://podminky.urs.cz/item/CS_URS_2022_01/341361821" TargetMode="External" /><Relationship Id="rId16" Type="http://schemas.openxmlformats.org/officeDocument/2006/relationships/hyperlink" Target="https://podminky.urs.cz/item/CS_URS_2022_01/349231811" TargetMode="External" /><Relationship Id="rId17" Type="http://schemas.openxmlformats.org/officeDocument/2006/relationships/hyperlink" Target="https://podminky.urs.cz/item/CS_URS_2022_01/317944323" TargetMode="External" /><Relationship Id="rId18" Type="http://schemas.openxmlformats.org/officeDocument/2006/relationships/hyperlink" Target="https://podminky.urs.cz/item/CS_URS_2022_01/346244381" TargetMode="External" /><Relationship Id="rId19" Type="http://schemas.openxmlformats.org/officeDocument/2006/relationships/hyperlink" Target="https://podminky.urs.cz/item/CS_URS_2022_01/346481111" TargetMode="External" /><Relationship Id="rId20" Type="http://schemas.openxmlformats.org/officeDocument/2006/relationships/hyperlink" Target="https://podminky.urs.cz/item/CS_URS_2022_01/434313115" TargetMode="External" /><Relationship Id="rId21" Type="http://schemas.openxmlformats.org/officeDocument/2006/relationships/hyperlink" Target="https://podminky.urs.cz/item/CS_URS_2022_01/599141111" TargetMode="External" /><Relationship Id="rId22" Type="http://schemas.openxmlformats.org/officeDocument/2006/relationships/hyperlink" Target="https://podminky.urs.cz/item/CS_URS_2022_01/611131121" TargetMode="External" /><Relationship Id="rId23" Type="http://schemas.openxmlformats.org/officeDocument/2006/relationships/hyperlink" Target="https://podminky.urs.cz/item/CS_URS_2022_01/611325422" TargetMode="External" /><Relationship Id="rId24" Type="http://schemas.openxmlformats.org/officeDocument/2006/relationships/hyperlink" Target="https://podminky.urs.cz/item/CS_URS_2022_01/611142001" TargetMode="External" /><Relationship Id="rId25" Type="http://schemas.openxmlformats.org/officeDocument/2006/relationships/hyperlink" Target="https://podminky.urs.cz/item/CS_URS_2022_01/611311131" TargetMode="External" /><Relationship Id="rId26" Type="http://schemas.openxmlformats.org/officeDocument/2006/relationships/hyperlink" Target="https://podminky.urs.cz/item/CS_URS_2022_01/612131121" TargetMode="External" /><Relationship Id="rId27" Type="http://schemas.openxmlformats.org/officeDocument/2006/relationships/hyperlink" Target="https://podminky.urs.cz/item/CS_URS_2022_01/612135001" TargetMode="External" /><Relationship Id="rId28" Type="http://schemas.openxmlformats.org/officeDocument/2006/relationships/hyperlink" Target="https://podminky.urs.cz/item/CS_URS_2022_01/612325422" TargetMode="External" /><Relationship Id="rId29" Type="http://schemas.openxmlformats.org/officeDocument/2006/relationships/hyperlink" Target="https://podminky.urs.cz/item/CS_URS_2022_01/612142001" TargetMode="External" /><Relationship Id="rId30" Type="http://schemas.openxmlformats.org/officeDocument/2006/relationships/hyperlink" Target="https://podminky.urs.cz/item/CS_URS_2022_01/612311131" TargetMode="External" /><Relationship Id="rId31" Type="http://schemas.openxmlformats.org/officeDocument/2006/relationships/hyperlink" Target="https://podminky.urs.cz/item/CS_URS_2022_01/619995001" TargetMode="External" /><Relationship Id="rId32" Type="http://schemas.openxmlformats.org/officeDocument/2006/relationships/hyperlink" Target="https://podminky.urs.cz/item/CS_URS_2022_01/622131121" TargetMode="External" /><Relationship Id="rId33" Type="http://schemas.openxmlformats.org/officeDocument/2006/relationships/hyperlink" Target="https://podminky.urs.cz/item/CS_URS_2022_01/622135001" TargetMode="External" /><Relationship Id="rId34" Type="http://schemas.openxmlformats.org/officeDocument/2006/relationships/hyperlink" Target="https://podminky.urs.cz/item/CS_URS_2022_01/622142001" TargetMode="External" /><Relationship Id="rId35" Type="http://schemas.openxmlformats.org/officeDocument/2006/relationships/hyperlink" Target="https://podminky.urs.cz/item/CS_URS_2022_01/622335112" TargetMode="External" /><Relationship Id="rId36" Type="http://schemas.openxmlformats.org/officeDocument/2006/relationships/hyperlink" Target="https://podminky.urs.cz/item/CS_URS_2022_01/622151011" TargetMode="External" /><Relationship Id="rId37" Type="http://schemas.openxmlformats.org/officeDocument/2006/relationships/hyperlink" Target="https://podminky.urs.cz/item/CS_URS_2022_01/622531062" TargetMode="External" /><Relationship Id="rId38" Type="http://schemas.openxmlformats.org/officeDocument/2006/relationships/hyperlink" Target="https://podminky.urs.cz/item/CS_URS_2022_01/622324411" TargetMode="External" /><Relationship Id="rId39" Type="http://schemas.openxmlformats.org/officeDocument/2006/relationships/hyperlink" Target="https://podminky.urs.cz/item/CS_URS_2022_01/622324491" TargetMode="External" /><Relationship Id="rId40" Type="http://schemas.openxmlformats.org/officeDocument/2006/relationships/hyperlink" Target="https://podminky.urs.cz/item/CS_URS_2022_01/622325121" TargetMode="External" /><Relationship Id="rId41" Type="http://schemas.openxmlformats.org/officeDocument/2006/relationships/hyperlink" Target="https://podminky.urs.cz/item/CS_URS_2022_01/622325191" TargetMode="External" /><Relationship Id="rId42" Type="http://schemas.openxmlformats.org/officeDocument/2006/relationships/hyperlink" Target="https://podminky.urs.cz/item/CS_URS_2022_01/622143005" TargetMode="External" /><Relationship Id="rId43" Type="http://schemas.openxmlformats.org/officeDocument/2006/relationships/hyperlink" Target="https://podminky.urs.cz/item/CS_URS_2022_01/631312141" TargetMode="External" /><Relationship Id="rId44" Type="http://schemas.openxmlformats.org/officeDocument/2006/relationships/hyperlink" Target="https://podminky.urs.cz/item/CS_URS_2022_01/631319175" TargetMode="External" /><Relationship Id="rId45" Type="http://schemas.openxmlformats.org/officeDocument/2006/relationships/hyperlink" Target="https://podminky.urs.cz/item/CS_URS_2022_01/631351101" TargetMode="External" /><Relationship Id="rId46" Type="http://schemas.openxmlformats.org/officeDocument/2006/relationships/hyperlink" Target="https://podminky.urs.cz/item/CS_URS_2022_01/631351102" TargetMode="External" /><Relationship Id="rId47" Type="http://schemas.openxmlformats.org/officeDocument/2006/relationships/hyperlink" Target="https://podminky.urs.cz/item/CS_URS_2022_01/631362021" TargetMode="External" /><Relationship Id="rId48" Type="http://schemas.openxmlformats.org/officeDocument/2006/relationships/hyperlink" Target="https://podminky.urs.cz/item/CS_URS_2022_01/642942611" TargetMode="External" /><Relationship Id="rId49" Type="http://schemas.openxmlformats.org/officeDocument/2006/relationships/hyperlink" Target="https://podminky.urs.cz/item/CS_URS_2022_01/642944121" TargetMode="External" /><Relationship Id="rId50" Type="http://schemas.openxmlformats.org/officeDocument/2006/relationships/hyperlink" Target="https://podminky.urs.cz/item/CS_URS_2022_01/985131311" TargetMode="External" /><Relationship Id="rId51" Type="http://schemas.openxmlformats.org/officeDocument/2006/relationships/hyperlink" Target="https://podminky.urs.cz/item/CS_URS_2022_01/916231212" TargetMode="External" /><Relationship Id="rId52" Type="http://schemas.openxmlformats.org/officeDocument/2006/relationships/hyperlink" Target="https://podminky.urs.cz/item/CS_URS_2022_01/952901111" TargetMode="External" /><Relationship Id="rId53" Type="http://schemas.openxmlformats.org/officeDocument/2006/relationships/hyperlink" Target="https://podminky.urs.cz/item/CS_URS_2022_01/952901411" TargetMode="External" /><Relationship Id="rId54" Type="http://schemas.openxmlformats.org/officeDocument/2006/relationships/hyperlink" Target="https://podminky.urs.cz/item/CS_URS_2022_01/998017002" TargetMode="External" /><Relationship Id="rId55" Type="http://schemas.openxmlformats.org/officeDocument/2006/relationships/hyperlink" Target="https://podminky.urs.cz/item/CS_URS_2022_01/711112001" TargetMode="External" /><Relationship Id="rId56" Type="http://schemas.openxmlformats.org/officeDocument/2006/relationships/hyperlink" Target="https://podminky.urs.cz/item/CS_URS_2022_01/711199095" TargetMode="External" /><Relationship Id="rId57" Type="http://schemas.openxmlformats.org/officeDocument/2006/relationships/hyperlink" Target="https://podminky.urs.cz/item/CS_URS_2022_01/711142559" TargetMode="External" /><Relationship Id="rId58" Type="http://schemas.openxmlformats.org/officeDocument/2006/relationships/hyperlink" Target="https://podminky.urs.cz/item/CS_URS_2022_01/711199097" TargetMode="External" /><Relationship Id="rId59" Type="http://schemas.openxmlformats.org/officeDocument/2006/relationships/hyperlink" Target="https://podminky.urs.cz/item/CS_URS_2022_01/998711202" TargetMode="External" /><Relationship Id="rId60" Type="http://schemas.openxmlformats.org/officeDocument/2006/relationships/hyperlink" Target="https://podminky.urs.cz/item/CS_URS_2022_01/762332942" TargetMode="External" /><Relationship Id="rId61" Type="http://schemas.openxmlformats.org/officeDocument/2006/relationships/hyperlink" Target="https://podminky.urs.cz/item/CS_URS_2022_01/762824120" TargetMode="External" /><Relationship Id="rId62" Type="http://schemas.openxmlformats.org/officeDocument/2006/relationships/hyperlink" Target="https://podminky.urs.cz/item/CS_URS_2022_01/762395000" TargetMode="External" /><Relationship Id="rId63" Type="http://schemas.openxmlformats.org/officeDocument/2006/relationships/hyperlink" Target="https://podminky.urs.cz/item/CS_URS_2022_01/762083122" TargetMode="External" /><Relationship Id="rId64" Type="http://schemas.openxmlformats.org/officeDocument/2006/relationships/hyperlink" Target="https://podminky.urs.cz/item/CS_URS_2022_01/998762202" TargetMode="External" /><Relationship Id="rId65" Type="http://schemas.openxmlformats.org/officeDocument/2006/relationships/hyperlink" Target="https://podminky.urs.cz/item/CS_URS_2022_01/763131761" TargetMode="External" /><Relationship Id="rId66" Type="http://schemas.openxmlformats.org/officeDocument/2006/relationships/hyperlink" Target="https://podminky.urs.cz/item/CS_URS_2022_01/998763402" TargetMode="External" /><Relationship Id="rId67" Type="http://schemas.openxmlformats.org/officeDocument/2006/relationships/hyperlink" Target="https://podminky.urs.cz/item/CS_URS_2022_01/764518623" TargetMode="External" /><Relationship Id="rId68" Type="http://schemas.openxmlformats.org/officeDocument/2006/relationships/hyperlink" Target="https://podminky.urs.cz/item/CS_URS_2022_01/721242106" TargetMode="External" /><Relationship Id="rId69" Type="http://schemas.openxmlformats.org/officeDocument/2006/relationships/hyperlink" Target="https://podminky.urs.cz/item/CS_URS_2022_01/998764202" TargetMode="External" /><Relationship Id="rId70" Type="http://schemas.openxmlformats.org/officeDocument/2006/relationships/hyperlink" Target="https://podminky.urs.cz/item/CS_URS_2022_01/998766202" TargetMode="External" /><Relationship Id="rId71" Type="http://schemas.openxmlformats.org/officeDocument/2006/relationships/hyperlink" Target="https://podminky.urs.cz/item/CS_URS_2022_01/998767202" TargetMode="External" /><Relationship Id="rId72" Type="http://schemas.openxmlformats.org/officeDocument/2006/relationships/hyperlink" Target="https://podminky.urs.cz/item/CS_URS_2022_01/771121011" TargetMode="External" /><Relationship Id="rId73" Type="http://schemas.openxmlformats.org/officeDocument/2006/relationships/hyperlink" Target="https://podminky.urs.cz/item/CS_URS_2022_01/771574273" TargetMode="External" /><Relationship Id="rId74" Type="http://schemas.openxmlformats.org/officeDocument/2006/relationships/hyperlink" Target="https://podminky.urs.cz/item/CS_URS_2022_01/771577111" TargetMode="External" /><Relationship Id="rId75" Type="http://schemas.openxmlformats.org/officeDocument/2006/relationships/hyperlink" Target="https://podminky.urs.cz/item/CS_URS_2022_01/998771202" TargetMode="External" /><Relationship Id="rId76" Type="http://schemas.openxmlformats.org/officeDocument/2006/relationships/hyperlink" Target="https://podminky.urs.cz/item/CS_URS_2022_01/777111123" TargetMode="External" /><Relationship Id="rId77" Type="http://schemas.openxmlformats.org/officeDocument/2006/relationships/hyperlink" Target="https://podminky.urs.cz/item/CS_URS_2022_01/776141122" TargetMode="External" /><Relationship Id="rId78" Type="http://schemas.openxmlformats.org/officeDocument/2006/relationships/hyperlink" Target="https://podminky.urs.cz/item/CS_URS_2022_01/776421111" TargetMode="External" /><Relationship Id="rId79" Type="http://schemas.openxmlformats.org/officeDocument/2006/relationships/hyperlink" Target="https://podminky.urs.cz/item/CS_URS_2022_01/998777202" TargetMode="External" /><Relationship Id="rId80" Type="http://schemas.openxmlformats.org/officeDocument/2006/relationships/hyperlink" Target="https://podminky.urs.cz/item/CS_URS_2022_01/783301313" TargetMode="External" /><Relationship Id="rId81" Type="http://schemas.openxmlformats.org/officeDocument/2006/relationships/hyperlink" Target="https://podminky.urs.cz/item/CS_URS_2022_01/783301401" TargetMode="External" /><Relationship Id="rId82" Type="http://schemas.openxmlformats.org/officeDocument/2006/relationships/hyperlink" Target="https://podminky.urs.cz/item/CS_URS_2022_01/783314203" TargetMode="External" /><Relationship Id="rId83" Type="http://schemas.openxmlformats.org/officeDocument/2006/relationships/hyperlink" Target="https://podminky.urs.cz/item/CS_URS_2022_01/783315103" TargetMode="External" /><Relationship Id="rId84" Type="http://schemas.openxmlformats.org/officeDocument/2006/relationships/hyperlink" Target="https://podminky.urs.cz/item/CS_URS_2022_01/783317105" TargetMode="External" /><Relationship Id="rId85" Type="http://schemas.openxmlformats.org/officeDocument/2006/relationships/hyperlink" Target="https://podminky.urs.cz/item/CS_URS_2022_01/783201201" TargetMode="External" /><Relationship Id="rId86" Type="http://schemas.openxmlformats.org/officeDocument/2006/relationships/hyperlink" Target="https://podminky.urs.cz/item/CS_URS_2022_01/783201401" TargetMode="External" /><Relationship Id="rId87" Type="http://schemas.openxmlformats.org/officeDocument/2006/relationships/hyperlink" Target="https://podminky.urs.cz/item/CS_URS_2022_01/783238223" TargetMode="External" /><Relationship Id="rId88" Type="http://schemas.openxmlformats.org/officeDocument/2006/relationships/hyperlink" Target="https://podminky.urs.cz/item/CS_URS_2022_01/784181101" TargetMode="External" /><Relationship Id="rId89" Type="http://schemas.openxmlformats.org/officeDocument/2006/relationships/hyperlink" Target="https://podminky.urs.cz/item/CS_URS_2022_01/784211101" TargetMode="External" /><Relationship Id="rId90" Type="http://schemas.openxmlformats.org/officeDocument/2006/relationships/drawing" Target="../drawings/drawing3.xml" /><Relationship Id="rId9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9"/>
  <sheetViews>
    <sheetView showGridLines="0" tabSelected="1" workbookViewId="0" topLeftCell="A1">
      <selection activeCell="BE5" sqref="BE5:BE3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5" customHeight="1">
      <c r="AR2" s="360"/>
      <c r="AS2" s="360"/>
      <c r="AT2" s="360"/>
      <c r="AU2" s="360"/>
      <c r="AV2" s="360"/>
      <c r="AW2" s="360"/>
      <c r="AX2" s="360"/>
      <c r="AY2" s="360"/>
      <c r="AZ2" s="360"/>
      <c r="BA2" s="360"/>
      <c r="BB2" s="360"/>
      <c r="BC2" s="360"/>
      <c r="BD2" s="360"/>
      <c r="BE2" s="360"/>
      <c r="BS2" s="18" t="s">
        <v>6</v>
      </c>
      <c r="BT2" s="18" t="s">
        <v>7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ht="12" customHeight="1">
      <c r="B5" s="21"/>
      <c r="D5" s="25" t="s">
        <v>13</v>
      </c>
      <c r="K5" s="336" t="s">
        <v>14</v>
      </c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R5" s="21"/>
      <c r="BE5" s="333" t="s">
        <v>15</v>
      </c>
      <c r="BS5" s="18" t="s">
        <v>6</v>
      </c>
    </row>
    <row r="6" spans="2:71" ht="36.95" customHeight="1">
      <c r="B6" s="21"/>
      <c r="D6" s="27" t="s">
        <v>16</v>
      </c>
      <c r="K6" s="337" t="s">
        <v>17</v>
      </c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R6" s="21"/>
      <c r="BE6" s="334"/>
      <c r="BS6" s="18" t="s">
        <v>6</v>
      </c>
    </row>
    <row r="7" spans="2:71" ht="12" customHeight="1">
      <c r="B7" s="21"/>
      <c r="D7" s="28" t="s">
        <v>18</v>
      </c>
      <c r="K7" s="26" t="s">
        <v>19</v>
      </c>
      <c r="AK7" s="28" t="s">
        <v>20</v>
      </c>
      <c r="AN7" s="26" t="s">
        <v>19</v>
      </c>
      <c r="AR7" s="21"/>
      <c r="BE7" s="334"/>
      <c r="BS7" s="18" t="s">
        <v>6</v>
      </c>
    </row>
    <row r="8" spans="2:71" ht="12" customHeight="1">
      <c r="B8" s="21"/>
      <c r="D8" s="28" t="s">
        <v>21</v>
      </c>
      <c r="K8" s="26" t="s">
        <v>22</v>
      </c>
      <c r="AK8" s="28" t="s">
        <v>23</v>
      </c>
      <c r="AN8" s="29" t="s">
        <v>24</v>
      </c>
      <c r="AR8" s="21"/>
      <c r="BE8" s="334"/>
      <c r="BS8" s="18" t="s">
        <v>6</v>
      </c>
    </row>
    <row r="9" spans="2:71" ht="14.45" customHeight="1">
      <c r="B9" s="21"/>
      <c r="AR9" s="21"/>
      <c r="BE9" s="334"/>
      <c r="BS9" s="18" t="s">
        <v>6</v>
      </c>
    </row>
    <row r="10" spans="2:71" ht="12" customHeight="1">
      <c r="B10" s="21"/>
      <c r="D10" s="28" t="s">
        <v>25</v>
      </c>
      <c r="AK10" s="28" t="s">
        <v>26</v>
      </c>
      <c r="AN10" s="26" t="s">
        <v>27</v>
      </c>
      <c r="AR10" s="21"/>
      <c r="BE10" s="334"/>
      <c r="BS10" s="18" t="s">
        <v>6</v>
      </c>
    </row>
    <row r="11" spans="2:71" ht="18.4" customHeight="1">
      <c r="B11" s="21"/>
      <c r="E11" s="26" t="s">
        <v>28</v>
      </c>
      <c r="AK11" s="28" t="s">
        <v>29</v>
      </c>
      <c r="AN11" s="26" t="s">
        <v>30</v>
      </c>
      <c r="AR11" s="21"/>
      <c r="BE11" s="334"/>
      <c r="BS11" s="18" t="s">
        <v>6</v>
      </c>
    </row>
    <row r="12" spans="2:71" ht="6.95" customHeight="1">
      <c r="B12" s="21"/>
      <c r="AR12" s="21"/>
      <c r="BE12" s="334"/>
      <c r="BS12" s="18" t="s">
        <v>6</v>
      </c>
    </row>
    <row r="13" spans="2:71" ht="12" customHeight="1">
      <c r="B13" s="21"/>
      <c r="D13" s="28" t="s">
        <v>31</v>
      </c>
      <c r="AK13" s="28" t="s">
        <v>26</v>
      </c>
      <c r="AN13" s="30" t="s">
        <v>32</v>
      </c>
      <c r="AR13" s="21"/>
      <c r="BE13" s="334"/>
      <c r="BS13" s="18" t="s">
        <v>6</v>
      </c>
    </row>
    <row r="14" spans="2:71" ht="12.75">
      <c r="B14" s="21"/>
      <c r="E14" s="338" t="s">
        <v>32</v>
      </c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28" t="s">
        <v>29</v>
      </c>
      <c r="AN14" s="30" t="s">
        <v>32</v>
      </c>
      <c r="AR14" s="21"/>
      <c r="BE14" s="334"/>
      <c r="BS14" s="18" t="s">
        <v>6</v>
      </c>
    </row>
    <row r="15" spans="2:71" ht="6.95" customHeight="1">
      <c r="B15" s="21"/>
      <c r="AR15" s="21"/>
      <c r="BE15" s="334"/>
      <c r="BS15" s="18" t="s">
        <v>4</v>
      </c>
    </row>
    <row r="16" spans="2:71" ht="12" customHeight="1">
      <c r="B16" s="21"/>
      <c r="D16" s="28" t="s">
        <v>33</v>
      </c>
      <c r="AK16" s="28" t="s">
        <v>26</v>
      </c>
      <c r="AN16" s="26" t="s">
        <v>34</v>
      </c>
      <c r="AR16" s="21"/>
      <c r="BE16" s="334"/>
      <c r="BS16" s="18" t="s">
        <v>4</v>
      </c>
    </row>
    <row r="17" spans="2:71" ht="18.4" customHeight="1">
      <c r="B17" s="21"/>
      <c r="E17" s="26" t="s">
        <v>35</v>
      </c>
      <c r="AK17" s="28" t="s">
        <v>29</v>
      </c>
      <c r="AN17" s="26" t="s">
        <v>36</v>
      </c>
      <c r="AR17" s="21"/>
      <c r="BE17" s="334"/>
      <c r="BS17" s="18" t="s">
        <v>37</v>
      </c>
    </row>
    <row r="18" spans="2:71" ht="6.95" customHeight="1">
      <c r="B18" s="21"/>
      <c r="AR18" s="21"/>
      <c r="BE18" s="334"/>
      <c r="BS18" s="18" t="s">
        <v>6</v>
      </c>
    </row>
    <row r="19" spans="2:71" ht="12" customHeight="1">
      <c r="B19" s="21"/>
      <c r="D19" s="28" t="s">
        <v>38</v>
      </c>
      <c r="AK19" s="28" t="s">
        <v>26</v>
      </c>
      <c r="AN19" s="26" t="s">
        <v>19</v>
      </c>
      <c r="AR19" s="21"/>
      <c r="BE19" s="334"/>
      <c r="BS19" s="18" t="s">
        <v>6</v>
      </c>
    </row>
    <row r="20" spans="2:71" ht="18.4" customHeight="1">
      <c r="B20" s="21"/>
      <c r="E20" s="26" t="s">
        <v>39</v>
      </c>
      <c r="AK20" s="28" t="s">
        <v>29</v>
      </c>
      <c r="AN20" s="26" t="s">
        <v>19</v>
      </c>
      <c r="AR20" s="21"/>
      <c r="BE20" s="334"/>
      <c r="BS20" s="18" t="s">
        <v>4</v>
      </c>
    </row>
    <row r="21" spans="2:57" ht="6.95" customHeight="1">
      <c r="B21" s="21"/>
      <c r="AR21" s="21"/>
      <c r="BE21" s="334"/>
    </row>
    <row r="22" spans="2:57" ht="12" customHeight="1">
      <c r="B22" s="21"/>
      <c r="D22" s="28" t="s">
        <v>40</v>
      </c>
      <c r="AR22" s="21"/>
      <c r="BE22" s="334"/>
    </row>
    <row r="23" spans="2:57" ht="47.25" customHeight="1">
      <c r="B23" s="21"/>
      <c r="E23" s="340" t="s">
        <v>41</v>
      </c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0"/>
      <c r="AE23" s="340"/>
      <c r="AF23" s="340"/>
      <c r="AG23" s="340"/>
      <c r="AH23" s="340"/>
      <c r="AI23" s="340"/>
      <c r="AJ23" s="340"/>
      <c r="AK23" s="340"/>
      <c r="AL23" s="340"/>
      <c r="AM23" s="340"/>
      <c r="AN23" s="340"/>
      <c r="AR23" s="21"/>
      <c r="BE23" s="334"/>
    </row>
    <row r="24" spans="2:57" ht="6.95" customHeight="1">
      <c r="B24" s="21"/>
      <c r="AR24" s="21"/>
      <c r="BE24" s="334"/>
    </row>
    <row r="25" spans="2:57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334"/>
    </row>
    <row r="26" spans="2:57" s="1" customFormat="1" ht="25.9" customHeight="1">
      <c r="B26" s="33"/>
      <c r="D26" s="34" t="s">
        <v>42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41">
        <f>ROUND(AG54,2)</f>
        <v>0</v>
      </c>
      <c r="AL26" s="342"/>
      <c r="AM26" s="342"/>
      <c r="AN26" s="342"/>
      <c r="AO26" s="342"/>
      <c r="AR26" s="33"/>
      <c r="BE26" s="334"/>
    </row>
    <row r="27" spans="2:57" s="1" customFormat="1" ht="6.95" customHeight="1">
      <c r="B27" s="33"/>
      <c r="AR27" s="33"/>
      <c r="BE27" s="334"/>
    </row>
    <row r="28" spans="2:57" s="1" customFormat="1" ht="12.75">
      <c r="B28" s="33"/>
      <c r="L28" s="343" t="s">
        <v>43</v>
      </c>
      <c r="M28" s="343"/>
      <c r="N28" s="343"/>
      <c r="O28" s="343"/>
      <c r="P28" s="343"/>
      <c r="W28" s="343" t="s">
        <v>44</v>
      </c>
      <c r="X28" s="343"/>
      <c r="Y28" s="343"/>
      <c r="Z28" s="343"/>
      <c r="AA28" s="343"/>
      <c r="AB28" s="343"/>
      <c r="AC28" s="343"/>
      <c r="AD28" s="343"/>
      <c r="AE28" s="343"/>
      <c r="AK28" s="343" t="s">
        <v>45</v>
      </c>
      <c r="AL28" s="343"/>
      <c r="AM28" s="343"/>
      <c r="AN28" s="343"/>
      <c r="AO28" s="343"/>
      <c r="AR28" s="33"/>
      <c r="BE28" s="334"/>
    </row>
    <row r="29" spans="2:57" s="2" customFormat="1" ht="14.45" customHeight="1">
      <c r="B29" s="36"/>
      <c r="D29" s="28" t="s">
        <v>46</v>
      </c>
      <c r="F29" s="28" t="s">
        <v>47</v>
      </c>
      <c r="L29" s="322">
        <v>0.21</v>
      </c>
      <c r="M29" s="321"/>
      <c r="N29" s="321"/>
      <c r="O29" s="321"/>
      <c r="P29" s="321"/>
      <c r="W29" s="320">
        <f>ROUND(AZ54,2)</f>
        <v>0</v>
      </c>
      <c r="X29" s="321"/>
      <c r="Y29" s="321"/>
      <c r="Z29" s="321"/>
      <c r="AA29" s="321"/>
      <c r="AB29" s="321"/>
      <c r="AC29" s="321"/>
      <c r="AD29" s="321"/>
      <c r="AE29" s="321"/>
      <c r="AK29" s="320">
        <f>ROUND(AV54,2)</f>
        <v>0</v>
      </c>
      <c r="AL29" s="321"/>
      <c r="AM29" s="321"/>
      <c r="AN29" s="321"/>
      <c r="AO29" s="321"/>
      <c r="AR29" s="36"/>
      <c r="BE29" s="335"/>
    </row>
    <row r="30" spans="2:57" s="2" customFormat="1" ht="14.45" customHeight="1">
      <c r="B30" s="36"/>
      <c r="F30" s="28" t="s">
        <v>48</v>
      </c>
      <c r="L30" s="322">
        <v>0.15</v>
      </c>
      <c r="M30" s="321"/>
      <c r="N30" s="321"/>
      <c r="O30" s="321"/>
      <c r="P30" s="321"/>
      <c r="W30" s="320">
        <f>ROUND(BA54,2)</f>
        <v>0</v>
      </c>
      <c r="X30" s="321"/>
      <c r="Y30" s="321"/>
      <c r="Z30" s="321"/>
      <c r="AA30" s="321"/>
      <c r="AB30" s="321"/>
      <c r="AC30" s="321"/>
      <c r="AD30" s="321"/>
      <c r="AE30" s="321"/>
      <c r="AK30" s="320">
        <f>ROUND(AW54,2)</f>
        <v>0</v>
      </c>
      <c r="AL30" s="321"/>
      <c r="AM30" s="321"/>
      <c r="AN30" s="321"/>
      <c r="AO30" s="321"/>
      <c r="AR30" s="36"/>
      <c r="BE30" s="335"/>
    </row>
    <row r="31" spans="2:57" s="2" customFormat="1" ht="14.45" customHeight="1" hidden="1">
      <c r="B31" s="36"/>
      <c r="F31" s="28" t="s">
        <v>49</v>
      </c>
      <c r="L31" s="322">
        <v>0.21</v>
      </c>
      <c r="M31" s="321"/>
      <c r="N31" s="321"/>
      <c r="O31" s="321"/>
      <c r="P31" s="321"/>
      <c r="W31" s="320">
        <f>ROUND(BB54,2)</f>
        <v>0</v>
      </c>
      <c r="X31" s="321"/>
      <c r="Y31" s="321"/>
      <c r="Z31" s="321"/>
      <c r="AA31" s="321"/>
      <c r="AB31" s="321"/>
      <c r="AC31" s="321"/>
      <c r="AD31" s="321"/>
      <c r="AE31" s="321"/>
      <c r="AK31" s="320">
        <v>0</v>
      </c>
      <c r="AL31" s="321"/>
      <c r="AM31" s="321"/>
      <c r="AN31" s="321"/>
      <c r="AO31" s="321"/>
      <c r="AR31" s="36"/>
      <c r="BE31" s="335"/>
    </row>
    <row r="32" spans="2:57" s="2" customFormat="1" ht="14.45" customHeight="1" hidden="1">
      <c r="B32" s="36"/>
      <c r="F32" s="28" t="s">
        <v>50</v>
      </c>
      <c r="L32" s="322">
        <v>0.15</v>
      </c>
      <c r="M32" s="321"/>
      <c r="N32" s="321"/>
      <c r="O32" s="321"/>
      <c r="P32" s="321"/>
      <c r="W32" s="320">
        <f>ROUND(BC54,2)</f>
        <v>0</v>
      </c>
      <c r="X32" s="321"/>
      <c r="Y32" s="321"/>
      <c r="Z32" s="321"/>
      <c r="AA32" s="321"/>
      <c r="AB32" s="321"/>
      <c r="AC32" s="321"/>
      <c r="AD32" s="321"/>
      <c r="AE32" s="321"/>
      <c r="AK32" s="320">
        <v>0</v>
      </c>
      <c r="AL32" s="321"/>
      <c r="AM32" s="321"/>
      <c r="AN32" s="321"/>
      <c r="AO32" s="321"/>
      <c r="AR32" s="36"/>
      <c r="BE32" s="335"/>
    </row>
    <row r="33" spans="2:44" s="2" customFormat="1" ht="14.45" customHeight="1" hidden="1">
      <c r="B33" s="36"/>
      <c r="F33" s="28" t="s">
        <v>51</v>
      </c>
      <c r="L33" s="322">
        <v>0</v>
      </c>
      <c r="M33" s="321"/>
      <c r="N33" s="321"/>
      <c r="O33" s="321"/>
      <c r="P33" s="321"/>
      <c r="W33" s="320">
        <f>ROUND(BD54,2)</f>
        <v>0</v>
      </c>
      <c r="X33" s="321"/>
      <c r="Y33" s="321"/>
      <c r="Z33" s="321"/>
      <c r="AA33" s="321"/>
      <c r="AB33" s="321"/>
      <c r="AC33" s="321"/>
      <c r="AD33" s="321"/>
      <c r="AE33" s="321"/>
      <c r="AK33" s="320">
        <v>0</v>
      </c>
      <c r="AL33" s="321"/>
      <c r="AM33" s="321"/>
      <c r="AN33" s="321"/>
      <c r="AO33" s="321"/>
      <c r="AR33" s="36"/>
    </row>
    <row r="34" spans="2:44" s="1" customFormat="1" ht="6.95" customHeight="1">
      <c r="B34" s="33"/>
      <c r="AR34" s="33"/>
    </row>
    <row r="35" spans="2:44" s="1" customFormat="1" ht="25.9" customHeight="1">
      <c r="B35" s="33"/>
      <c r="C35" s="37"/>
      <c r="D35" s="38" t="s">
        <v>52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53</v>
      </c>
      <c r="U35" s="39"/>
      <c r="V35" s="39"/>
      <c r="W35" s="39"/>
      <c r="X35" s="323" t="s">
        <v>54</v>
      </c>
      <c r="Y35" s="324"/>
      <c r="Z35" s="324"/>
      <c r="AA35" s="324"/>
      <c r="AB35" s="324"/>
      <c r="AC35" s="39"/>
      <c r="AD35" s="39"/>
      <c r="AE35" s="39"/>
      <c r="AF35" s="39"/>
      <c r="AG35" s="39"/>
      <c r="AH35" s="39"/>
      <c r="AI35" s="39"/>
      <c r="AJ35" s="39"/>
      <c r="AK35" s="325">
        <f>SUM(AK26:AK33)</f>
        <v>0</v>
      </c>
      <c r="AL35" s="324"/>
      <c r="AM35" s="324"/>
      <c r="AN35" s="324"/>
      <c r="AO35" s="326"/>
      <c r="AP35" s="37"/>
      <c r="AQ35" s="37"/>
      <c r="AR35" s="33"/>
    </row>
    <row r="36" spans="2:44" s="1" customFormat="1" ht="6.95" customHeight="1">
      <c r="B36" s="33"/>
      <c r="AR36" s="33"/>
    </row>
    <row r="37" spans="2:44" s="1" customFormat="1" ht="6.9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3"/>
    </row>
    <row r="41" spans="2:44" s="1" customFormat="1" ht="6.9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3"/>
    </row>
    <row r="42" spans="2:44" s="1" customFormat="1" ht="24.95" customHeight="1">
      <c r="B42" s="33"/>
      <c r="C42" s="22" t="s">
        <v>55</v>
      </c>
      <c r="AR42" s="33"/>
    </row>
    <row r="43" spans="2:44" s="1" customFormat="1" ht="6.95" customHeight="1">
      <c r="B43" s="33"/>
      <c r="AR43" s="33"/>
    </row>
    <row r="44" spans="2:44" s="3" customFormat="1" ht="12" customHeight="1">
      <c r="B44" s="45"/>
      <c r="C44" s="28" t="s">
        <v>13</v>
      </c>
      <c r="L44" s="3" t="str">
        <f>K5</f>
        <v>2021_28_aktual01</v>
      </c>
      <c r="AR44" s="45"/>
    </row>
    <row r="45" spans="2:44" s="4" customFormat="1" ht="36.95" customHeight="1">
      <c r="B45" s="46"/>
      <c r="C45" s="47" t="s">
        <v>16</v>
      </c>
      <c r="L45" s="311" t="str">
        <f>K6</f>
        <v>MŠ Praha 5 - Smíchov, Oprava dětských letních toalet včetně terasy - aktualizace cen 01</v>
      </c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312"/>
      <c r="AH45" s="312"/>
      <c r="AI45" s="312"/>
      <c r="AJ45" s="312"/>
      <c r="AK45" s="312"/>
      <c r="AL45" s="312"/>
      <c r="AM45" s="312"/>
      <c r="AN45" s="312"/>
      <c r="AO45" s="312"/>
      <c r="AR45" s="46"/>
    </row>
    <row r="46" spans="2:44" s="1" customFormat="1" ht="6.95" customHeight="1">
      <c r="B46" s="33"/>
      <c r="AR46" s="33"/>
    </row>
    <row r="47" spans="2:44" s="1" customFormat="1" ht="12" customHeight="1">
      <c r="B47" s="33"/>
      <c r="C47" s="28" t="s">
        <v>21</v>
      </c>
      <c r="L47" s="48" t="str">
        <f>IF(K8="","",K8)</f>
        <v>Kroupova 2/2775, Praha 5</v>
      </c>
      <c r="AI47" s="28" t="s">
        <v>23</v>
      </c>
      <c r="AM47" s="313" t="str">
        <f>IF(AN8="","",AN8)</f>
        <v>11. 2. 2022</v>
      </c>
      <c r="AN47" s="313"/>
      <c r="AR47" s="33"/>
    </row>
    <row r="48" spans="2:44" s="1" customFormat="1" ht="6.95" customHeight="1">
      <c r="B48" s="33"/>
      <c r="AR48" s="33"/>
    </row>
    <row r="49" spans="2:56" s="1" customFormat="1" ht="15.2" customHeight="1">
      <c r="B49" s="33"/>
      <c r="C49" s="28" t="s">
        <v>25</v>
      </c>
      <c r="L49" s="3" t="str">
        <f>IF(E11="","",E11)</f>
        <v>Městská část Praha 5</v>
      </c>
      <c r="AI49" s="28" t="s">
        <v>33</v>
      </c>
      <c r="AM49" s="314" t="str">
        <f>IF(E17="","",E17)</f>
        <v xml:space="preserve">SOLOrevit s.r.o. </v>
      </c>
      <c r="AN49" s="315"/>
      <c r="AO49" s="315"/>
      <c r="AP49" s="315"/>
      <c r="AR49" s="33"/>
      <c r="AS49" s="316" t="s">
        <v>56</v>
      </c>
      <c r="AT49" s="317"/>
      <c r="AU49" s="50"/>
      <c r="AV49" s="50"/>
      <c r="AW49" s="50"/>
      <c r="AX49" s="50"/>
      <c r="AY49" s="50"/>
      <c r="AZ49" s="50"/>
      <c r="BA49" s="50"/>
      <c r="BB49" s="50"/>
      <c r="BC49" s="50"/>
      <c r="BD49" s="51"/>
    </row>
    <row r="50" spans="2:56" s="1" customFormat="1" ht="15.2" customHeight="1">
      <c r="B50" s="33"/>
      <c r="C50" s="28" t="s">
        <v>31</v>
      </c>
      <c r="L50" s="3" t="str">
        <f>IF(E14="Vyplň údaj","",E14)</f>
        <v/>
      </c>
      <c r="AI50" s="28" t="s">
        <v>38</v>
      </c>
      <c r="AM50" s="314" t="str">
        <f>IF(E20="","",E20)</f>
        <v xml:space="preserve"> </v>
      </c>
      <c r="AN50" s="315"/>
      <c r="AO50" s="315"/>
      <c r="AP50" s="315"/>
      <c r="AR50" s="33"/>
      <c r="AS50" s="318"/>
      <c r="AT50" s="319"/>
      <c r="BD50" s="52"/>
    </row>
    <row r="51" spans="2:56" s="1" customFormat="1" ht="10.9" customHeight="1">
      <c r="B51" s="33"/>
      <c r="AR51" s="33"/>
      <c r="AS51" s="318"/>
      <c r="AT51" s="319"/>
      <c r="BD51" s="52"/>
    </row>
    <row r="52" spans="2:56" s="1" customFormat="1" ht="29.25" customHeight="1">
      <c r="B52" s="33"/>
      <c r="C52" s="327" t="s">
        <v>57</v>
      </c>
      <c r="D52" s="328"/>
      <c r="E52" s="328"/>
      <c r="F52" s="328"/>
      <c r="G52" s="328"/>
      <c r="H52" s="53"/>
      <c r="I52" s="329" t="s">
        <v>58</v>
      </c>
      <c r="J52" s="328"/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  <c r="AG52" s="330" t="s">
        <v>59</v>
      </c>
      <c r="AH52" s="328"/>
      <c r="AI52" s="328"/>
      <c r="AJ52" s="328"/>
      <c r="AK52" s="328"/>
      <c r="AL52" s="328"/>
      <c r="AM52" s="328"/>
      <c r="AN52" s="329" t="s">
        <v>60</v>
      </c>
      <c r="AO52" s="328"/>
      <c r="AP52" s="328"/>
      <c r="AQ52" s="54" t="s">
        <v>61</v>
      </c>
      <c r="AR52" s="33"/>
      <c r="AS52" s="55" t="s">
        <v>62</v>
      </c>
      <c r="AT52" s="56" t="s">
        <v>63</v>
      </c>
      <c r="AU52" s="56" t="s">
        <v>64</v>
      </c>
      <c r="AV52" s="56" t="s">
        <v>65</v>
      </c>
      <c r="AW52" s="56" t="s">
        <v>66</v>
      </c>
      <c r="AX52" s="56" t="s">
        <v>67</v>
      </c>
      <c r="AY52" s="56" t="s">
        <v>68</v>
      </c>
      <c r="AZ52" s="56" t="s">
        <v>69</v>
      </c>
      <c r="BA52" s="56" t="s">
        <v>70</v>
      </c>
      <c r="BB52" s="56" t="s">
        <v>71</v>
      </c>
      <c r="BC52" s="56" t="s">
        <v>72</v>
      </c>
      <c r="BD52" s="57" t="s">
        <v>73</v>
      </c>
    </row>
    <row r="53" spans="2:56" s="1" customFormat="1" ht="10.9" customHeight="1">
      <c r="B53" s="33"/>
      <c r="AR53" s="33"/>
      <c r="AS53" s="58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1"/>
    </row>
    <row r="54" spans="2:90" s="5" customFormat="1" ht="32.45" customHeight="1">
      <c r="B54" s="59"/>
      <c r="C54" s="60" t="s">
        <v>74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331">
        <f>ROUND(SUM(AG55:AG57),2)</f>
        <v>0</v>
      </c>
      <c r="AH54" s="331"/>
      <c r="AI54" s="331"/>
      <c r="AJ54" s="331"/>
      <c r="AK54" s="331"/>
      <c r="AL54" s="331"/>
      <c r="AM54" s="331"/>
      <c r="AN54" s="332">
        <f>SUM(AG54,AT54)</f>
        <v>0</v>
      </c>
      <c r="AO54" s="332"/>
      <c r="AP54" s="332"/>
      <c r="AQ54" s="63" t="s">
        <v>19</v>
      </c>
      <c r="AR54" s="59"/>
      <c r="AS54" s="64">
        <f>ROUND(SUM(AS55:AS57),2)</f>
        <v>0</v>
      </c>
      <c r="AT54" s="65">
        <f>ROUND(SUM(AV54:AW54),2)</f>
        <v>0</v>
      </c>
      <c r="AU54" s="66">
        <f>ROUND(SUM(AU55:AU57),5)</f>
        <v>0</v>
      </c>
      <c r="AV54" s="65">
        <f>ROUND(AZ54*L29,2)</f>
        <v>0</v>
      </c>
      <c r="AW54" s="65">
        <f>ROUND(BA54*L30,2)</f>
        <v>0</v>
      </c>
      <c r="AX54" s="65">
        <f>ROUND(BB54*L29,2)</f>
        <v>0</v>
      </c>
      <c r="AY54" s="65">
        <f>ROUND(BC54*L30,2)</f>
        <v>0</v>
      </c>
      <c r="AZ54" s="65">
        <f>ROUND(SUM(AZ55:AZ57),2)</f>
        <v>0</v>
      </c>
      <c r="BA54" s="65">
        <f>ROUND(SUM(BA55:BA57),2)</f>
        <v>0</v>
      </c>
      <c r="BB54" s="65">
        <f>ROUND(SUM(BB55:BB57),2)</f>
        <v>0</v>
      </c>
      <c r="BC54" s="65">
        <f>ROUND(SUM(BC55:BC57),2)</f>
        <v>0</v>
      </c>
      <c r="BD54" s="67">
        <f>ROUND(SUM(BD55:BD57),2)</f>
        <v>0</v>
      </c>
      <c r="BS54" s="68" t="s">
        <v>75</v>
      </c>
      <c r="BT54" s="68" t="s">
        <v>76</v>
      </c>
      <c r="BU54" s="69" t="s">
        <v>77</v>
      </c>
      <c r="BV54" s="68" t="s">
        <v>78</v>
      </c>
      <c r="BW54" s="68" t="s">
        <v>5</v>
      </c>
      <c r="BX54" s="68" t="s">
        <v>79</v>
      </c>
      <c r="CL54" s="68" t="s">
        <v>19</v>
      </c>
    </row>
    <row r="55" spans="1:91" s="6" customFormat="1" ht="16.5" customHeight="1">
      <c r="A55" s="70" t="s">
        <v>80</v>
      </c>
      <c r="B55" s="71"/>
      <c r="C55" s="72"/>
      <c r="D55" s="310" t="s">
        <v>81</v>
      </c>
      <c r="E55" s="310"/>
      <c r="F55" s="310"/>
      <c r="G55" s="310"/>
      <c r="H55" s="310"/>
      <c r="I55" s="73"/>
      <c r="J55" s="310" t="s">
        <v>82</v>
      </c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  <c r="AE55" s="310"/>
      <c r="AF55" s="310"/>
      <c r="AG55" s="308">
        <f>'SO 01 - Bourací a příprav...'!J30</f>
        <v>0</v>
      </c>
      <c r="AH55" s="309"/>
      <c r="AI55" s="309"/>
      <c r="AJ55" s="309"/>
      <c r="AK55" s="309"/>
      <c r="AL55" s="309"/>
      <c r="AM55" s="309"/>
      <c r="AN55" s="308">
        <f>SUM(AG55,AT55)</f>
        <v>0</v>
      </c>
      <c r="AO55" s="309"/>
      <c r="AP55" s="309"/>
      <c r="AQ55" s="74" t="s">
        <v>83</v>
      </c>
      <c r="AR55" s="71"/>
      <c r="AS55" s="75">
        <v>0</v>
      </c>
      <c r="AT55" s="76">
        <f>ROUND(SUM(AV55:AW55),2)</f>
        <v>0</v>
      </c>
      <c r="AU55" s="77">
        <f>'SO 01 - Bourací a příprav...'!P93</f>
        <v>0</v>
      </c>
      <c r="AV55" s="76">
        <f>'SO 01 - Bourací a příprav...'!J33</f>
        <v>0</v>
      </c>
      <c r="AW55" s="76">
        <f>'SO 01 - Bourací a příprav...'!J34</f>
        <v>0</v>
      </c>
      <c r="AX55" s="76">
        <f>'SO 01 - Bourací a příprav...'!J35</f>
        <v>0</v>
      </c>
      <c r="AY55" s="76">
        <f>'SO 01 - Bourací a příprav...'!J36</f>
        <v>0</v>
      </c>
      <c r="AZ55" s="76">
        <f>'SO 01 - Bourací a příprav...'!F33</f>
        <v>0</v>
      </c>
      <c r="BA55" s="76">
        <f>'SO 01 - Bourací a příprav...'!F34</f>
        <v>0</v>
      </c>
      <c r="BB55" s="76">
        <f>'SO 01 - Bourací a příprav...'!F35</f>
        <v>0</v>
      </c>
      <c r="BC55" s="76">
        <f>'SO 01 - Bourací a příprav...'!F36</f>
        <v>0</v>
      </c>
      <c r="BD55" s="78">
        <f>'SO 01 - Bourací a příprav...'!F37</f>
        <v>0</v>
      </c>
      <c r="BT55" s="79" t="s">
        <v>84</v>
      </c>
      <c r="BV55" s="79" t="s">
        <v>78</v>
      </c>
      <c r="BW55" s="79" t="s">
        <v>85</v>
      </c>
      <c r="BX55" s="79" t="s">
        <v>5</v>
      </c>
      <c r="CL55" s="79" t="s">
        <v>19</v>
      </c>
      <c r="CM55" s="79" t="s">
        <v>86</v>
      </c>
    </row>
    <row r="56" spans="1:91" s="6" customFormat="1" ht="16.5" customHeight="1">
      <c r="A56" s="70" t="s">
        <v>80</v>
      </c>
      <c r="B56" s="71"/>
      <c r="C56" s="72"/>
      <c r="D56" s="310" t="s">
        <v>87</v>
      </c>
      <c r="E56" s="310"/>
      <c r="F56" s="310"/>
      <c r="G56" s="310"/>
      <c r="H56" s="310"/>
      <c r="I56" s="73"/>
      <c r="J56" s="310" t="s">
        <v>88</v>
      </c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  <c r="AD56" s="310"/>
      <c r="AE56" s="310"/>
      <c r="AF56" s="310"/>
      <c r="AG56" s="308">
        <f>'SO 02 - Stavební práce'!J30</f>
        <v>0</v>
      </c>
      <c r="AH56" s="309"/>
      <c r="AI56" s="309"/>
      <c r="AJ56" s="309"/>
      <c r="AK56" s="309"/>
      <c r="AL56" s="309"/>
      <c r="AM56" s="309"/>
      <c r="AN56" s="308">
        <f>SUM(AG56,AT56)</f>
        <v>0</v>
      </c>
      <c r="AO56" s="309"/>
      <c r="AP56" s="309"/>
      <c r="AQ56" s="74" t="s">
        <v>83</v>
      </c>
      <c r="AR56" s="71"/>
      <c r="AS56" s="75">
        <v>0</v>
      </c>
      <c r="AT56" s="76">
        <f>ROUND(SUM(AV56:AW56),2)</f>
        <v>0</v>
      </c>
      <c r="AU56" s="77">
        <f>'SO 02 - Stavební práce'!P100</f>
        <v>0</v>
      </c>
      <c r="AV56" s="76">
        <f>'SO 02 - Stavební práce'!J33</f>
        <v>0</v>
      </c>
      <c r="AW56" s="76">
        <f>'SO 02 - Stavební práce'!J34</f>
        <v>0</v>
      </c>
      <c r="AX56" s="76">
        <f>'SO 02 - Stavební práce'!J35</f>
        <v>0</v>
      </c>
      <c r="AY56" s="76">
        <f>'SO 02 - Stavební práce'!J36</f>
        <v>0</v>
      </c>
      <c r="AZ56" s="76">
        <f>'SO 02 - Stavební práce'!F33</f>
        <v>0</v>
      </c>
      <c r="BA56" s="76">
        <f>'SO 02 - Stavební práce'!F34</f>
        <v>0</v>
      </c>
      <c r="BB56" s="76">
        <f>'SO 02 - Stavební práce'!F35</f>
        <v>0</v>
      </c>
      <c r="BC56" s="76">
        <f>'SO 02 - Stavební práce'!F36</f>
        <v>0</v>
      </c>
      <c r="BD56" s="78">
        <f>'SO 02 - Stavební práce'!F37</f>
        <v>0</v>
      </c>
      <c r="BT56" s="79" t="s">
        <v>84</v>
      </c>
      <c r="BV56" s="79" t="s">
        <v>78</v>
      </c>
      <c r="BW56" s="79" t="s">
        <v>89</v>
      </c>
      <c r="BX56" s="79" t="s">
        <v>5</v>
      </c>
      <c r="CL56" s="79" t="s">
        <v>19</v>
      </c>
      <c r="CM56" s="79" t="s">
        <v>86</v>
      </c>
    </row>
    <row r="57" spans="1:91" s="6" customFormat="1" ht="16.5" customHeight="1">
      <c r="A57" s="70" t="s">
        <v>80</v>
      </c>
      <c r="B57" s="71"/>
      <c r="C57" s="72"/>
      <c r="D57" s="310" t="s">
        <v>90</v>
      </c>
      <c r="E57" s="310"/>
      <c r="F57" s="310"/>
      <c r="G57" s="310"/>
      <c r="H57" s="310"/>
      <c r="I57" s="73"/>
      <c r="J57" s="310" t="s">
        <v>91</v>
      </c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  <c r="AA57" s="310"/>
      <c r="AB57" s="310"/>
      <c r="AC57" s="310"/>
      <c r="AD57" s="310"/>
      <c r="AE57" s="310"/>
      <c r="AF57" s="310"/>
      <c r="AG57" s="308">
        <f>'VRN - Vedlejší rozpočtové...'!J30</f>
        <v>0</v>
      </c>
      <c r="AH57" s="309"/>
      <c r="AI57" s="309"/>
      <c r="AJ57" s="309"/>
      <c r="AK57" s="309"/>
      <c r="AL57" s="309"/>
      <c r="AM57" s="309"/>
      <c r="AN57" s="308">
        <f>SUM(AG57,AT57)</f>
        <v>0</v>
      </c>
      <c r="AO57" s="309"/>
      <c r="AP57" s="309"/>
      <c r="AQ57" s="74" t="s">
        <v>92</v>
      </c>
      <c r="AR57" s="71"/>
      <c r="AS57" s="80">
        <v>0</v>
      </c>
      <c r="AT57" s="81">
        <f>ROUND(SUM(AV57:AW57),2)</f>
        <v>0</v>
      </c>
      <c r="AU57" s="82">
        <f>'VRN - Vedlejší rozpočtové...'!P80</f>
        <v>0</v>
      </c>
      <c r="AV57" s="81">
        <f>'VRN - Vedlejší rozpočtové...'!J33</f>
        <v>0</v>
      </c>
      <c r="AW57" s="81">
        <f>'VRN - Vedlejší rozpočtové...'!J34</f>
        <v>0</v>
      </c>
      <c r="AX57" s="81">
        <f>'VRN - Vedlejší rozpočtové...'!J35</f>
        <v>0</v>
      </c>
      <c r="AY57" s="81">
        <f>'VRN - Vedlejší rozpočtové...'!J36</f>
        <v>0</v>
      </c>
      <c r="AZ57" s="81">
        <f>'VRN - Vedlejší rozpočtové...'!F33</f>
        <v>0</v>
      </c>
      <c r="BA57" s="81">
        <f>'VRN - Vedlejší rozpočtové...'!F34</f>
        <v>0</v>
      </c>
      <c r="BB57" s="81">
        <f>'VRN - Vedlejší rozpočtové...'!F35</f>
        <v>0</v>
      </c>
      <c r="BC57" s="81">
        <f>'VRN - Vedlejší rozpočtové...'!F36</f>
        <v>0</v>
      </c>
      <c r="BD57" s="83">
        <f>'VRN - Vedlejší rozpočtové...'!F37</f>
        <v>0</v>
      </c>
      <c r="BT57" s="79" t="s">
        <v>84</v>
      </c>
      <c r="BV57" s="79" t="s">
        <v>78</v>
      </c>
      <c r="BW57" s="79" t="s">
        <v>93</v>
      </c>
      <c r="BX57" s="79" t="s">
        <v>5</v>
      </c>
      <c r="CL57" s="79" t="s">
        <v>19</v>
      </c>
      <c r="CM57" s="79" t="s">
        <v>86</v>
      </c>
    </row>
    <row r="58" spans="2:44" s="1" customFormat="1" ht="30" customHeight="1">
      <c r="B58" s="33"/>
      <c r="AR58" s="33"/>
    </row>
    <row r="59" spans="2:44" s="1" customFormat="1" ht="6.95" customHeight="1"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33"/>
    </row>
  </sheetData>
  <sheetProtection algorithmName="SHA-512" hashValue="rsIjBpWEg8thrNLyvmM4bbCh4bOF/NyTehFQV1Ykd5qz4e501JE9jFrZR/vjVulY81wHdjaTWCctj8gb5PA1Jw==" saltValue="F1Y01Tk/fLf3qmTS++f/weHgXhSxvNVvikN7U1MSYfaPVVFJ9QlJQspFJFY5Fd6Vts94zoHR60XYvT1meCdDDw==" spinCount="100000" sheet="1" objects="1" scenarios="1" formatColumns="0" formatRows="0"/>
  <mergeCells count="50">
    <mergeCell ref="AK30:AO30"/>
    <mergeCell ref="L30:P30"/>
    <mergeCell ref="W31:AE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  <mergeCell ref="AN56:AP56"/>
    <mergeCell ref="AG56:AM56"/>
    <mergeCell ref="D56:H56"/>
    <mergeCell ref="J56:AF56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</mergeCells>
  <hyperlinks>
    <hyperlink ref="A55" location="'SO 01 - Bourací a příprav...'!C2" display="/"/>
    <hyperlink ref="A56" location="'SO 02 - Stavební práce'!C2" display="/"/>
    <hyperlink ref="A57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9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42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AT2" s="18" t="s">
        <v>85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5" customHeight="1">
      <c r="B4" s="21"/>
      <c r="D4" s="22" t="s">
        <v>94</v>
      </c>
      <c r="L4" s="21"/>
      <c r="M4" s="84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45" t="str">
        <f>'Rekapitulace stavby'!K6</f>
        <v>MŠ Praha 5 - Smíchov, Oprava dětských letních toalet včetně terasy - aktualizace cen 01</v>
      </c>
      <c r="F7" s="346"/>
      <c r="G7" s="346"/>
      <c r="H7" s="346"/>
      <c r="L7" s="21"/>
    </row>
    <row r="8" spans="2:12" s="1" customFormat="1" ht="12" customHeight="1">
      <c r="B8" s="33"/>
      <c r="D8" s="28" t="s">
        <v>95</v>
      </c>
      <c r="L8" s="33"/>
    </row>
    <row r="9" spans="2:12" s="1" customFormat="1" ht="16.5" customHeight="1">
      <c r="B9" s="33"/>
      <c r="E9" s="311" t="s">
        <v>96</v>
      </c>
      <c r="F9" s="344"/>
      <c r="G9" s="344"/>
      <c r="H9" s="344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12" s="1" customFormat="1" ht="12" customHeight="1">
      <c r="B12" s="33"/>
      <c r="D12" s="28" t="s">
        <v>21</v>
      </c>
      <c r="F12" s="26" t="s">
        <v>22</v>
      </c>
      <c r="I12" s="28" t="s">
        <v>23</v>
      </c>
      <c r="J12" s="49" t="str">
        <f>'Rekapitulace stavby'!AN8</f>
        <v>11. 2. 2022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">
        <v>27</v>
      </c>
      <c r="L14" s="33"/>
    </row>
    <row r="15" spans="2:12" s="1" customFormat="1" ht="18" customHeight="1">
      <c r="B15" s="33"/>
      <c r="E15" s="26" t="s">
        <v>28</v>
      </c>
      <c r="I15" s="28" t="s">
        <v>29</v>
      </c>
      <c r="J15" s="26" t="s">
        <v>30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31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47" t="str">
        <f>'Rekapitulace stavby'!E14</f>
        <v>Vyplň údaj</v>
      </c>
      <c r="F18" s="336"/>
      <c r="G18" s="336"/>
      <c r="H18" s="336"/>
      <c r="I18" s="28" t="s">
        <v>29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33</v>
      </c>
      <c r="I20" s="28" t="s">
        <v>26</v>
      </c>
      <c r="J20" s="26" t="s">
        <v>34</v>
      </c>
      <c r="L20" s="33"/>
    </row>
    <row r="21" spans="2:12" s="1" customFormat="1" ht="18" customHeight="1">
      <c r="B21" s="33"/>
      <c r="E21" s="26" t="s">
        <v>35</v>
      </c>
      <c r="I21" s="28" t="s">
        <v>29</v>
      </c>
      <c r="J21" s="26" t="s">
        <v>36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38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29</v>
      </c>
      <c r="J24" s="26" t="str">
        <f>IF('Rekapitulace stavby'!AN20="","",'Rekapitulace stavby'!AN20)</f>
        <v/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40</v>
      </c>
      <c r="L26" s="33"/>
    </row>
    <row r="27" spans="2:12" s="7" customFormat="1" ht="47.25" customHeight="1">
      <c r="B27" s="85"/>
      <c r="E27" s="340" t="s">
        <v>41</v>
      </c>
      <c r="F27" s="340"/>
      <c r="G27" s="340"/>
      <c r="H27" s="340"/>
      <c r="L27" s="85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0"/>
      <c r="E29" s="50"/>
      <c r="F29" s="50"/>
      <c r="G29" s="50"/>
      <c r="H29" s="50"/>
      <c r="I29" s="50"/>
      <c r="J29" s="50"/>
      <c r="K29" s="50"/>
      <c r="L29" s="33"/>
    </row>
    <row r="30" spans="2:12" s="1" customFormat="1" ht="25.35" customHeight="1">
      <c r="B30" s="33"/>
      <c r="D30" s="86" t="s">
        <v>42</v>
      </c>
      <c r="J30" s="62">
        <f>ROUND(J93,2)</f>
        <v>0</v>
      </c>
      <c r="L30" s="33"/>
    </row>
    <row r="31" spans="2:12" s="1" customFormat="1" ht="6.95" customHeight="1">
      <c r="B31" s="33"/>
      <c r="D31" s="50"/>
      <c r="E31" s="50"/>
      <c r="F31" s="50"/>
      <c r="G31" s="50"/>
      <c r="H31" s="50"/>
      <c r="I31" s="50"/>
      <c r="J31" s="50"/>
      <c r="K31" s="50"/>
      <c r="L31" s="33"/>
    </row>
    <row r="32" spans="2:12" s="1" customFormat="1" ht="14.45" customHeight="1">
      <c r="B32" s="33"/>
      <c r="F32" s="87" t="s">
        <v>44</v>
      </c>
      <c r="I32" s="87" t="s">
        <v>43</v>
      </c>
      <c r="J32" s="87" t="s">
        <v>45</v>
      </c>
      <c r="L32" s="33"/>
    </row>
    <row r="33" spans="2:12" s="1" customFormat="1" ht="14.45" customHeight="1">
      <c r="B33" s="33"/>
      <c r="D33" s="88" t="s">
        <v>46</v>
      </c>
      <c r="E33" s="28" t="s">
        <v>47</v>
      </c>
      <c r="F33" s="89">
        <f>ROUND((SUM(BE93:BE425)),2)</f>
        <v>0</v>
      </c>
      <c r="I33" s="90">
        <v>0.21</v>
      </c>
      <c r="J33" s="89">
        <f>ROUND(((SUM(BE93:BE425))*I33),2)</f>
        <v>0</v>
      </c>
      <c r="L33" s="33"/>
    </row>
    <row r="34" spans="2:12" s="1" customFormat="1" ht="14.45" customHeight="1">
      <c r="B34" s="33"/>
      <c r="E34" s="28" t="s">
        <v>48</v>
      </c>
      <c r="F34" s="89">
        <f>ROUND((SUM(BF93:BF425)),2)</f>
        <v>0</v>
      </c>
      <c r="I34" s="90">
        <v>0.15</v>
      </c>
      <c r="J34" s="89">
        <f>ROUND(((SUM(BF93:BF425))*I34),2)</f>
        <v>0</v>
      </c>
      <c r="L34" s="33"/>
    </row>
    <row r="35" spans="2:12" s="1" customFormat="1" ht="14.45" customHeight="1" hidden="1">
      <c r="B35" s="33"/>
      <c r="E35" s="28" t="s">
        <v>49</v>
      </c>
      <c r="F35" s="89">
        <f>ROUND((SUM(BG93:BG425)),2)</f>
        <v>0</v>
      </c>
      <c r="I35" s="90">
        <v>0.21</v>
      </c>
      <c r="J35" s="89">
        <f>0</f>
        <v>0</v>
      </c>
      <c r="L35" s="33"/>
    </row>
    <row r="36" spans="2:12" s="1" customFormat="1" ht="14.45" customHeight="1" hidden="1">
      <c r="B36" s="33"/>
      <c r="E36" s="28" t="s">
        <v>50</v>
      </c>
      <c r="F36" s="89">
        <f>ROUND((SUM(BH93:BH425)),2)</f>
        <v>0</v>
      </c>
      <c r="I36" s="90">
        <v>0.15</v>
      </c>
      <c r="J36" s="89">
        <f>0</f>
        <v>0</v>
      </c>
      <c r="L36" s="33"/>
    </row>
    <row r="37" spans="2:12" s="1" customFormat="1" ht="14.45" customHeight="1" hidden="1">
      <c r="B37" s="33"/>
      <c r="E37" s="28" t="s">
        <v>51</v>
      </c>
      <c r="F37" s="89">
        <f>ROUND((SUM(BI93:BI425)),2)</f>
        <v>0</v>
      </c>
      <c r="I37" s="90">
        <v>0</v>
      </c>
      <c r="J37" s="89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1"/>
      <c r="D39" s="92" t="s">
        <v>52</v>
      </c>
      <c r="E39" s="53"/>
      <c r="F39" s="53"/>
      <c r="G39" s="93" t="s">
        <v>53</v>
      </c>
      <c r="H39" s="94" t="s">
        <v>54</v>
      </c>
      <c r="I39" s="53"/>
      <c r="J39" s="95">
        <f>SUM(J30:J37)</f>
        <v>0</v>
      </c>
      <c r="K39" s="96"/>
      <c r="L39" s="33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3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3"/>
    </row>
    <row r="45" spans="2:12" s="1" customFormat="1" ht="24.95" customHeight="1">
      <c r="B45" s="33"/>
      <c r="C45" s="22" t="s">
        <v>97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6.5" customHeight="1">
      <c r="B48" s="33"/>
      <c r="E48" s="345" t="str">
        <f>E7</f>
        <v>MŠ Praha 5 - Smíchov, Oprava dětských letních toalet včetně terasy - aktualizace cen 01</v>
      </c>
      <c r="F48" s="346"/>
      <c r="G48" s="346"/>
      <c r="H48" s="346"/>
      <c r="L48" s="33"/>
    </row>
    <row r="49" spans="2:12" s="1" customFormat="1" ht="12" customHeight="1">
      <c r="B49" s="33"/>
      <c r="C49" s="28" t="s">
        <v>95</v>
      </c>
      <c r="L49" s="33"/>
    </row>
    <row r="50" spans="2:12" s="1" customFormat="1" ht="16.5" customHeight="1">
      <c r="B50" s="33"/>
      <c r="E50" s="311" t="str">
        <f>E9</f>
        <v>SO 01 - Bourací a přípravné práce</v>
      </c>
      <c r="F50" s="344"/>
      <c r="G50" s="344"/>
      <c r="H50" s="344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Kroupova 2/2775, Praha 5</v>
      </c>
      <c r="I52" s="28" t="s">
        <v>23</v>
      </c>
      <c r="J52" s="49" t="str">
        <f>IF(J12="","",J12)</f>
        <v>11. 2. 2022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25</v>
      </c>
      <c r="F54" s="26" t="str">
        <f>E15</f>
        <v>Městská část Praha 5</v>
      </c>
      <c r="I54" s="28" t="s">
        <v>33</v>
      </c>
      <c r="J54" s="31" t="str">
        <f>E21</f>
        <v xml:space="preserve">SOLOrevit s.r.o. </v>
      </c>
      <c r="L54" s="33"/>
    </row>
    <row r="55" spans="2:12" s="1" customFormat="1" ht="15.2" customHeight="1">
      <c r="B55" s="33"/>
      <c r="C55" s="28" t="s">
        <v>31</v>
      </c>
      <c r="F55" s="26" t="str">
        <f>IF(E18="","",E18)</f>
        <v>Vyplň údaj</v>
      </c>
      <c r="I55" s="28" t="s">
        <v>38</v>
      </c>
      <c r="J55" s="31" t="str">
        <f>E24</f>
        <v xml:space="preserve"> 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98</v>
      </c>
      <c r="D57" s="91"/>
      <c r="E57" s="91"/>
      <c r="F57" s="91"/>
      <c r="G57" s="91"/>
      <c r="H57" s="91"/>
      <c r="I57" s="91"/>
      <c r="J57" s="98" t="s">
        <v>99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99" t="s">
        <v>74</v>
      </c>
      <c r="J59" s="62">
        <f>J93</f>
        <v>0</v>
      </c>
      <c r="L59" s="33"/>
      <c r="AU59" s="18" t="s">
        <v>100</v>
      </c>
    </row>
    <row r="60" spans="2:12" s="8" customFormat="1" ht="24.95" customHeight="1">
      <c r="B60" s="100"/>
      <c r="D60" s="101" t="s">
        <v>101</v>
      </c>
      <c r="E60" s="102"/>
      <c r="F60" s="102"/>
      <c r="G60" s="102"/>
      <c r="H60" s="102"/>
      <c r="I60" s="102"/>
      <c r="J60" s="103">
        <f>J94</f>
        <v>0</v>
      </c>
      <c r="L60" s="100"/>
    </row>
    <row r="61" spans="2:12" s="9" customFormat="1" ht="19.9" customHeight="1">
      <c r="B61" s="104"/>
      <c r="D61" s="105" t="s">
        <v>102</v>
      </c>
      <c r="E61" s="106"/>
      <c r="F61" s="106"/>
      <c r="G61" s="106"/>
      <c r="H61" s="106"/>
      <c r="I61" s="106"/>
      <c r="J61" s="107">
        <f>J95</f>
        <v>0</v>
      </c>
      <c r="L61" s="104"/>
    </row>
    <row r="62" spans="2:12" s="9" customFormat="1" ht="19.9" customHeight="1">
      <c r="B62" s="104"/>
      <c r="D62" s="105" t="s">
        <v>103</v>
      </c>
      <c r="E62" s="106"/>
      <c r="F62" s="106"/>
      <c r="G62" s="106"/>
      <c r="H62" s="106"/>
      <c r="I62" s="106"/>
      <c r="J62" s="107">
        <f>J102</f>
        <v>0</v>
      </c>
      <c r="L62" s="104"/>
    </row>
    <row r="63" spans="2:12" s="9" customFormat="1" ht="19.9" customHeight="1">
      <c r="B63" s="104"/>
      <c r="D63" s="105" t="s">
        <v>104</v>
      </c>
      <c r="E63" s="106"/>
      <c r="F63" s="106"/>
      <c r="G63" s="106"/>
      <c r="H63" s="106"/>
      <c r="I63" s="106"/>
      <c r="J63" s="107">
        <f>J283</f>
        <v>0</v>
      </c>
      <c r="L63" s="104"/>
    </row>
    <row r="64" spans="2:12" s="8" customFormat="1" ht="24.95" customHeight="1">
      <c r="B64" s="100"/>
      <c r="D64" s="101" t="s">
        <v>105</v>
      </c>
      <c r="E64" s="102"/>
      <c r="F64" s="102"/>
      <c r="G64" s="102"/>
      <c r="H64" s="102"/>
      <c r="I64" s="102"/>
      <c r="J64" s="103">
        <f>J327</f>
        <v>0</v>
      </c>
      <c r="L64" s="100"/>
    </row>
    <row r="65" spans="2:12" s="9" customFormat="1" ht="19.9" customHeight="1">
      <c r="B65" s="104"/>
      <c r="D65" s="105" t="s">
        <v>106</v>
      </c>
      <c r="E65" s="106"/>
      <c r="F65" s="106"/>
      <c r="G65" s="106"/>
      <c r="H65" s="106"/>
      <c r="I65" s="106"/>
      <c r="J65" s="107">
        <f>J328</f>
        <v>0</v>
      </c>
      <c r="L65" s="104"/>
    </row>
    <row r="66" spans="2:12" s="9" customFormat="1" ht="19.9" customHeight="1">
      <c r="B66" s="104"/>
      <c r="D66" s="105" t="s">
        <v>107</v>
      </c>
      <c r="E66" s="106"/>
      <c r="F66" s="106"/>
      <c r="G66" s="106"/>
      <c r="H66" s="106"/>
      <c r="I66" s="106"/>
      <c r="J66" s="107">
        <f>J334</f>
        <v>0</v>
      </c>
      <c r="L66" s="104"/>
    </row>
    <row r="67" spans="2:12" s="9" customFormat="1" ht="19.9" customHeight="1">
      <c r="B67" s="104"/>
      <c r="D67" s="105" t="s">
        <v>108</v>
      </c>
      <c r="E67" s="106"/>
      <c r="F67" s="106"/>
      <c r="G67" s="106"/>
      <c r="H67" s="106"/>
      <c r="I67" s="106"/>
      <c r="J67" s="107">
        <f>J337</f>
        <v>0</v>
      </c>
      <c r="L67" s="104"/>
    </row>
    <row r="68" spans="2:12" s="9" customFormat="1" ht="19.9" customHeight="1">
      <c r="B68" s="104"/>
      <c r="D68" s="105" t="s">
        <v>109</v>
      </c>
      <c r="E68" s="106"/>
      <c r="F68" s="106"/>
      <c r="G68" s="106"/>
      <c r="H68" s="106"/>
      <c r="I68" s="106"/>
      <c r="J68" s="107">
        <f>J339</f>
        <v>0</v>
      </c>
      <c r="L68" s="104"/>
    </row>
    <row r="69" spans="2:12" s="9" customFormat="1" ht="19.9" customHeight="1">
      <c r="B69" s="104"/>
      <c r="D69" s="105" t="s">
        <v>110</v>
      </c>
      <c r="E69" s="106"/>
      <c r="F69" s="106"/>
      <c r="G69" s="106"/>
      <c r="H69" s="106"/>
      <c r="I69" s="106"/>
      <c r="J69" s="107">
        <f>J342</f>
        <v>0</v>
      </c>
      <c r="L69" s="104"/>
    </row>
    <row r="70" spans="2:12" s="9" customFormat="1" ht="19.9" customHeight="1">
      <c r="B70" s="104"/>
      <c r="D70" s="105" t="s">
        <v>111</v>
      </c>
      <c r="E70" s="106"/>
      <c r="F70" s="106"/>
      <c r="G70" s="106"/>
      <c r="H70" s="106"/>
      <c r="I70" s="106"/>
      <c r="J70" s="107">
        <f>J361</f>
        <v>0</v>
      </c>
      <c r="L70" s="104"/>
    </row>
    <row r="71" spans="2:12" s="9" customFormat="1" ht="19.9" customHeight="1">
      <c r="B71" s="104"/>
      <c r="D71" s="105" t="s">
        <v>112</v>
      </c>
      <c r="E71" s="106"/>
      <c r="F71" s="106"/>
      <c r="G71" s="106"/>
      <c r="H71" s="106"/>
      <c r="I71" s="106"/>
      <c r="J71" s="107">
        <f>J374</f>
        <v>0</v>
      </c>
      <c r="L71" s="104"/>
    </row>
    <row r="72" spans="2:12" s="9" customFormat="1" ht="19.9" customHeight="1">
      <c r="B72" s="104"/>
      <c r="D72" s="105" t="s">
        <v>113</v>
      </c>
      <c r="E72" s="106"/>
      <c r="F72" s="106"/>
      <c r="G72" s="106"/>
      <c r="H72" s="106"/>
      <c r="I72" s="106"/>
      <c r="J72" s="107">
        <f>J382</f>
        <v>0</v>
      </c>
      <c r="L72" s="104"/>
    </row>
    <row r="73" spans="2:12" s="9" customFormat="1" ht="19.9" customHeight="1">
      <c r="B73" s="104"/>
      <c r="D73" s="105" t="s">
        <v>114</v>
      </c>
      <c r="E73" s="106"/>
      <c r="F73" s="106"/>
      <c r="G73" s="106"/>
      <c r="H73" s="106"/>
      <c r="I73" s="106"/>
      <c r="J73" s="107">
        <f>J399</f>
        <v>0</v>
      </c>
      <c r="L73" s="104"/>
    </row>
    <row r="74" spans="2:12" s="1" customFormat="1" ht="21.75" customHeight="1">
      <c r="B74" s="33"/>
      <c r="L74" s="33"/>
    </row>
    <row r="75" spans="2:12" s="1" customFormat="1" ht="6.95" customHeight="1"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33"/>
    </row>
    <row r="79" spans="2:12" s="1" customFormat="1" ht="6.95" customHeight="1"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33"/>
    </row>
    <row r="80" spans="2:12" s="1" customFormat="1" ht="24.95" customHeight="1">
      <c r="B80" s="33"/>
      <c r="C80" s="22" t="s">
        <v>115</v>
      </c>
      <c r="L80" s="33"/>
    </row>
    <row r="81" spans="2:12" s="1" customFormat="1" ht="6.95" customHeight="1">
      <c r="B81" s="33"/>
      <c r="L81" s="33"/>
    </row>
    <row r="82" spans="2:12" s="1" customFormat="1" ht="12" customHeight="1">
      <c r="B82" s="33"/>
      <c r="C82" s="28" t="s">
        <v>16</v>
      </c>
      <c r="L82" s="33"/>
    </row>
    <row r="83" spans="2:12" s="1" customFormat="1" ht="16.5" customHeight="1">
      <c r="B83" s="33"/>
      <c r="E83" s="345" t="str">
        <f>E7</f>
        <v>MŠ Praha 5 - Smíchov, Oprava dětských letních toalet včetně terasy - aktualizace cen 01</v>
      </c>
      <c r="F83" s="346"/>
      <c r="G83" s="346"/>
      <c r="H83" s="346"/>
      <c r="L83" s="33"/>
    </row>
    <row r="84" spans="2:12" s="1" customFormat="1" ht="12" customHeight="1">
      <c r="B84" s="33"/>
      <c r="C84" s="28" t="s">
        <v>95</v>
      </c>
      <c r="L84" s="33"/>
    </row>
    <row r="85" spans="2:12" s="1" customFormat="1" ht="16.5" customHeight="1">
      <c r="B85" s="33"/>
      <c r="E85" s="311" t="str">
        <f>E9</f>
        <v>SO 01 - Bourací a přípravné práce</v>
      </c>
      <c r="F85" s="344"/>
      <c r="G85" s="344"/>
      <c r="H85" s="344"/>
      <c r="L85" s="33"/>
    </row>
    <row r="86" spans="2:12" s="1" customFormat="1" ht="6.95" customHeight="1">
      <c r="B86" s="33"/>
      <c r="L86" s="33"/>
    </row>
    <row r="87" spans="2:12" s="1" customFormat="1" ht="12" customHeight="1">
      <c r="B87" s="33"/>
      <c r="C87" s="28" t="s">
        <v>21</v>
      </c>
      <c r="F87" s="26" t="str">
        <f>F12</f>
        <v>Kroupova 2/2775, Praha 5</v>
      </c>
      <c r="I87" s="28" t="s">
        <v>23</v>
      </c>
      <c r="J87" s="49" t="str">
        <f>IF(J12="","",J12)</f>
        <v>11. 2. 2022</v>
      </c>
      <c r="L87" s="33"/>
    </row>
    <row r="88" spans="2:12" s="1" customFormat="1" ht="6.95" customHeight="1">
      <c r="B88" s="33"/>
      <c r="L88" s="33"/>
    </row>
    <row r="89" spans="2:12" s="1" customFormat="1" ht="15.2" customHeight="1">
      <c r="B89" s="33"/>
      <c r="C89" s="28" t="s">
        <v>25</v>
      </c>
      <c r="F89" s="26" t="str">
        <f>E15</f>
        <v>Městská část Praha 5</v>
      </c>
      <c r="I89" s="28" t="s">
        <v>33</v>
      </c>
      <c r="J89" s="31" t="str">
        <f>E21</f>
        <v xml:space="preserve">SOLOrevit s.r.o. </v>
      </c>
      <c r="L89" s="33"/>
    </row>
    <row r="90" spans="2:12" s="1" customFormat="1" ht="15.2" customHeight="1">
      <c r="B90" s="33"/>
      <c r="C90" s="28" t="s">
        <v>31</v>
      </c>
      <c r="F90" s="26" t="str">
        <f>IF(E18="","",E18)</f>
        <v>Vyplň údaj</v>
      </c>
      <c r="I90" s="28" t="s">
        <v>38</v>
      </c>
      <c r="J90" s="31" t="str">
        <f>E24</f>
        <v xml:space="preserve"> </v>
      </c>
      <c r="L90" s="33"/>
    </row>
    <row r="91" spans="2:12" s="1" customFormat="1" ht="10.35" customHeight="1">
      <c r="B91" s="33"/>
      <c r="L91" s="33"/>
    </row>
    <row r="92" spans="2:20" s="10" customFormat="1" ht="29.25" customHeight="1">
      <c r="B92" s="108"/>
      <c r="C92" s="109" t="s">
        <v>116</v>
      </c>
      <c r="D92" s="110" t="s">
        <v>61</v>
      </c>
      <c r="E92" s="110" t="s">
        <v>57</v>
      </c>
      <c r="F92" s="110" t="s">
        <v>58</v>
      </c>
      <c r="G92" s="110" t="s">
        <v>117</v>
      </c>
      <c r="H92" s="110" t="s">
        <v>118</v>
      </c>
      <c r="I92" s="110" t="s">
        <v>119</v>
      </c>
      <c r="J92" s="110" t="s">
        <v>99</v>
      </c>
      <c r="K92" s="111" t="s">
        <v>120</v>
      </c>
      <c r="L92" s="108"/>
      <c r="M92" s="55" t="s">
        <v>19</v>
      </c>
      <c r="N92" s="56" t="s">
        <v>46</v>
      </c>
      <c r="O92" s="56" t="s">
        <v>121</v>
      </c>
      <c r="P92" s="56" t="s">
        <v>122</v>
      </c>
      <c r="Q92" s="56" t="s">
        <v>123</v>
      </c>
      <c r="R92" s="56" t="s">
        <v>124</v>
      </c>
      <c r="S92" s="56" t="s">
        <v>125</v>
      </c>
      <c r="T92" s="57" t="s">
        <v>126</v>
      </c>
    </row>
    <row r="93" spans="2:63" s="1" customFormat="1" ht="22.9" customHeight="1">
      <c r="B93" s="33"/>
      <c r="C93" s="60" t="s">
        <v>127</v>
      </c>
      <c r="J93" s="112">
        <f>BK93</f>
        <v>0</v>
      </c>
      <c r="L93" s="33"/>
      <c r="M93" s="58"/>
      <c r="N93" s="50"/>
      <c r="O93" s="50"/>
      <c r="P93" s="113">
        <f>P94+P327</f>
        <v>0</v>
      </c>
      <c r="Q93" s="50"/>
      <c r="R93" s="113">
        <f>R94+R327</f>
        <v>0.16007103</v>
      </c>
      <c r="S93" s="50"/>
      <c r="T93" s="114">
        <f>T94+T327</f>
        <v>96.98014285</v>
      </c>
      <c r="AT93" s="18" t="s">
        <v>75</v>
      </c>
      <c r="AU93" s="18" t="s">
        <v>100</v>
      </c>
      <c r="BK93" s="115">
        <f>BK94+BK327</f>
        <v>0</v>
      </c>
    </row>
    <row r="94" spans="2:63" s="11" customFormat="1" ht="25.9" customHeight="1">
      <c r="B94" s="116"/>
      <c r="D94" s="117" t="s">
        <v>75</v>
      </c>
      <c r="E94" s="118" t="s">
        <v>128</v>
      </c>
      <c r="F94" s="118" t="s">
        <v>129</v>
      </c>
      <c r="I94" s="119"/>
      <c r="J94" s="120">
        <f>BK94</f>
        <v>0</v>
      </c>
      <c r="L94" s="116"/>
      <c r="M94" s="121"/>
      <c r="P94" s="122">
        <f>P95+P102+P283</f>
        <v>0</v>
      </c>
      <c r="R94" s="122">
        <f>R95+R102+R283</f>
        <v>0.0112882</v>
      </c>
      <c r="T94" s="123">
        <f>T95+T102+T283</f>
        <v>94.339198</v>
      </c>
      <c r="AR94" s="117" t="s">
        <v>84</v>
      </c>
      <c r="AT94" s="124" t="s">
        <v>75</v>
      </c>
      <c r="AU94" s="124" t="s">
        <v>76</v>
      </c>
      <c r="AY94" s="117" t="s">
        <v>130</v>
      </c>
      <c r="BK94" s="125">
        <f>BK95+BK102+BK283</f>
        <v>0</v>
      </c>
    </row>
    <row r="95" spans="2:63" s="11" customFormat="1" ht="22.9" customHeight="1">
      <c r="B95" s="116"/>
      <c r="D95" s="117" t="s">
        <v>75</v>
      </c>
      <c r="E95" s="126" t="s">
        <v>131</v>
      </c>
      <c r="F95" s="126" t="s">
        <v>132</v>
      </c>
      <c r="I95" s="119"/>
      <c r="J95" s="127">
        <f>BK95</f>
        <v>0</v>
      </c>
      <c r="L95" s="116"/>
      <c r="M95" s="121"/>
      <c r="P95" s="122">
        <f>SUM(P96:P101)</f>
        <v>0</v>
      </c>
      <c r="R95" s="122">
        <f>SUM(R96:R101)</f>
        <v>0</v>
      </c>
      <c r="T95" s="123">
        <f>SUM(T96:T101)</f>
        <v>0</v>
      </c>
      <c r="AR95" s="117" t="s">
        <v>84</v>
      </c>
      <c r="AT95" s="124" t="s">
        <v>75</v>
      </c>
      <c r="AU95" s="124" t="s">
        <v>84</v>
      </c>
      <c r="AY95" s="117" t="s">
        <v>130</v>
      </c>
      <c r="BK95" s="125">
        <f>SUM(BK96:BK101)</f>
        <v>0</v>
      </c>
    </row>
    <row r="96" spans="2:65" s="1" customFormat="1" ht="16.5" customHeight="1">
      <c r="B96" s="33"/>
      <c r="C96" s="128" t="s">
        <v>84</v>
      </c>
      <c r="D96" s="128" t="s">
        <v>133</v>
      </c>
      <c r="E96" s="129" t="s">
        <v>134</v>
      </c>
      <c r="F96" s="130" t="s">
        <v>135</v>
      </c>
      <c r="G96" s="131" t="s">
        <v>136</v>
      </c>
      <c r="H96" s="132">
        <v>39.573</v>
      </c>
      <c r="I96" s="133"/>
      <c r="J96" s="134">
        <f>ROUND(I96*H96,2)</f>
        <v>0</v>
      </c>
      <c r="K96" s="130" t="s">
        <v>137</v>
      </c>
      <c r="L96" s="33"/>
      <c r="M96" s="135" t="s">
        <v>19</v>
      </c>
      <c r="N96" s="136" t="s">
        <v>47</v>
      </c>
      <c r="P96" s="137">
        <f>O96*H96</f>
        <v>0</v>
      </c>
      <c r="Q96" s="137">
        <v>0</v>
      </c>
      <c r="R96" s="137">
        <f>Q96*H96</f>
        <v>0</v>
      </c>
      <c r="S96" s="137">
        <v>0</v>
      </c>
      <c r="T96" s="138">
        <f>S96*H96</f>
        <v>0</v>
      </c>
      <c r="AR96" s="139" t="s">
        <v>138</v>
      </c>
      <c r="AT96" s="139" t="s">
        <v>133</v>
      </c>
      <c r="AU96" s="139" t="s">
        <v>86</v>
      </c>
      <c r="AY96" s="18" t="s">
        <v>130</v>
      </c>
      <c r="BE96" s="140">
        <f>IF(N96="základní",J96,0)</f>
        <v>0</v>
      </c>
      <c r="BF96" s="140">
        <f>IF(N96="snížená",J96,0)</f>
        <v>0</v>
      </c>
      <c r="BG96" s="140">
        <f>IF(N96="zákl. přenesená",J96,0)</f>
        <v>0</v>
      </c>
      <c r="BH96" s="140">
        <f>IF(N96="sníž. přenesená",J96,0)</f>
        <v>0</v>
      </c>
      <c r="BI96" s="140">
        <f>IF(N96="nulová",J96,0)</f>
        <v>0</v>
      </c>
      <c r="BJ96" s="18" t="s">
        <v>84</v>
      </c>
      <c r="BK96" s="140">
        <f>ROUND(I96*H96,2)</f>
        <v>0</v>
      </c>
      <c r="BL96" s="18" t="s">
        <v>138</v>
      </c>
      <c r="BM96" s="139" t="s">
        <v>139</v>
      </c>
    </row>
    <row r="97" spans="2:47" s="1" customFormat="1" ht="12">
      <c r="B97" s="33"/>
      <c r="D97" s="141" t="s">
        <v>140</v>
      </c>
      <c r="F97" s="142" t="s">
        <v>141</v>
      </c>
      <c r="I97" s="143"/>
      <c r="L97" s="33"/>
      <c r="M97" s="144"/>
      <c r="T97" s="52"/>
      <c r="AT97" s="18" t="s">
        <v>140</v>
      </c>
      <c r="AU97" s="18" t="s">
        <v>86</v>
      </c>
    </row>
    <row r="98" spans="2:51" s="12" customFormat="1" ht="12">
      <c r="B98" s="145"/>
      <c r="D98" s="146" t="s">
        <v>142</v>
      </c>
      <c r="E98" s="147" t="s">
        <v>19</v>
      </c>
      <c r="F98" s="148" t="s">
        <v>143</v>
      </c>
      <c r="H98" s="147" t="s">
        <v>19</v>
      </c>
      <c r="I98" s="149"/>
      <c r="L98" s="145"/>
      <c r="M98" s="150"/>
      <c r="T98" s="151"/>
      <c r="AT98" s="147" t="s">
        <v>142</v>
      </c>
      <c r="AU98" s="147" t="s">
        <v>86</v>
      </c>
      <c r="AV98" s="12" t="s">
        <v>84</v>
      </c>
      <c r="AW98" s="12" t="s">
        <v>37</v>
      </c>
      <c r="AX98" s="12" t="s">
        <v>76</v>
      </c>
      <c r="AY98" s="147" t="s">
        <v>130</v>
      </c>
    </row>
    <row r="99" spans="2:51" s="13" customFormat="1" ht="12">
      <c r="B99" s="152"/>
      <c r="D99" s="146" t="s">
        <v>142</v>
      </c>
      <c r="E99" s="153" t="s">
        <v>19</v>
      </c>
      <c r="F99" s="154" t="s">
        <v>144</v>
      </c>
      <c r="H99" s="155">
        <v>45.973</v>
      </c>
      <c r="I99" s="156"/>
      <c r="L99" s="152"/>
      <c r="M99" s="157"/>
      <c r="T99" s="158"/>
      <c r="AT99" s="153" t="s">
        <v>142</v>
      </c>
      <c r="AU99" s="153" t="s">
        <v>86</v>
      </c>
      <c r="AV99" s="13" t="s">
        <v>86</v>
      </c>
      <c r="AW99" s="13" t="s">
        <v>37</v>
      </c>
      <c r="AX99" s="13" t="s">
        <v>76</v>
      </c>
      <c r="AY99" s="153" t="s">
        <v>130</v>
      </c>
    </row>
    <row r="100" spans="2:51" s="13" customFormat="1" ht="12">
      <c r="B100" s="152"/>
      <c r="D100" s="146" t="s">
        <v>142</v>
      </c>
      <c r="E100" s="153" t="s">
        <v>19</v>
      </c>
      <c r="F100" s="154" t="s">
        <v>145</v>
      </c>
      <c r="H100" s="155">
        <v>-6.4</v>
      </c>
      <c r="I100" s="156"/>
      <c r="L100" s="152"/>
      <c r="M100" s="157"/>
      <c r="T100" s="158"/>
      <c r="AT100" s="153" t="s">
        <v>142</v>
      </c>
      <c r="AU100" s="153" t="s">
        <v>86</v>
      </c>
      <c r="AV100" s="13" t="s">
        <v>86</v>
      </c>
      <c r="AW100" s="13" t="s">
        <v>37</v>
      </c>
      <c r="AX100" s="13" t="s">
        <v>76</v>
      </c>
      <c r="AY100" s="153" t="s">
        <v>130</v>
      </c>
    </row>
    <row r="101" spans="2:51" s="14" customFormat="1" ht="12">
      <c r="B101" s="159"/>
      <c r="D101" s="146" t="s">
        <v>142</v>
      </c>
      <c r="E101" s="160" t="s">
        <v>19</v>
      </c>
      <c r="F101" s="161" t="s">
        <v>146</v>
      </c>
      <c r="H101" s="162">
        <v>39.573</v>
      </c>
      <c r="I101" s="163"/>
      <c r="L101" s="159"/>
      <c r="M101" s="164"/>
      <c r="T101" s="165"/>
      <c r="AT101" s="160" t="s">
        <v>142</v>
      </c>
      <c r="AU101" s="160" t="s">
        <v>86</v>
      </c>
      <c r="AV101" s="14" t="s">
        <v>138</v>
      </c>
      <c r="AW101" s="14" t="s">
        <v>37</v>
      </c>
      <c r="AX101" s="14" t="s">
        <v>84</v>
      </c>
      <c r="AY101" s="160" t="s">
        <v>130</v>
      </c>
    </row>
    <row r="102" spans="2:63" s="11" customFormat="1" ht="22.9" customHeight="1">
      <c r="B102" s="116"/>
      <c r="D102" s="117" t="s">
        <v>75</v>
      </c>
      <c r="E102" s="126" t="s">
        <v>147</v>
      </c>
      <c r="F102" s="126" t="s">
        <v>148</v>
      </c>
      <c r="I102" s="119"/>
      <c r="J102" s="127">
        <f>BK102</f>
        <v>0</v>
      </c>
      <c r="L102" s="116"/>
      <c r="M102" s="121"/>
      <c r="P102" s="122">
        <f>SUM(P103:P282)</f>
        <v>0</v>
      </c>
      <c r="R102" s="122">
        <f>SUM(R103:R282)</f>
        <v>0.0112882</v>
      </c>
      <c r="T102" s="123">
        <f>SUM(T103:T282)</f>
        <v>94.339198</v>
      </c>
      <c r="AR102" s="117" t="s">
        <v>84</v>
      </c>
      <c r="AT102" s="124" t="s">
        <v>75</v>
      </c>
      <c r="AU102" s="124" t="s">
        <v>84</v>
      </c>
      <c r="AY102" s="117" t="s">
        <v>130</v>
      </c>
      <c r="BK102" s="125">
        <f>SUM(BK103:BK282)</f>
        <v>0</v>
      </c>
    </row>
    <row r="103" spans="2:65" s="1" customFormat="1" ht="24.2" customHeight="1">
      <c r="B103" s="33"/>
      <c r="C103" s="128" t="s">
        <v>86</v>
      </c>
      <c r="D103" s="128" t="s">
        <v>133</v>
      </c>
      <c r="E103" s="129" t="s">
        <v>149</v>
      </c>
      <c r="F103" s="130" t="s">
        <v>150</v>
      </c>
      <c r="G103" s="131" t="s">
        <v>136</v>
      </c>
      <c r="H103" s="132">
        <v>30.7</v>
      </c>
      <c r="I103" s="133"/>
      <c r="J103" s="134">
        <f>ROUND(I103*H103,2)</f>
        <v>0</v>
      </c>
      <c r="K103" s="130" t="s">
        <v>137</v>
      </c>
      <c r="L103" s="33"/>
      <c r="M103" s="135" t="s">
        <v>19</v>
      </c>
      <c r="N103" s="136" t="s">
        <v>47</v>
      </c>
      <c r="P103" s="137">
        <f>O103*H103</f>
        <v>0</v>
      </c>
      <c r="Q103" s="137">
        <v>0</v>
      </c>
      <c r="R103" s="137">
        <f>Q103*H103</f>
        <v>0</v>
      </c>
      <c r="S103" s="137">
        <v>0</v>
      </c>
      <c r="T103" s="138">
        <f>S103*H103</f>
        <v>0</v>
      </c>
      <c r="AR103" s="139" t="s">
        <v>138</v>
      </c>
      <c r="AT103" s="139" t="s">
        <v>133</v>
      </c>
      <c r="AU103" s="139" t="s">
        <v>86</v>
      </c>
      <c r="AY103" s="18" t="s">
        <v>130</v>
      </c>
      <c r="BE103" s="140">
        <f>IF(N103="základní",J103,0)</f>
        <v>0</v>
      </c>
      <c r="BF103" s="140">
        <f>IF(N103="snížená",J103,0)</f>
        <v>0</v>
      </c>
      <c r="BG103" s="140">
        <f>IF(N103="zákl. přenesená",J103,0)</f>
        <v>0</v>
      </c>
      <c r="BH103" s="140">
        <f>IF(N103="sníž. přenesená",J103,0)</f>
        <v>0</v>
      </c>
      <c r="BI103" s="140">
        <f>IF(N103="nulová",J103,0)</f>
        <v>0</v>
      </c>
      <c r="BJ103" s="18" t="s">
        <v>84</v>
      </c>
      <c r="BK103" s="140">
        <f>ROUND(I103*H103,2)</f>
        <v>0</v>
      </c>
      <c r="BL103" s="18" t="s">
        <v>138</v>
      </c>
      <c r="BM103" s="139" t="s">
        <v>151</v>
      </c>
    </row>
    <row r="104" spans="2:47" s="1" customFormat="1" ht="12">
      <c r="B104" s="33"/>
      <c r="D104" s="141" t="s">
        <v>140</v>
      </c>
      <c r="F104" s="142" t="s">
        <v>152</v>
      </c>
      <c r="I104" s="143"/>
      <c r="L104" s="33"/>
      <c r="M104" s="144"/>
      <c r="T104" s="52"/>
      <c r="AT104" s="18" t="s">
        <v>140</v>
      </c>
      <c r="AU104" s="18" t="s">
        <v>86</v>
      </c>
    </row>
    <row r="105" spans="2:51" s="12" customFormat="1" ht="12">
      <c r="B105" s="145"/>
      <c r="D105" s="146" t="s">
        <v>142</v>
      </c>
      <c r="E105" s="147" t="s">
        <v>19</v>
      </c>
      <c r="F105" s="148" t="s">
        <v>153</v>
      </c>
      <c r="H105" s="147" t="s">
        <v>19</v>
      </c>
      <c r="I105" s="149"/>
      <c r="L105" s="145"/>
      <c r="M105" s="150"/>
      <c r="T105" s="151"/>
      <c r="AT105" s="147" t="s">
        <v>142</v>
      </c>
      <c r="AU105" s="147" t="s">
        <v>86</v>
      </c>
      <c r="AV105" s="12" t="s">
        <v>84</v>
      </c>
      <c r="AW105" s="12" t="s">
        <v>37</v>
      </c>
      <c r="AX105" s="12" t="s">
        <v>76</v>
      </c>
      <c r="AY105" s="147" t="s">
        <v>130</v>
      </c>
    </row>
    <row r="106" spans="2:51" s="13" customFormat="1" ht="12">
      <c r="B106" s="152"/>
      <c r="D106" s="146" t="s">
        <v>142</v>
      </c>
      <c r="E106" s="153" t="s">
        <v>19</v>
      </c>
      <c r="F106" s="154" t="s">
        <v>154</v>
      </c>
      <c r="H106" s="155">
        <v>19.3</v>
      </c>
      <c r="I106" s="156"/>
      <c r="L106" s="152"/>
      <c r="M106" s="157"/>
      <c r="T106" s="158"/>
      <c r="AT106" s="153" t="s">
        <v>142</v>
      </c>
      <c r="AU106" s="153" t="s">
        <v>86</v>
      </c>
      <c r="AV106" s="13" t="s">
        <v>86</v>
      </c>
      <c r="AW106" s="13" t="s">
        <v>37</v>
      </c>
      <c r="AX106" s="13" t="s">
        <v>76</v>
      </c>
      <c r="AY106" s="153" t="s">
        <v>130</v>
      </c>
    </row>
    <row r="107" spans="2:51" s="13" customFormat="1" ht="12">
      <c r="B107" s="152"/>
      <c r="D107" s="146" t="s">
        <v>142</v>
      </c>
      <c r="E107" s="153" t="s">
        <v>19</v>
      </c>
      <c r="F107" s="154" t="s">
        <v>155</v>
      </c>
      <c r="H107" s="155">
        <v>11.4</v>
      </c>
      <c r="I107" s="156"/>
      <c r="L107" s="152"/>
      <c r="M107" s="157"/>
      <c r="T107" s="158"/>
      <c r="AT107" s="153" t="s">
        <v>142</v>
      </c>
      <c r="AU107" s="153" t="s">
        <v>86</v>
      </c>
      <c r="AV107" s="13" t="s">
        <v>86</v>
      </c>
      <c r="AW107" s="13" t="s">
        <v>37</v>
      </c>
      <c r="AX107" s="13" t="s">
        <v>76</v>
      </c>
      <c r="AY107" s="153" t="s">
        <v>130</v>
      </c>
    </row>
    <row r="108" spans="2:51" s="14" customFormat="1" ht="12">
      <c r="B108" s="159"/>
      <c r="D108" s="146" t="s">
        <v>142</v>
      </c>
      <c r="E108" s="160" t="s">
        <v>19</v>
      </c>
      <c r="F108" s="161" t="s">
        <v>146</v>
      </c>
      <c r="H108" s="162">
        <v>30.700000000000003</v>
      </c>
      <c r="I108" s="163"/>
      <c r="L108" s="159"/>
      <c r="M108" s="164"/>
      <c r="T108" s="165"/>
      <c r="AT108" s="160" t="s">
        <v>142</v>
      </c>
      <c r="AU108" s="160" t="s">
        <v>86</v>
      </c>
      <c r="AV108" s="14" t="s">
        <v>138</v>
      </c>
      <c r="AW108" s="14" t="s">
        <v>37</v>
      </c>
      <c r="AX108" s="14" t="s">
        <v>84</v>
      </c>
      <c r="AY108" s="160" t="s">
        <v>130</v>
      </c>
    </row>
    <row r="109" spans="2:65" s="1" customFormat="1" ht="24.2" customHeight="1">
      <c r="B109" s="33"/>
      <c r="C109" s="128" t="s">
        <v>156</v>
      </c>
      <c r="D109" s="128" t="s">
        <v>133</v>
      </c>
      <c r="E109" s="129" t="s">
        <v>157</v>
      </c>
      <c r="F109" s="130" t="s">
        <v>158</v>
      </c>
      <c r="G109" s="131" t="s">
        <v>136</v>
      </c>
      <c r="H109" s="132">
        <v>921</v>
      </c>
      <c r="I109" s="133"/>
      <c r="J109" s="134">
        <f>ROUND(I109*H109,2)</f>
        <v>0</v>
      </c>
      <c r="K109" s="130" t="s">
        <v>137</v>
      </c>
      <c r="L109" s="33"/>
      <c r="M109" s="135" t="s">
        <v>19</v>
      </c>
      <c r="N109" s="136" t="s">
        <v>47</v>
      </c>
      <c r="P109" s="137">
        <f>O109*H109</f>
        <v>0</v>
      </c>
      <c r="Q109" s="137">
        <v>0</v>
      </c>
      <c r="R109" s="137">
        <f>Q109*H109</f>
        <v>0</v>
      </c>
      <c r="S109" s="137">
        <v>0</v>
      </c>
      <c r="T109" s="138">
        <f>S109*H109</f>
        <v>0</v>
      </c>
      <c r="AR109" s="139" t="s">
        <v>138</v>
      </c>
      <c r="AT109" s="139" t="s">
        <v>133</v>
      </c>
      <c r="AU109" s="139" t="s">
        <v>86</v>
      </c>
      <c r="AY109" s="18" t="s">
        <v>130</v>
      </c>
      <c r="BE109" s="140">
        <f>IF(N109="základní",J109,0)</f>
        <v>0</v>
      </c>
      <c r="BF109" s="140">
        <f>IF(N109="snížená",J109,0)</f>
        <v>0</v>
      </c>
      <c r="BG109" s="140">
        <f>IF(N109="zákl. přenesená",J109,0)</f>
        <v>0</v>
      </c>
      <c r="BH109" s="140">
        <f>IF(N109="sníž. přenesená",J109,0)</f>
        <v>0</v>
      </c>
      <c r="BI109" s="140">
        <f>IF(N109="nulová",J109,0)</f>
        <v>0</v>
      </c>
      <c r="BJ109" s="18" t="s">
        <v>84</v>
      </c>
      <c r="BK109" s="140">
        <f>ROUND(I109*H109,2)</f>
        <v>0</v>
      </c>
      <c r="BL109" s="18" t="s">
        <v>138</v>
      </c>
      <c r="BM109" s="139" t="s">
        <v>159</v>
      </c>
    </row>
    <row r="110" spans="2:47" s="1" customFormat="1" ht="12">
      <c r="B110" s="33"/>
      <c r="D110" s="141" t="s">
        <v>140</v>
      </c>
      <c r="F110" s="142" t="s">
        <v>160</v>
      </c>
      <c r="I110" s="143"/>
      <c r="L110" s="33"/>
      <c r="M110" s="144"/>
      <c r="T110" s="52"/>
      <c r="AT110" s="18" t="s">
        <v>140</v>
      </c>
      <c r="AU110" s="18" t="s">
        <v>86</v>
      </c>
    </row>
    <row r="111" spans="2:51" s="12" customFormat="1" ht="12">
      <c r="B111" s="145"/>
      <c r="D111" s="146" t="s">
        <v>142</v>
      </c>
      <c r="E111" s="147" t="s">
        <v>19</v>
      </c>
      <c r="F111" s="148" t="s">
        <v>161</v>
      </c>
      <c r="H111" s="147" t="s">
        <v>19</v>
      </c>
      <c r="I111" s="149"/>
      <c r="L111" s="145"/>
      <c r="M111" s="150"/>
      <c r="T111" s="151"/>
      <c r="AT111" s="147" t="s">
        <v>142</v>
      </c>
      <c r="AU111" s="147" t="s">
        <v>86</v>
      </c>
      <c r="AV111" s="12" t="s">
        <v>84</v>
      </c>
      <c r="AW111" s="12" t="s">
        <v>37</v>
      </c>
      <c r="AX111" s="12" t="s">
        <v>76</v>
      </c>
      <c r="AY111" s="147" t="s">
        <v>130</v>
      </c>
    </row>
    <row r="112" spans="2:51" s="13" customFormat="1" ht="12">
      <c r="B112" s="152"/>
      <c r="D112" s="146" t="s">
        <v>142</v>
      </c>
      <c r="E112" s="153" t="s">
        <v>19</v>
      </c>
      <c r="F112" s="154" t="s">
        <v>162</v>
      </c>
      <c r="H112" s="155">
        <v>921</v>
      </c>
      <c r="I112" s="156"/>
      <c r="L112" s="152"/>
      <c r="M112" s="157"/>
      <c r="T112" s="158"/>
      <c r="AT112" s="153" t="s">
        <v>142</v>
      </c>
      <c r="AU112" s="153" t="s">
        <v>86</v>
      </c>
      <c r="AV112" s="13" t="s">
        <v>86</v>
      </c>
      <c r="AW112" s="13" t="s">
        <v>37</v>
      </c>
      <c r="AX112" s="13" t="s">
        <v>76</v>
      </c>
      <c r="AY112" s="153" t="s">
        <v>130</v>
      </c>
    </row>
    <row r="113" spans="2:51" s="14" customFormat="1" ht="12">
      <c r="B113" s="159"/>
      <c r="D113" s="146" t="s">
        <v>142</v>
      </c>
      <c r="E113" s="160" t="s">
        <v>19</v>
      </c>
      <c r="F113" s="161" t="s">
        <v>146</v>
      </c>
      <c r="H113" s="162">
        <v>921</v>
      </c>
      <c r="I113" s="163"/>
      <c r="L113" s="159"/>
      <c r="M113" s="164"/>
      <c r="T113" s="165"/>
      <c r="AT113" s="160" t="s">
        <v>142</v>
      </c>
      <c r="AU113" s="160" t="s">
        <v>86</v>
      </c>
      <c r="AV113" s="14" t="s">
        <v>138</v>
      </c>
      <c r="AW113" s="14" t="s">
        <v>37</v>
      </c>
      <c r="AX113" s="14" t="s">
        <v>84</v>
      </c>
      <c r="AY113" s="160" t="s">
        <v>130</v>
      </c>
    </row>
    <row r="114" spans="2:65" s="1" customFormat="1" ht="24.2" customHeight="1">
      <c r="B114" s="33"/>
      <c r="C114" s="128" t="s">
        <v>138</v>
      </c>
      <c r="D114" s="128" t="s">
        <v>133</v>
      </c>
      <c r="E114" s="129" t="s">
        <v>163</v>
      </c>
      <c r="F114" s="130" t="s">
        <v>164</v>
      </c>
      <c r="G114" s="131" t="s">
        <v>136</v>
      </c>
      <c r="H114" s="132">
        <v>30.7</v>
      </c>
      <c r="I114" s="133"/>
      <c r="J114" s="134">
        <f>ROUND(I114*H114,2)</f>
        <v>0</v>
      </c>
      <c r="K114" s="130" t="s">
        <v>137</v>
      </c>
      <c r="L114" s="33"/>
      <c r="M114" s="135" t="s">
        <v>19</v>
      </c>
      <c r="N114" s="136" t="s">
        <v>47</v>
      </c>
      <c r="P114" s="137">
        <f>O114*H114</f>
        <v>0</v>
      </c>
      <c r="Q114" s="137">
        <v>0</v>
      </c>
      <c r="R114" s="137">
        <f>Q114*H114</f>
        <v>0</v>
      </c>
      <c r="S114" s="137">
        <v>0</v>
      </c>
      <c r="T114" s="138">
        <f>S114*H114</f>
        <v>0</v>
      </c>
      <c r="AR114" s="139" t="s">
        <v>138</v>
      </c>
      <c r="AT114" s="139" t="s">
        <v>133</v>
      </c>
      <c r="AU114" s="139" t="s">
        <v>86</v>
      </c>
      <c r="AY114" s="18" t="s">
        <v>130</v>
      </c>
      <c r="BE114" s="140">
        <f>IF(N114="základní",J114,0)</f>
        <v>0</v>
      </c>
      <c r="BF114" s="140">
        <f>IF(N114="snížená",J114,0)</f>
        <v>0</v>
      </c>
      <c r="BG114" s="140">
        <f>IF(N114="zákl. přenesená",J114,0)</f>
        <v>0</v>
      </c>
      <c r="BH114" s="140">
        <f>IF(N114="sníž. přenesená",J114,0)</f>
        <v>0</v>
      </c>
      <c r="BI114" s="140">
        <f>IF(N114="nulová",J114,0)</f>
        <v>0</v>
      </c>
      <c r="BJ114" s="18" t="s">
        <v>84</v>
      </c>
      <c r="BK114" s="140">
        <f>ROUND(I114*H114,2)</f>
        <v>0</v>
      </c>
      <c r="BL114" s="18" t="s">
        <v>138</v>
      </c>
      <c r="BM114" s="139" t="s">
        <v>165</v>
      </c>
    </row>
    <row r="115" spans="2:47" s="1" customFormat="1" ht="12">
      <c r="B115" s="33"/>
      <c r="D115" s="141" t="s">
        <v>140</v>
      </c>
      <c r="F115" s="142" t="s">
        <v>166</v>
      </c>
      <c r="I115" s="143"/>
      <c r="L115" s="33"/>
      <c r="M115" s="144"/>
      <c r="T115" s="52"/>
      <c r="AT115" s="18" t="s">
        <v>140</v>
      </c>
      <c r="AU115" s="18" t="s">
        <v>86</v>
      </c>
    </row>
    <row r="116" spans="2:65" s="1" customFormat="1" ht="24.2" customHeight="1">
      <c r="B116" s="33"/>
      <c r="C116" s="128" t="s">
        <v>167</v>
      </c>
      <c r="D116" s="128" t="s">
        <v>133</v>
      </c>
      <c r="E116" s="129" t="s">
        <v>168</v>
      </c>
      <c r="F116" s="130" t="s">
        <v>169</v>
      </c>
      <c r="G116" s="131" t="s">
        <v>170</v>
      </c>
      <c r="H116" s="132">
        <v>332.304</v>
      </c>
      <c r="I116" s="133"/>
      <c r="J116" s="134">
        <f>ROUND(I116*H116,2)</f>
        <v>0</v>
      </c>
      <c r="K116" s="130" t="s">
        <v>137</v>
      </c>
      <c r="L116" s="33"/>
      <c r="M116" s="135" t="s">
        <v>19</v>
      </c>
      <c r="N116" s="136" t="s">
        <v>47</v>
      </c>
      <c r="P116" s="137">
        <f>O116*H116</f>
        <v>0</v>
      </c>
      <c r="Q116" s="137">
        <v>0</v>
      </c>
      <c r="R116" s="137">
        <f>Q116*H116</f>
        <v>0</v>
      </c>
      <c r="S116" s="137">
        <v>0</v>
      </c>
      <c r="T116" s="138">
        <f>S116*H116</f>
        <v>0</v>
      </c>
      <c r="AR116" s="139" t="s">
        <v>138</v>
      </c>
      <c r="AT116" s="139" t="s">
        <v>133</v>
      </c>
      <c r="AU116" s="139" t="s">
        <v>86</v>
      </c>
      <c r="AY116" s="18" t="s">
        <v>130</v>
      </c>
      <c r="BE116" s="140">
        <f>IF(N116="základní",J116,0)</f>
        <v>0</v>
      </c>
      <c r="BF116" s="140">
        <f>IF(N116="snížená",J116,0)</f>
        <v>0</v>
      </c>
      <c r="BG116" s="140">
        <f>IF(N116="zákl. přenesená",J116,0)</f>
        <v>0</v>
      </c>
      <c r="BH116" s="140">
        <f>IF(N116="sníž. přenesená",J116,0)</f>
        <v>0</v>
      </c>
      <c r="BI116" s="140">
        <f>IF(N116="nulová",J116,0)</f>
        <v>0</v>
      </c>
      <c r="BJ116" s="18" t="s">
        <v>84</v>
      </c>
      <c r="BK116" s="140">
        <f>ROUND(I116*H116,2)</f>
        <v>0</v>
      </c>
      <c r="BL116" s="18" t="s">
        <v>138</v>
      </c>
      <c r="BM116" s="139" t="s">
        <v>171</v>
      </c>
    </row>
    <row r="117" spans="2:47" s="1" customFormat="1" ht="12">
      <c r="B117" s="33"/>
      <c r="D117" s="141" t="s">
        <v>140</v>
      </c>
      <c r="F117" s="142" t="s">
        <v>172</v>
      </c>
      <c r="I117" s="143"/>
      <c r="L117" s="33"/>
      <c r="M117" s="144"/>
      <c r="T117" s="52"/>
      <c r="AT117" s="18" t="s">
        <v>140</v>
      </c>
      <c r="AU117" s="18" t="s">
        <v>86</v>
      </c>
    </row>
    <row r="118" spans="2:51" s="13" customFormat="1" ht="12">
      <c r="B118" s="152"/>
      <c r="D118" s="146" t="s">
        <v>142</v>
      </c>
      <c r="E118" s="153" t="s">
        <v>19</v>
      </c>
      <c r="F118" s="154" t="s">
        <v>173</v>
      </c>
      <c r="H118" s="155">
        <v>332.304</v>
      </c>
      <c r="I118" s="156"/>
      <c r="L118" s="152"/>
      <c r="M118" s="157"/>
      <c r="T118" s="158"/>
      <c r="AT118" s="153" t="s">
        <v>142</v>
      </c>
      <c r="AU118" s="153" t="s">
        <v>86</v>
      </c>
      <c r="AV118" s="13" t="s">
        <v>86</v>
      </c>
      <c r="AW118" s="13" t="s">
        <v>37</v>
      </c>
      <c r="AX118" s="13" t="s">
        <v>76</v>
      </c>
      <c r="AY118" s="153" t="s">
        <v>130</v>
      </c>
    </row>
    <row r="119" spans="2:51" s="14" customFormat="1" ht="12">
      <c r="B119" s="159"/>
      <c r="D119" s="146" t="s">
        <v>142</v>
      </c>
      <c r="E119" s="160" t="s">
        <v>19</v>
      </c>
      <c r="F119" s="161" t="s">
        <v>146</v>
      </c>
      <c r="H119" s="162">
        <v>332.304</v>
      </c>
      <c r="I119" s="163"/>
      <c r="L119" s="159"/>
      <c r="M119" s="164"/>
      <c r="T119" s="165"/>
      <c r="AT119" s="160" t="s">
        <v>142</v>
      </c>
      <c r="AU119" s="160" t="s">
        <v>86</v>
      </c>
      <c r="AV119" s="14" t="s">
        <v>138</v>
      </c>
      <c r="AW119" s="14" t="s">
        <v>37</v>
      </c>
      <c r="AX119" s="14" t="s">
        <v>84</v>
      </c>
      <c r="AY119" s="160" t="s">
        <v>130</v>
      </c>
    </row>
    <row r="120" spans="2:65" s="1" customFormat="1" ht="24.2" customHeight="1">
      <c r="B120" s="33"/>
      <c r="C120" s="128" t="s">
        <v>131</v>
      </c>
      <c r="D120" s="128" t="s">
        <v>133</v>
      </c>
      <c r="E120" s="129" t="s">
        <v>174</v>
      </c>
      <c r="F120" s="130" t="s">
        <v>175</v>
      </c>
      <c r="G120" s="131" t="s">
        <v>170</v>
      </c>
      <c r="H120" s="132">
        <v>13292.04</v>
      </c>
      <c r="I120" s="133"/>
      <c r="J120" s="134">
        <f>ROUND(I120*H120,2)</f>
        <v>0</v>
      </c>
      <c r="K120" s="130" t="s">
        <v>137</v>
      </c>
      <c r="L120" s="33"/>
      <c r="M120" s="135" t="s">
        <v>19</v>
      </c>
      <c r="N120" s="136" t="s">
        <v>47</v>
      </c>
      <c r="P120" s="137">
        <f>O120*H120</f>
        <v>0</v>
      </c>
      <c r="Q120" s="137">
        <v>0</v>
      </c>
      <c r="R120" s="137">
        <f>Q120*H120</f>
        <v>0</v>
      </c>
      <c r="S120" s="137">
        <v>0</v>
      </c>
      <c r="T120" s="138">
        <f>S120*H120</f>
        <v>0</v>
      </c>
      <c r="AR120" s="139" t="s">
        <v>138</v>
      </c>
      <c r="AT120" s="139" t="s">
        <v>133</v>
      </c>
      <c r="AU120" s="139" t="s">
        <v>86</v>
      </c>
      <c r="AY120" s="18" t="s">
        <v>130</v>
      </c>
      <c r="BE120" s="140">
        <f>IF(N120="základní",J120,0)</f>
        <v>0</v>
      </c>
      <c r="BF120" s="140">
        <f>IF(N120="snížená",J120,0)</f>
        <v>0</v>
      </c>
      <c r="BG120" s="140">
        <f>IF(N120="zákl. přenesená",J120,0)</f>
        <v>0</v>
      </c>
      <c r="BH120" s="140">
        <f>IF(N120="sníž. přenesená",J120,0)</f>
        <v>0</v>
      </c>
      <c r="BI120" s="140">
        <f>IF(N120="nulová",J120,0)</f>
        <v>0</v>
      </c>
      <c r="BJ120" s="18" t="s">
        <v>84</v>
      </c>
      <c r="BK120" s="140">
        <f>ROUND(I120*H120,2)</f>
        <v>0</v>
      </c>
      <c r="BL120" s="18" t="s">
        <v>138</v>
      </c>
      <c r="BM120" s="139" t="s">
        <v>176</v>
      </c>
    </row>
    <row r="121" spans="2:47" s="1" customFormat="1" ht="12">
      <c r="B121" s="33"/>
      <c r="D121" s="141" t="s">
        <v>140</v>
      </c>
      <c r="F121" s="142" t="s">
        <v>177</v>
      </c>
      <c r="I121" s="143"/>
      <c r="L121" s="33"/>
      <c r="M121" s="144"/>
      <c r="T121" s="52"/>
      <c r="AT121" s="18" t="s">
        <v>140</v>
      </c>
      <c r="AU121" s="18" t="s">
        <v>86</v>
      </c>
    </row>
    <row r="122" spans="2:51" s="12" customFormat="1" ht="12">
      <c r="B122" s="145"/>
      <c r="D122" s="146" t="s">
        <v>142</v>
      </c>
      <c r="E122" s="147" t="s">
        <v>19</v>
      </c>
      <c r="F122" s="148" t="s">
        <v>178</v>
      </c>
      <c r="H122" s="147" t="s">
        <v>19</v>
      </c>
      <c r="I122" s="149"/>
      <c r="L122" s="145"/>
      <c r="M122" s="150"/>
      <c r="T122" s="151"/>
      <c r="AT122" s="147" t="s">
        <v>142</v>
      </c>
      <c r="AU122" s="147" t="s">
        <v>86</v>
      </c>
      <c r="AV122" s="12" t="s">
        <v>84</v>
      </c>
      <c r="AW122" s="12" t="s">
        <v>37</v>
      </c>
      <c r="AX122" s="12" t="s">
        <v>76</v>
      </c>
      <c r="AY122" s="147" t="s">
        <v>130</v>
      </c>
    </row>
    <row r="123" spans="2:51" s="13" customFormat="1" ht="12">
      <c r="B123" s="152"/>
      <c r="D123" s="146" t="s">
        <v>142</v>
      </c>
      <c r="E123" s="153" t="s">
        <v>19</v>
      </c>
      <c r="F123" s="154" t="s">
        <v>179</v>
      </c>
      <c r="H123" s="155">
        <v>13292.04</v>
      </c>
      <c r="I123" s="156"/>
      <c r="L123" s="152"/>
      <c r="M123" s="157"/>
      <c r="T123" s="158"/>
      <c r="AT123" s="153" t="s">
        <v>142</v>
      </c>
      <c r="AU123" s="153" t="s">
        <v>86</v>
      </c>
      <c r="AV123" s="13" t="s">
        <v>86</v>
      </c>
      <c r="AW123" s="13" t="s">
        <v>37</v>
      </c>
      <c r="AX123" s="13" t="s">
        <v>76</v>
      </c>
      <c r="AY123" s="153" t="s">
        <v>130</v>
      </c>
    </row>
    <row r="124" spans="2:51" s="14" customFormat="1" ht="12">
      <c r="B124" s="159"/>
      <c r="D124" s="146" t="s">
        <v>142</v>
      </c>
      <c r="E124" s="160" t="s">
        <v>19</v>
      </c>
      <c r="F124" s="161" t="s">
        <v>146</v>
      </c>
      <c r="H124" s="162">
        <v>13292.04</v>
      </c>
      <c r="I124" s="163"/>
      <c r="L124" s="159"/>
      <c r="M124" s="164"/>
      <c r="T124" s="165"/>
      <c r="AT124" s="160" t="s">
        <v>142</v>
      </c>
      <c r="AU124" s="160" t="s">
        <v>86</v>
      </c>
      <c r="AV124" s="14" t="s">
        <v>138</v>
      </c>
      <c r="AW124" s="14" t="s">
        <v>37</v>
      </c>
      <c r="AX124" s="14" t="s">
        <v>84</v>
      </c>
      <c r="AY124" s="160" t="s">
        <v>130</v>
      </c>
    </row>
    <row r="125" spans="2:65" s="1" customFormat="1" ht="24.2" customHeight="1">
      <c r="B125" s="33"/>
      <c r="C125" s="128" t="s">
        <v>180</v>
      </c>
      <c r="D125" s="128" t="s">
        <v>133</v>
      </c>
      <c r="E125" s="129" t="s">
        <v>181</v>
      </c>
      <c r="F125" s="130" t="s">
        <v>182</v>
      </c>
      <c r="G125" s="131" t="s">
        <v>170</v>
      </c>
      <c r="H125" s="132">
        <v>332.304</v>
      </c>
      <c r="I125" s="133"/>
      <c r="J125" s="134">
        <f>ROUND(I125*H125,2)</f>
        <v>0</v>
      </c>
      <c r="K125" s="130" t="s">
        <v>137</v>
      </c>
      <c r="L125" s="33"/>
      <c r="M125" s="135" t="s">
        <v>19</v>
      </c>
      <c r="N125" s="136" t="s">
        <v>47</v>
      </c>
      <c r="P125" s="137">
        <f>O125*H125</f>
        <v>0</v>
      </c>
      <c r="Q125" s="137">
        <v>0</v>
      </c>
      <c r="R125" s="137">
        <f>Q125*H125</f>
        <v>0</v>
      </c>
      <c r="S125" s="137">
        <v>0</v>
      </c>
      <c r="T125" s="138">
        <f>S125*H125</f>
        <v>0</v>
      </c>
      <c r="AR125" s="139" t="s">
        <v>138</v>
      </c>
      <c r="AT125" s="139" t="s">
        <v>133</v>
      </c>
      <c r="AU125" s="139" t="s">
        <v>86</v>
      </c>
      <c r="AY125" s="18" t="s">
        <v>130</v>
      </c>
      <c r="BE125" s="140">
        <f>IF(N125="základní",J125,0)</f>
        <v>0</v>
      </c>
      <c r="BF125" s="140">
        <f>IF(N125="snížená",J125,0)</f>
        <v>0</v>
      </c>
      <c r="BG125" s="140">
        <f>IF(N125="zákl. přenesená",J125,0)</f>
        <v>0</v>
      </c>
      <c r="BH125" s="140">
        <f>IF(N125="sníž. přenesená",J125,0)</f>
        <v>0</v>
      </c>
      <c r="BI125" s="140">
        <f>IF(N125="nulová",J125,0)</f>
        <v>0</v>
      </c>
      <c r="BJ125" s="18" t="s">
        <v>84</v>
      </c>
      <c r="BK125" s="140">
        <f>ROUND(I125*H125,2)</f>
        <v>0</v>
      </c>
      <c r="BL125" s="18" t="s">
        <v>138</v>
      </c>
      <c r="BM125" s="139" t="s">
        <v>183</v>
      </c>
    </row>
    <row r="126" spans="2:47" s="1" customFormat="1" ht="12">
      <c r="B126" s="33"/>
      <c r="D126" s="141" t="s">
        <v>140</v>
      </c>
      <c r="F126" s="142" t="s">
        <v>184</v>
      </c>
      <c r="I126" s="143"/>
      <c r="L126" s="33"/>
      <c r="M126" s="144"/>
      <c r="T126" s="52"/>
      <c r="AT126" s="18" t="s">
        <v>140</v>
      </c>
      <c r="AU126" s="18" t="s">
        <v>86</v>
      </c>
    </row>
    <row r="127" spans="2:65" s="1" customFormat="1" ht="24.2" customHeight="1">
      <c r="B127" s="33"/>
      <c r="C127" s="128" t="s">
        <v>185</v>
      </c>
      <c r="D127" s="128" t="s">
        <v>133</v>
      </c>
      <c r="E127" s="129" t="s">
        <v>186</v>
      </c>
      <c r="F127" s="130" t="s">
        <v>187</v>
      </c>
      <c r="G127" s="131" t="s">
        <v>136</v>
      </c>
      <c r="H127" s="132">
        <v>85.64</v>
      </c>
      <c r="I127" s="133"/>
      <c r="J127" s="134">
        <f>ROUND(I127*H127,2)</f>
        <v>0</v>
      </c>
      <c r="K127" s="130" t="s">
        <v>137</v>
      </c>
      <c r="L127" s="33"/>
      <c r="M127" s="135" t="s">
        <v>19</v>
      </c>
      <c r="N127" s="136" t="s">
        <v>47</v>
      </c>
      <c r="P127" s="137">
        <f>O127*H127</f>
        <v>0</v>
      </c>
      <c r="Q127" s="137">
        <v>0.00013</v>
      </c>
      <c r="R127" s="137">
        <f>Q127*H127</f>
        <v>0.0111332</v>
      </c>
      <c r="S127" s="137">
        <v>0</v>
      </c>
      <c r="T127" s="138">
        <f>S127*H127</f>
        <v>0</v>
      </c>
      <c r="AR127" s="139" t="s">
        <v>138</v>
      </c>
      <c r="AT127" s="139" t="s">
        <v>133</v>
      </c>
      <c r="AU127" s="139" t="s">
        <v>86</v>
      </c>
      <c r="AY127" s="18" t="s">
        <v>130</v>
      </c>
      <c r="BE127" s="140">
        <f>IF(N127="základní",J127,0)</f>
        <v>0</v>
      </c>
      <c r="BF127" s="140">
        <f>IF(N127="snížená",J127,0)</f>
        <v>0</v>
      </c>
      <c r="BG127" s="140">
        <f>IF(N127="zákl. přenesená",J127,0)</f>
        <v>0</v>
      </c>
      <c r="BH127" s="140">
        <f>IF(N127="sníž. přenesená",J127,0)</f>
        <v>0</v>
      </c>
      <c r="BI127" s="140">
        <f>IF(N127="nulová",J127,0)</f>
        <v>0</v>
      </c>
      <c r="BJ127" s="18" t="s">
        <v>84</v>
      </c>
      <c r="BK127" s="140">
        <f>ROUND(I127*H127,2)</f>
        <v>0</v>
      </c>
      <c r="BL127" s="18" t="s">
        <v>138</v>
      </c>
      <c r="BM127" s="139" t="s">
        <v>188</v>
      </c>
    </row>
    <row r="128" spans="2:47" s="1" customFormat="1" ht="12">
      <c r="B128" s="33"/>
      <c r="D128" s="141" t="s">
        <v>140</v>
      </c>
      <c r="F128" s="142" t="s">
        <v>189</v>
      </c>
      <c r="I128" s="143"/>
      <c r="L128" s="33"/>
      <c r="M128" s="144"/>
      <c r="T128" s="52"/>
      <c r="AT128" s="18" t="s">
        <v>140</v>
      </c>
      <c r="AU128" s="18" t="s">
        <v>86</v>
      </c>
    </row>
    <row r="129" spans="2:51" s="13" customFormat="1" ht="12">
      <c r="B129" s="152"/>
      <c r="D129" s="146" t="s">
        <v>142</v>
      </c>
      <c r="E129" s="153" t="s">
        <v>19</v>
      </c>
      <c r="F129" s="154" t="s">
        <v>190</v>
      </c>
      <c r="H129" s="155">
        <v>1.21</v>
      </c>
      <c r="I129" s="156"/>
      <c r="L129" s="152"/>
      <c r="M129" s="157"/>
      <c r="T129" s="158"/>
      <c r="AT129" s="153" t="s">
        <v>142</v>
      </c>
      <c r="AU129" s="153" t="s">
        <v>86</v>
      </c>
      <c r="AV129" s="13" t="s">
        <v>86</v>
      </c>
      <c r="AW129" s="13" t="s">
        <v>37</v>
      </c>
      <c r="AX129" s="13" t="s">
        <v>76</v>
      </c>
      <c r="AY129" s="153" t="s">
        <v>130</v>
      </c>
    </row>
    <row r="130" spans="2:51" s="13" customFormat="1" ht="12">
      <c r="B130" s="152"/>
      <c r="D130" s="146" t="s">
        <v>142</v>
      </c>
      <c r="E130" s="153" t="s">
        <v>19</v>
      </c>
      <c r="F130" s="154" t="s">
        <v>191</v>
      </c>
      <c r="H130" s="155">
        <v>34.61</v>
      </c>
      <c r="I130" s="156"/>
      <c r="L130" s="152"/>
      <c r="M130" s="157"/>
      <c r="T130" s="158"/>
      <c r="AT130" s="153" t="s">
        <v>142</v>
      </c>
      <c r="AU130" s="153" t="s">
        <v>86</v>
      </c>
      <c r="AV130" s="13" t="s">
        <v>86</v>
      </c>
      <c r="AW130" s="13" t="s">
        <v>37</v>
      </c>
      <c r="AX130" s="13" t="s">
        <v>76</v>
      </c>
      <c r="AY130" s="153" t="s">
        <v>130</v>
      </c>
    </row>
    <row r="131" spans="2:51" s="13" customFormat="1" ht="12">
      <c r="B131" s="152"/>
      <c r="D131" s="146" t="s">
        <v>142</v>
      </c>
      <c r="E131" s="153" t="s">
        <v>19</v>
      </c>
      <c r="F131" s="154" t="s">
        <v>192</v>
      </c>
      <c r="H131" s="155">
        <v>1.31</v>
      </c>
      <c r="I131" s="156"/>
      <c r="L131" s="152"/>
      <c r="M131" s="157"/>
      <c r="T131" s="158"/>
      <c r="AT131" s="153" t="s">
        <v>142</v>
      </c>
      <c r="AU131" s="153" t="s">
        <v>86</v>
      </c>
      <c r="AV131" s="13" t="s">
        <v>86</v>
      </c>
      <c r="AW131" s="13" t="s">
        <v>37</v>
      </c>
      <c r="AX131" s="13" t="s">
        <v>76</v>
      </c>
      <c r="AY131" s="153" t="s">
        <v>130</v>
      </c>
    </row>
    <row r="132" spans="2:51" s="13" customFormat="1" ht="12">
      <c r="B132" s="152"/>
      <c r="D132" s="146" t="s">
        <v>142</v>
      </c>
      <c r="E132" s="153" t="s">
        <v>19</v>
      </c>
      <c r="F132" s="154" t="s">
        <v>193</v>
      </c>
      <c r="H132" s="155">
        <v>10.88</v>
      </c>
      <c r="I132" s="156"/>
      <c r="L132" s="152"/>
      <c r="M132" s="157"/>
      <c r="T132" s="158"/>
      <c r="AT132" s="153" t="s">
        <v>142</v>
      </c>
      <c r="AU132" s="153" t="s">
        <v>86</v>
      </c>
      <c r="AV132" s="13" t="s">
        <v>86</v>
      </c>
      <c r="AW132" s="13" t="s">
        <v>37</v>
      </c>
      <c r="AX132" s="13" t="s">
        <v>76</v>
      </c>
      <c r="AY132" s="153" t="s">
        <v>130</v>
      </c>
    </row>
    <row r="133" spans="2:51" s="13" customFormat="1" ht="12">
      <c r="B133" s="152"/>
      <c r="D133" s="146" t="s">
        <v>142</v>
      </c>
      <c r="E133" s="153" t="s">
        <v>19</v>
      </c>
      <c r="F133" s="154" t="s">
        <v>194</v>
      </c>
      <c r="H133" s="155">
        <v>9.52</v>
      </c>
      <c r="I133" s="156"/>
      <c r="L133" s="152"/>
      <c r="M133" s="157"/>
      <c r="T133" s="158"/>
      <c r="AT133" s="153" t="s">
        <v>142</v>
      </c>
      <c r="AU133" s="153" t="s">
        <v>86</v>
      </c>
      <c r="AV133" s="13" t="s">
        <v>86</v>
      </c>
      <c r="AW133" s="13" t="s">
        <v>37</v>
      </c>
      <c r="AX133" s="13" t="s">
        <v>76</v>
      </c>
      <c r="AY133" s="153" t="s">
        <v>130</v>
      </c>
    </row>
    <row r="134" spans="2:51" s="13" customFormat="1" ht="12">
      <c r="B134" s="152"/>
      <c r="D134" s="146" t="s">
        <v>142</v>
      </c>
      <c r="E134" s="153" t="s">
        <v>19</v>
      </c>
      <c r="F134" s="154" t="s">
        <v>195</v>
      </c>
      <c r="H134" s="155">
        <v>13.77</v>
      </c>
      <c r="I134" s="156"/>
      <c r="L134" s="152"/>
      <c r="M134" s="157"/>
      <c r="T134" s="158"/>
      <c r="AT134" s="153" t="s">
        <v>142</v>
      </c>
      <c r="AU134" s="153" t="s">
        <v>86</v>
      </c>
      <c r="AV134" s="13" t="s">
        <v>86</v>
      </c>
      <c r="AW134" s="13" t="s">
        <v>37</v>
      </c>
      <c r="AX134" s="13" t="s">
        <v>76</v>
      </c>
      <c r="AY134" s="153" t="s">
        <v>130</v>
      </c>
    </row>
    <row r="135" spans="2:51" s="13" customFormat="1" ht="12">
      <c r="B135" s="152"/>
      <c r="D135" s="146" t="s">
        <v>142</v>
      </c>
      <c r="E135" s="153" t="s">
        <v>19</v>
      </c>
      <c r="F135" s="154" t="s">
        <v>196</v>
      </c>
      <c r="H135" s="155">
        <v>8.98</v>
      </c>
      <c r="I135" s="156"/>
      <c r="L135" s="152"/>
      <c r="M135" s="157"/>
      <c r="T135" s="158"/>
      <c r="AT135" s="153" t="s">
        <v>142</v>
      </c>
      <c r="AU135" s="153" t="s">
        <v>86</v>
      </c>
      <c r="AV135" s="13" t="s">
        <v>86</v>
      </c>
      <c r="AW135" s="13" t="s">
        <v>37</v>
      </c>
      <c r="AX135" s="13" t="s">
        <v>76</v>
      </c>
      <c r="AY135" s="153" t="s">
        <v>130</v>
      </c>
    </row>
    <row r="136" spans="2:51" s="13" customFormat="1" ht="12">
      <c r="B136" s="152"/>
      <c r="D136" s="146" t="s">
        <v>142</v>
      </c>
      <c r="E136" s="153" t="s">
        <v>19</v>
      </c>
      <c r="F136" s="154" t="s">
        <v>197</v>
      </c>
      <c r="H136" s="155">
        <v>5.36</v>
      </c>
      <c r="I136" s="156"/>
      <c r="L136" s="152"/>
      <c r="M136" s="157"/>
      <c r="T136" s="158"/>
      <c r="AT136" s="153" t="s">
        <v>142</v>
      </c>
      <c r="AU136" s="153" t="s">
        <v>86</v>
      </c>
      <c r="AV136" s="13" t="s">
        <v>86</v>
      </c>
      <c r="AW136" s="13" t="s">
        <v>37</v>
      </c>
      <c r="AX136" s="13" t="s">
        <v>76</v>
      </c>
      <c r="AY136" s="153" t="s">
        <v>130</v>
      </c>
    </row>
    <row r="137" spans="2:51" s="14" customFormat="1" ht="12">
      <c r="B137" s="159"/>
      <c r="D137" s="146" t="s">
        <v>142</v>
      </c>
      <c r="E137" s="160" t="s">
        <v>19</v>
      </c>
      <c r="F137" s="161" t="s">
        <v>146</v>
      </c>
      <c r="H137" s="162">
        <v>85.64</v>
      </c>
      <c r="I137" s="163"/>
      <c r="L137" s="159"/>
      <c r="M137" s="164"/>
      <c r="T137" s="165"/>
      <c r="AT137" s="160" t="s">
        <v>142</v>
      </c>
      <c r="AU137" s="160" t="s">
        <v>86</v>
      </c>
      <c r="AV137" s="14" t="s">
        <v>138</v>
      </c>
      <c r="AW137" s="14" t="s">
        <v>37</v>
      </c>
      <c r="AX137" s="14" t="s">
        <v>84</v>
      </c>
      <c r="AY137" s="160" t="s">
        <v>130</v>
      </c>
    </row>
    <row r="138" spans="2:65" s="1" customFormat="1" ht="24.2" customHeight="1">
      <c r="B138" s="33"/>
      <c r="C138" s="128" t="s">
        <v>147</v>
      </c>
      <c r="D138" s="128" t="s">
        <v>133</v>
      </c>
      <c r="E138" s="129" t="s">
        <v>198</v>
      </c>
      <c r="F138" s="130" t="s">
        <v>199</v>
      </c>
      <c r="G138" s="131" t="s">
        <v>136</v>
      </c>
      <c r="H138" s="132">
        <v>9.86</v>
      </c>
      <c r="I138" s="133"/>
      <c r="J138" s="134">
        <f>ROUND(I138*H138,2)</f>
        <v>0</v>
      </c>
      <c r="K138" s="130" t="s">
        <v>137</v>
      </c>
      <c r="L138" s="33"/>
      <c r="M138" s="135" t="s">
        <v>19</v>
      </c>
      <c r="N138" s="136" t="s">
        <v>47</v>
      </c>
      <c r="P138" s="137">
        <f>O138*H138</f>
        <v>0</v>
      </c>
      <c r="Q138" s="137">
        <v>0</v>
      </c>
      <c r="R138" s="137">
        <f>Q138*H138</f>
        <v>0</v>
      </c>
      <c r="S138" s="137">
        <v>0.131</v>
      </c>
      <c r="T138" s="138">
        <f>S138*H138</f>
        <v>1.29166</v>
      </c>
      <c r="AR138" s="139" t="s">
        <v>138</v>
      </c>
      <c r="AT138" s="139" t="s">
        <v>133</v>
      </c>
      <c r="AU138" s="139" t="s">
        <v>86</v>
      </c>
      <c r="AY138" s="18" t="s">
        <v>130</v>
      </c>
      <c r="BE138" s="140">
        <f>IF(N138="základní",J138,0)</f>
        <v>0</v>
      </c>
      <c r="BF138" s="140">
        <f>IF(N138="snížená",J138,0)</f>
        <v>0</v>
      </c>
      <c r="BG138" s="140">
        <f>IF(N138="zákl. přenesená",J138,0)</f>
        <v>0</v>
      </c>
      <c r="BH138" s="140">
        <f>IF(N138="sníž. přenesená",J138,0)</f>
        <v>0</v>
      </c>
      <c r="BI138" s="140">
        <f>IF(N138="nulová",J138,0)</f>
        <v>0</v>
      </c>
      <c r="BJ138" s="18" t="s">
        <v>84</v>
      </c>
      <c r="BK138" s="140">
        <f>ROUND(I138*H138,2)</f>
        <v>0</v>
      </c>
      <c r="BL138" s="18" t="s">
        <v>138</v>
      </c>
      <c r="BM138" s="139" t="s">
        <v>200</v>
      </c>
    </row>
    <row r="139" spans="2:47" s="1" customFormat="1" ht="12">
      <c r="B139" s="33"/>
      <c r="D139" s="141" t="s">
        <v>140</v>
      </c>
      <c r="F139" s="142" t="s">
        <v>201</v>
      </c>
      <c r="I139" s="143"/>
      <c r="L139" s="33"/>
      <c r="M139" s="144"/>
      <c r="T139" s="52"/>
      <c r="AT139" s="18" t="s">
        <v>140</v>
      </c>
      <c r="AU139" s="18" t="s">
        <v>86</v>
      </c>
    </row>
    <row r="140" spans="2:51" s="12" customFormat="1" ht="12">
      <c r="B140" s="145"/>
      <c r="D140" s="146" t="s">
        <v>142</v>
      </c>
      <c r="E140" s="147" t="s">
        <v>19</v>
      </c>
      <c r="F140" s="148" t="s">
        <v>202</v>
      </c>
      <c r="H140" s="147" t="s">
        <v>19</v>
      </c>
      <c r="I140" s="149"/>
      <c r="L140" s="145"/>
      <c r="M140" s="150"/>
      <c r="T140" s="151"/>
      <c r="AT140" s="147" t="s">
        <v>142</v>
      </c>
      <c r="AU140" s="147" t="s">
        <v>86</v>
      </c>
      <c r="AV140" s="12" t="s">
        <v>84</v>
      </c>
      <c r="AW140" s="12" t="s">
        <v>37</v>
      </c>
      <c r="AX140" s="12" t="s">
        <v>76</v>
      </c>
      <c r="AY140" s="147" t="s">
        <v>130</v>
      </c>
    </row>
    <row r="141" spans="2:51" s="13" customFormat="1" ht="12">
      <c r="B141" s="152"/>
      <c r="D141" s="146" t="s">
        <v>142</v>
      </c>
      <c r="E141" s="153" t="s">
        <v>19</v>
      </c>
      <c r="F141" s="154" t="s">
        <v>203</v>
      </c>
      <c r="H141" s="155">
        <v>9.86</v>
      </c>
      <c r="I141" s="156"/>
      <c r="L141" s="152"/>
      <c r="M141" s="157"/>
      <c r="T141" s="158"/>
      <c r="AT141" s="153" t="s">
        <v>142</v>
      </c>
      <c r="AU141" s="153" t="s">
        <v>86</v>
      </c>
      <c r="AV141" s="13" t="s">
        <v>86</v>
      </c>
      <c r="AW141" s="13" t="s">
        <v>37</v>
      </c>
      <c r="AX141" s="13" t="s">
        <v>76</v>
      </c>
      <c r="AY141" s="153" t="s">
        <v>130</v>
      </c>
    </row>
    <row r="142" spans="2:51" s="14" customFormat="1" ht="12">
      <c r="B142" s="159"/>
      <c r="D142" s="146" t="s">
        <v>142</v>
      </c>
      <c r="E142" s="160" t="s">
        <v>19</v>
      </c>
      <c r="F142" s="161" t="s">
        <v>146</v>
      </c>
      <c r="H142" s="162">
        <v>9.86</v>
      </c>
      <c r="I142" s="163"/>
      <c r="L142" s="159"/>
      <c r="M142" s="164"/>
      <c r="T142" s="165"/>
      <c r="AT142" s="160" t="s">
        <v>142</v>
      </c>
      <c r="AU142" s="160" t="s">
        <v>86</v>
      </c>
      <c r="AV142" s="14" t="s">
        <v>138</v>
      </c>
      <c r="AW142" s="14" t="s">
        <v>37</v>
      </c>
      <c r="AX142" s="14" t="s">
        <v>84</v>
      </c>
      <c r="AY142" s="160" t="s">
        <v>130</v>
      </c>
    </row>
    <row r="143" spans="2:65" s="1" customFormat="1" ht="16.5" customHeight="1">
      <c r="B143" s="33"/>
      <c r="C143" s="128" t="s">
        <v>204</v>
      </c>
      <c r="D143" s="128" t="s">
        <v>133</v>
      </c>
      <c r="E143" s="129" t="s">
        <v>205</v>
      </c>
      <c r="F143" s="130" t="s">
        <v>206</v>
      </c>
      <c r="G143" s="131" t="s">
        <v>136</v>
      </c>
      <c r="H143" s="132">
        <v>1.3</v>
      </c>
      <c r="I143" s="133"/>
      <c r="J143" s="134">
        <f>ROUND(I143*H143,2)</f>
        <v>0</v>
      </c>
      <c r="K143" s="130" t="s">
        <v>137</v>
      </c>
      <c r="L143" s="33"/>
      <c r="M143" s="135" t="s">
        <v>19</v>
      </c>
      <c r="N143" s="136" t="s">
        <v>47</v>
      </c>
      <c r="P143" s="137">
        <f>O143*H143</f>
        <v>0</v>
      </c>
      <c r="Q143" s="137">
        <v>0</v>
      </c>
      <c r="R143" s="137">
        <f>Q143*H143</f>
        <v>0</v>
      </c>
      <c r="S143" s="137">
        <v>0.432</v>
      </c>
      <c r="T143" s="138">
        <f>S143*H143</f>
        <v>0.5616</v>
      </c>
      <c r="AR143" s="139" t="s">
        <v>138</v>
      </c>
      <c r="AT143" s="139" t="s">
        <v>133</v>
      </c>
      <c r="AU143" s="139" t="s">
        <v>86</v>
      </c>
      <c r="AY143" s="18" t="s">
        <v>130</v>
      </c>
      <c r="BE143" s="140">
        <f>IF(N143="základní",J143,0)</f>
        <v>0</v>
      </c>
      <c r="BF143" s="140">
        <f>IF(N143="snížená",J143,0)</f>
        <v>0</v>
      </c>
      <c r="BG143" s="140">
        <f>IF(N143="zákl. přenesená",J143,0)</f>
        <v>0</v>
      </c>
      <c r="BH143" s="140">
        <f>IF(N143="sníž. přenesená",J143,0)</f>
        <v>0</v>
      </c>
      <c r="BI143" s="140">
        <f>IF(N143="nulová",J143,0)</f>
        <v>0</v>
      </c>
      <c r="BJ143" s="18" t="s">
        <v>84</v>
      </c>
      <c r="BK143" s="140">
        <f>ROUND(I143*H143,2)</f>
        <v>0</v>
      </c>
      <c r="BL143" s="18" t="s">
        <v>138</v>
      </c>
      <c r="BM143" s="139" t="s">
        <v>207</v>
      </c>
    </row>
    <row r="144" spans="2:47" s="1" customFormat="1" ht="12">
      <c r="B144" s="33"/>
      <c r="D144" s="141" t="s">
        <v>140</v>
      </c>
      <c r="F144" s="142" t="s">
        <v>208</v>
      </c>
      <c r="I144" s="143"/>
      <c r="L144" s="33"/>
      <c r="M144" s="144"/>
      <c r="T144" s="52"/>
      <c r="AT144" s="18" t="s">
        <v>140</v>
      </c>
      <c r="AU144" s="18" t="s">
        <v>86</v>
      </c>
    </row>
    <row r="145" spans="2:51" s="12" customFormat="1" ht="12">
      <c r="B145" s="145"/>
      <c r="D145" s="146" t="s">
        <v>142</v>
      </c>
      <c r="E145" s="147" t="s">
        <v>19</v>
      </c>
      <c r="F145" s="148" t="s">
        <v>202</v>
      </c>
      <c r="H145" s="147" t="s">
        <v>19</v>
      </c>
      <c r="I145" s="149"/>
      <c r="L145" s="145"/>
      <c r="M145" s="150"/>
      <c r="T145" s="151"/>
      <c r="AT145" s="147" t="s">
        <v>142</v>
      </c>
      <c r="AU145" s="147" t="s">
        <v>86</v>
      </c>
      <c r="AV145" s="12" t="s">
        <v>84</v>
      </c>
      <c r="AW145" s="12" t="s">
        <v>37</v>
      </c>
      <c r="AX145" s="12" t="s">
        <v>76</v>
      </c>
      <c r="AY145" s="147" t="s">
        <v>130</v>
      </c>
    </row>
    <row r="146" spans="2:51" s="13" customFormat="1" ht="12">
      <c r="B146" s="152"/>
      <c r="D146" s="146" t="s">
        <v>142</v>
      </c>
      <c r="E146" s="153" t="s">
        <v>19</v>
      </c>
      <c r="F146" s="154" t="s">
        <v>209</v>
      </c>
      <c r="H146" s="155">
        <v>1.3</v>
      </c>
      <c r="I146" s="156"/>
      <c r="L146" s="152"/>
      <c r="M146" s="157"/>
      <c r="T146" s="158"/>
      <c r="AT146" s="153" t="s">
        <v>142</v>
      </c>
      <c r="AU146" s="153" t="s">
        <v>86</v>
      </c>
      <c r="AV146" s="13" t="s">
        <v>86</v>
      </c>
      <c r="AW146" s="13" t="s">
        <v>37</v>
      </c>
      <c r="AX146" s="13" t="s">
        <v>76</v>
      </c>
      <c r="AY146" s="153" t="s">
        <v>130</v>
      </c>
    </row>
    <row r="147" spans="2:51" s="14" customFormat="1" ht="12">
      <c r="B147" s="159"/>
      <c r="D147" s="146" t="s">
        <v>142</v>
      </c>
      <c r="E147" s="160" t="s">
        <v>19</v>
      </c>
      <c r="F147" s="161" t="s">
        <v>146</v>
      </c>
      <c r="H147" s="162">
        <v>1.3</v>
      </c>
      <c r="I147" s="163"/>
      <c r="L147" s="159"/>
      <c r="M147" s="164"/>
      <c r="T147" s="165"/>
      <c r="AT147" s="160" t="s">
        <v>142</v>
      </c>
      <c r="AU147" s="160" t="s">
        <v>86</v>
      </c>
      <c r="AV147" s="14" t="s">
        <v>138</v>
      </c>
      <c r="AW147" s="14" t="s">
        <v>37</v>
      </c>
      <c r="AX147" s="14" t="s">
        <v>84</v>
      </c>
      <c r="AY147" s="160" t="s">
        <v>130</v>
      </c>
    </row>
    <row r="148" spans="2:65" s="1" customFormat="1" ht="16.5" customHeight="1">
      <c r="B148" s="33"/>
      <c r="C148" s="128" t="s">
        <v>210</v>
      </c>
      <c r="D148" s="128" t="s">
        <v>133</v>
      </c>
      <c r="E148" s="129" t="s">
        <v>211</v>
      </c>
      <c r="F148" s="130" t="s">
        <v>212</v>
      </c>
      <c r="G148" s="131" t="s">
        <v>170</v>
      </c>
      <c r="H148" s="132">
        <v>21.6</v>
      </c>
      <c r="I148" s="133"/>
      <c r="J148" s="134">
        <f>ROUND(I148*H148,2)</f>
        <v>0</v>
      </c>
      <c r="K148" s="130" t="s">
        <v>137</v>
      </c>
      <c r="L148" s="33"/>
      <c r="M148" s="135" t="s">
        <v>19</v>
      </c>
      <c r="N148" s="136" t="s">
        <v>47</v>
      </c>
      <c r="P148" s="137">
        <f>O148*H148</f>
        <v>0</v>
      </c>
      <c r="Q148" s="137">
        <v>0</v>
      </c>
      <c r="R148" s="137">
        <f>Q148*H148</f>
        <v>0</v>
      </c>
      <c r="S148" s="137">
        <v>2.2</v>
      </c>
      <c r="T148" s="138">
        <f>S148*H148</f>
        <v>47.52000000000001</v>
      </c>
      <c r="AR148" s="139" t="s">
        <v>138</v>
      </c>
      <c r="AT148" s="139" t="s">
        <v>133</v>
      </c>
      <c r="AU148" s="139" t="s">
        <v>86</v>
      </c>
      <c r="AY148" s="18" t="s">
        <v>130</v>
      </c>
      <c r="BE148" s="140">
        <f>IF(N148="základní",J148,0)</f>
        <v>0</v>
      </c>
      <c r="BF148" s="140">
        <f>IF(N148="snížená",J148,0)</f>
        <v>0</v>
      </c>
      <c r="BG148" s="140">
        <f>IF(N148="zákl. přenesená",J148,0)</f>
        <v>0</v>
      </c>
      <c r="BH148" s="140">
        <f>IF(N148="sníž. přenesená",J148,0)</f>
        <v>0</v>
      </c>
      <c r="BI148" s="140">
        <f>IF(N148="nulová",J148,0)</f>
        <v>0</v>
      </c>
      <c r="BJ148" s="18" t="s">
        <v>84</v>
      </c>
      <c r="BK148" s="140">
        <f>ROUND(I148*H148,2)</f>
        <v>0</v>
      </c>
      <c r="BL148" s="18" t="s">
        <v>138</v>
      </c>
      <c r="BM148" s="139" t="s">
        <v>213</v>
      </c>
    </row>
    <row r="149" spans="2:47" s="1" customFormat="1" ht="12">
      <c r="B149" s="33"/>
      <c r="D149" s="141" t="s">
        <v>140</v>
      </c>
      <c r="F149" s="142" t="s">
        <v>214</v>
      </c>
      <c r="I149" s="143"/>
      <c r="L149" s="33"/>
      <c r="M149" s="144"/>
      <c r="T149" s="52"/>
      <c r="AT149" s="18" t="s">
        <v>140</v>
      </c>
      <c r="AU149" s="18" t="s">
        <v>86</v>
      </c>
    </row>
    <row r="150" spans="2:51" s="12" customFormat="1" ht="12">
      <c r="B150" s="145"/>
      <c r="D150" s="146" t="s">
        <v>142</v>
      </c>
      <c r="E150" s="147" t="s">
        <v>19</v>
      </c>
      <c r="F150" s="148" t="s">
        <v>215</v>
      </c>
      <c r="H150" s="147" t="s">
        <v>19</v>
      </c>
      <c r="I150" s="149"/>
      <c r="L150" s="145"/>
      <c r="M150" s="150"/>
      <c r="T150" s="151"/>
      <c r="AT150" s="147" t="s">
        <v>142</v>
      </c>
      <c r="AU150" s="147" t="s">
        <v>86</v>
      </c>
      <c r="AV150" s="12" t="s">
        <v>84</v>
      </c>
      <c r="AW150" s="12" t="s">
        <v>37</v>
      </c>
      <c r="AX150" s="12" t="s">
        <v>76</v>
      </c>
      <c r="AY150" s="147" t="s">
        <v>130</v>
      </c>
    </row>
    <row r="151" spans="2:51" s="12" customFormat="1" ht="12">
      <c r="B151" s="145"/>
      <c r="D151" s="146" t="s">
        <v>142</v>
      </c>
      <c r="E151" s="147" t="s">
        <v>19</v>
      </c>
      <c r="F151" s="148" t="s">
        <v>216</v>
      </c>
      <c r="H151" s="147" t="s">
        <v>19</v>
      </c>
      <c r="I151" s="149"/>
      <c r="L151" s="145"/>
      <c r="M151" s="150"/>
      <c r="T151" s="151"/>
      <c r="AT151" s="147" t="s">
        <v>142</v>
      </c>
      <c r="AU151" s="147" t="s">
        <v>86</v>
      </c>
      <c r="AV151" s="12" t="s">
        <v>84</v>
      </c>
      <c r="AW151" s="12" t="s">
        <v>37</v>
      </c>
      <c r="AX151" s="12" t="s">
        <v>76</v>
      </c>
      <c r="AY151" s="147" t="s">
        <v>130</v>
      </c>
    </row>
    <row r="152" spans="2:51" s="12" customFormat="1" ht="12">
      <c r="B152" s="145"/>
      <c r="D152" s="146" t="s">
        <v>142</v>
      </c>
      <c r="E152" s="147" t="s">
        <v>19</v>
      </c>
      <c r="F152" s="148" t="s">
        <v>217</v>
      </c>
      <c r="H152" s="147" t="s">
        <v>19</v>
      </c>
      <c r="I152" s="149"/>
      <c r="L152" s="145"/>
      <c r="M152" s="150"/>
      <c r="T152" s="151"/>
      <c r="AT152" s="147" t="s">
        <v>142</v>
      </c>
      <c r="AU152" s="147" t="s">
        <v>86</v>
      </c>
      <c r="AV152" s="12" t="s">
        <v>84</v>
      </c>
      <c r="AW152" s="12" t="s">
        <v>37</v>
      </c>
      <c r="AX152" s="12" t="s">
        <v>76</v>
      </c>
      <c r="AY152" s="147" t="s">
        <v>130</v>
      </c>
    </row>
    <row r="153" spans="2:51" s="12" customFormat="1" ht="12">
      <c r="B153" s="145"/>
      <c r="D153" s="146" t="s">
        <v>142</v>
      </c>
      <c r="E153" s="147" t="s">
        <v>19</v>
      </c>
      <c r="F153" s="148" t="s">
        <v>218</v>
      </c>
      <c r="H153" s="147" t="s">
        <v>19</v>
      </c>
      <c r="I153" s="149"/>
      <c r="L153" s="145"/>
      <c r="M153" s="150"/>
      <c r="T153" s="151"/>
      <c r="AT153" s="147" t="s">
        <v>142</v>
      </c>
      <c r="AU153" s="147" t="s">
        <v>86</v>
      </c>
      <c r="AV153" s="12" t="s">
        <v>84</v>
      </c>
      <c r="AW153" s="12" t="s">
        <v>37</v>
      </c>
      <c r="AX153" s="12" t="s">
        <v>76</v>
      </c>
      <c r="AY153" s="147" t="s">
        <v>130</v>
      </c>
    </row>
    <row r="154" spans="2:51" s="13" customFormat="1" ht="12">
      <c r="B154" s="152"/>
      <c r="D154" s="146" t="s">
        <v>142</v>
      </c>
      <c r="E154" s="153" t="s">
        <v>19</v>
      </c>
      <c r="F154" s="154" t="s">
        <v>219</v>
      </c>
      <c r="H154" s="155">
        <v>21.6</v>
      </c>
      <c r="I154" s="156"/>
      <c r="L154" s="152"/>
      <c r="M154" s="157"/>
      <c r="T154" s="158"/>
      <c r="AT154" s="153" t="s">
        <v>142</v>
      </c>
      <c r="AU154" s="153" t="s">
        <v>86</v>
      </c>
      <c r="AV154" s="13" t="s">
        <v>86</v>
      </c>
      <c r="AW154" s="13" t="s">
        <v>37</v>
      </c>
      <c r="AX154" s="13" t="s">
        <v>76</v>
      </c>
      <c r="AY154" s="153" t="s">
        <v>130</v>
      </c>
    </row>
    <row r="155" spans="2:51" s="14" customFormat="1" ht="12">
      <c r="B155" s="159"/>
      <c r="D155" s="146" t="s">
        <v>142</v>
      </c>
      <c r="E155" s="160" t="s">
        <v>19</v>
      </c>
      <c r="F155" s="161" t="s">
        <v>146</v>
      </c>
      <c r="H155" s="162">
        <v>21.6</v>
      </c>
      <c r="I155" s="163"/>
      <c r="L155" s="159"/>
      <c r="M155" s="164"/>
      <c r="T155" s="165"/>
      <c r="AT155" s="160" t="s">
        <v>142</v>
      </c>
      <c r="AU155" s="160" t="s">
        <v>86</v>
      </c>
      <c r="AV155" s="14" t="s">
        <v>138</v>
      </c>
      <c r="AW155" s="14" t="s">
        <v>37</v>
      </c>
      <c r="AX155" s="14" t="s">
        <v>84</v>
      </c>
      <c r="AY155" s="160" t="s">
        <v>130</v>
      </c>
    </row>
    <row r="156" spans="2:65" s="1" customFormat="1" ht="21.75" customHeight="1">
      <c r="B156" s="33"/>
      <c r="C156" s="128" t="s">
        <v>220</v>
      </c>
      <c r="D156" s="128" t="s">
        <v>133</v>
      </c>
      <c r="E156" s="129" t="s">
        <v>221</v>
      </c>
      <c r="F156" s="130" t="s">
        <v>222</v>
      </c>
      <c r="G156" s="131" t="s">
        <v>170</v>
      </c>
      <c r="H156" s="132">
        <v>17.28</v>
      </c>
      <c r="I156" s="133"/>
      <c r="J156" s="134">
        <f>ROUND(I156*H156,2)</f>
        <v>0</v>
      </c>
      <c r="K156" s="130" t="s">
        <v>137</v>
      </c>
      <c r="L156" s="33"/>
      <c r="M156" s="135" t="s">
        <v>19</v>
      </c>
      <c r="N156" s="136" t="s">
        <v>47</v>
      </c>
      <c r="P156" s="137">
        <f>O156*H156</f>
        <v>0</v>
      </c>
      <c r="Q156" s="137">
        <v>0</v>
      </c>
      <c r="R156" s="137">
        <f>Q156*H156</f>
        <v>0</v>
      </c>
      <c r="S156" s="137">
        <v>0.029</v>
      </c>
      <c r="T156" s="138">
        <f>S156*H156</f>
        <v>0.50112</v>
      </c>
      <c r="AR156" s="139" t="s">
        <v>138</v>
      </c>
      <c r="AT156" s="139" t="s">
        <v>133</v>
      </c>
      <c r="AU156" s="139" t="s">
        <v>86</v>
      </c>
      <c r="AY156" s="18" t="s">
        <v>130</v>
      </c>
      <c r="BE156" s="140">
        <f>IF(N156="základní",J156,0)</f>
        <v>0</v>
      </c>
      <c r="BF156" s="140">
        <f>IF(N156="snížená",J156,0)</f>
        <v>0</v>
      </c>
      <c r="BG156" s="140">
        <f>IF(N156="zákl. přenesená",J156,0)</f>
        <v>0</v>
      </c>
      <c r="BH156" s="140">
        <f>IF(N156="sníž. přenesená",J156,0)</f>
        <v>0</v>
      </c>
      <c r="BI156" s="140">
        <f>IF(N156="nulová",J156,0)</f>
        <v>0</v>
      </c>
      <c r="BJ156" s="18" t="s">
        <v>84</v>
      </c>
      <c r="BK156" s="140">
        <f>ROUND(I156*H156,2)</f>
        <v>0</v>
      </c>
      <c r="BL156" s="18" t="s">
        <v>138</v>
      </c>
      <c r="BM156" s="139" t="s">
        <v>223</v>
      </c>
    </row>
    <row r="157" spans="2:47" s="1" customFormat="1" ht="12">
      <c r="B157" s="33"/>
      <c r="D157" s="141" t="s">
        <v>140</v>
      </c>
      <c r="F157" s="142" t="s">
        <v>224</v>
      </c>
      <c r="I157" s="143"/>
      <c r="L157" s="33"/>
      <c r="M157" s="144"/>
      <c r="T157" s="52"/>
      <c r="AT157" s="18" t="s">
        <v>140</v>
      </c>
      <c r="AU157" s="18" t="s">
        <v>86</v>
      </c>
    </row>
    <row r="158" spans="2:51" s="12" customFormat="1" ht="12">
      <c r="B158" s="145"/>
      <c r="D158" s="146" t="s">
        <v>142</v>
      </c>
      <c r="E158" s="147" t="s">
        <v>19</v>
      </c>
      <c r="F158" s="148" t="s">
        <v>215</v>
      </c>
      <c r="H158" s="147" t="s">
        <v>19</v>
      </c>
      <c r="I158" s="149"/>
      <c r="L158" s="145"/>
      <c r="M158" s="150"/>
      <c r="T158" s="151"/>
      <c r="AT158" s="147" t="s">
        <v>142</v>
      </c>
      <c r="AU158" s="147" t="s">
        <v>86</v>
      </c>
      <c r="AV158" s="12" t="s">
        <v>84</v>
      </c>
      <c r="AW158" s="12" t="s">
        <v>37</v>
      </c>
      <c r="AX158" s="12" t="s">
        <v>76</v>
      </c>
      <c r="AY158" s="147" t="s">
        <v>130</v>
      </c>
    </row>
    <row r="159" spans="2:51" s="12" customFormat="1" ht="12">
      <c r="B159" s="145"/>
      <c r="D159" s="146" t="s">
        <v>142</v>
      </c>
      <c r="E159" s="147" t="s">
        <v>19</v>
      </c>
      <c r="F159" s="148" t="s">
        <v>217</v>
      </c>
      <c r="H159" s="147" t="s">
        <v>19</v>
      </c>
      <c r="I159" s="149"/>
      <c r="L159" s="145"/>
      <c r="M159" s="150"/>
      <c r="T159" s="151"/>
      <c r="AT159" s="147" t="s">
        <v>142</v>
      </c>
      <c r="AU159" s="147" t="s">
        <v>86</v>
      </c>
      <c r="AV159" s="12" t="s">
        <v>84</v>
      </c>
      <c r="AW159" s="12" t="s">
        <v>37</v>
      </c>
      <c r="AX159" s="12" t="s">
        <v>76</v>
      </c>
      <c r="AY159" s="147" t="s">
        <v>130</v>
      </c>
    </row>
    <row r="160" spans="2:51" s="12" customFormat="1" ht="12">
      <c r="B160" s="145"/>
      <c r="D160" s="146" t="s">
        <v>142</v>
      </c>
      <c r="E160" s="147" t="s">
        <v>19</v>
      </c>
      <c r="F160" s="148" t="s">
        <v>218</v>
      </c>
      <c r="H160" s="147" t="s">
        <v>19</v>
      </c>
      <c r="I160" s="149"/>
      <c r="L160" s="145"/>
      <c r="M160" s="150"/>
      <c r="T160" s="151"/>
      <c r="AT160" s="147" t="s">
        <v>142</v>
      </c>
      <c r="AU160" s="147" t="s">
        <v>86</v>
      </c>
      <c r="AV160" s="12" t="s">
        <v>84</v>
      </c>
      <c r="AW160" s="12" t="s">
        <v>37</v>
      </c>
      <c r="AX160" s="12" t="s">
        <v>76</v>
      </c>
      <c r="AY160" s="147" t="s">
        <v>130</v>
      </c>
    </row>
    <row r="161" spans="2:51" s="13" customFormat="1" ht="12">
      <c r="B161" s="152"/>
      <c r="D161" s="146" t="s">
        <v>142</v>
      </c>
      <c r="E161" s="153" t="s">
        <v>19</v>
      </c>
      <c r="F161" s="154" t="s">
        <v>225</v>
      </c>
      <c r="H161" s="155">
        <v>17.28</v>
      </c>
      <c r="I161" s="156"/>
      <c r="L161" s="152"/>
      <c r="M161" s="157"/>
      <c r="T161" s="158"/>
      <c r="AT161" s="153" t="s">
        <v>142</v>
      </c>
      <c r="AU161" s="153" t="s">
        <v>86</v>
      </c>
      <c r="AV161" s="13" t="s">
        <v>86</v>
      </c>
      <c r="AW161" s="13" t="s">
        <v>37</v>
      </c>
      <c r="AX161" s="13" t="s">
        <v>76</v>
      </c>
      <c r="AY161" s="153" t="s">
        <v>130</v>
      </c>
    </row>
    <row r="162" spans="2:51" s="14" customFormat="1" ht="12">
      <c r="B162" s="159"/>
      <c r="D162" s="146" t="s">
        <v>142</v>
      </c>
      <c r="E162" s="160" t="s">
        <v>19</v>
      </c>
      <c r="F162" s="161" t="s">
        <v>146</v>
      </c>
      <c r="H162" s="162">
        <v>17.28</v>
      </c>
      <c r="I162" s="163"/>
      <c r="L162" s="159"/>
      <c r="M162" s="164"/>
      <c r="T162" s="165"/>
      <c r="AT162" s="160" t="s">
        <v>142</v>
      </c>
      <c r="AU162" s="160" t="s">
        <v>86</v>
      </c>
      <c r="AV162" s="14" t="s">
        <v>138</v>
      </c>
      <c r="AW162" s="14" t="s">
        <v>37</v>
      </c>
      <c r="AX162" s="14" t="s">
        <v>84</v>
      </c>
      <c r="AY162" s="160" t="s">
        <v>130</v>
      </c>
    </row>
    <row r="163" spans="2:65" s="1" customFormat="1" ht="16.5" customHeight="1">
      <c r="B163" s="33"/>
      <c r="C163" s="128" t="s">
        <v>226</v>
      </c>
      <c r="D163" s="128" t="s">
        <v>133</v>
      </c>
      <c r="E163" s="129" t="s">
        <v>227</v>
      </c>
      <c r="F163" s="130" t="s">
        <v>228</v>
      </c>
      <c r="G163" s="131" t="s">
        <v>229</v>
      </c>
      <c r="H163" s="132">
        <v>15.5</v>
      </c>
      <c r="I163" s="133"/>
      <c r="J163" s="134">
        <f>ROUND(I163*H163,2)</f>
        <v>0</v>
      </c>
      <c r="K163" s="130" t="s">
        <v>137</v>
      </c>
      <c r="L163" s="33"/>
      <c r="M163" s="135" t="s">
        <v>19</v>
      </c>
      <c r="N163" s="136" t="s">
        <v>47</v>
      </c>
      <c r="P163" s="137">
        <f>O163*H163</f>
        <v>0</v>
      </c>
      <c r="Q163" s="137">
        <v>1E-05</v>
      </c>
      <c r="R163" s="137">
        <f>Q163*H163</f>
        <v>0.000155</v>
      </c>
      <c r="S163" s="137">
        <v>0</v>
      </c>
      <c r="T163" s="138">
        <f>S163*H163</f>
        <v>0</v>
      </c>
      <c r="AR163" s="139" t="s">
        <v>138</v>
      </c>
      <c r="AT163" s="139" t="s">
        <v>133</v>
      </c>
      <c r="AU163" s="139" t="s">
        <v>86</v>
      </c>
      <c r="AY163" s="18" t="s">
        <v>130</v>
      </c>
      <c r="BE163" s="140">
        <f>IF(N163="základní",J163,0)</f>
        <v>0</v>
      </c>
      <c r="BF163" s="140">
        <f>IF(N163="snížená",J163,0)</f>
        <v>0</v>
      </c>
      <c r="BG163" s="140">
        <f>IF(N163="zákl. přenesená",J163,0)</f>
        <v>0</v>
      </c>
      <c r="BH163" s="140">
        <f>IF(N163="sníž. přenesená",J163,0)</f>
        <v>0</v>
      </c>
      <c r="BI163" s="140">
        <f>IF(N163="nulová",J163,0)</f>
        <v>0</v>
      </c>
      <c r="BJ163" s="18" t="s">
        <v>84</v>
      </c>
      <c r="BK163" s="140">
        <f>ROUND(I163*H163,2)</f>
        <v>0</v>
      </c>
      <c r="BL163" s="18" t="s">
        <v>138</v>
      </c>
      <c r="BM163" s="139" t="s">
        <v>230</v>
      </c>
    </row>
    <row r="164" spans="2:47" s="1" customFormat="1" ht="12">
      <c r="B164" s="33"/>
      <c r="D164" s="141" t="s">
        <v>140</v>
      </c>
      <c r="F164" s="142" t="s">
        <v>231</v>
      </c>
      <c r="I164" s="143"/>
      <c r="L164" s="33"/>
      <c r="M164" s="144"/>
      <c r="T164" s="52"/>
      <c r="AT164" s="18" t="s">
        <v>140</v>
      </c>
      <c r="AU164" s="18" t="s">
        <v>86</v>
      </c>
    </row>
    <row r="165" spans="2:51" s="12" customFormat="1" ht="12">
      <c r="B165" s="145"/>
      <c r="D165" s="146" t="s">
        <v>142</v>
      </c>
      <c r="E165" s="147" t="s">
        <v>19</v>
      </c>
      <c r="F165" s="148" t="s">
        <v>232</v>
      </c>
      <c r="H165" s="147" t="s">
        <v>19</v>
      </c>
      <c r="I165" s="149"/>
      <c r="L165" s="145"/>
      <c r="M165" s="150"/>
      <c r="T165" s="151"/>
      <c r="AT165" s="147" t="s">
        <v>142</v>
      </c>
      <c r="AU165" s="147" t="s">
        <v>86</v>
      </c>
      <c r="AV165" s="12" t="s">
        <v>84</v>
      </c>
      <c r="AW165" s="12" t="s">
        <v>37</v>
      </c>
      <c r="AX165" s="12" t="s">
        <v>76</v>
      </c>
      <c r="AY165" s="147" t="s">
        <v>130</v>
      </c>
    </row>
    <row r="166" spans="2:51" s="13" customFormat="1" ht="12">
      <c r="B166" s="152"/>
      <c r="D166" s="146" t="s">
        <v>142</v>
      </c>
      <c r="E166" s="153" t="s">
        <v>19</v>
      </c>
      <c r="F166" s="154" t="s">
        <v>233</v>
      </c>
      <c r="H166" s="155">
        <v>15.5</v>
      </c>
      <c r="I166" s="156"/>
      <c r="L166" s="152"/>
      <c r="M166" s="157"/>
      <c r="T166" s="158"/>
      <c r="AT166" s="153" t="s">
        <v>142</v>
      </c>
      <c r="AU166" s="153" t="s">
        <v>86</v>
      </c>
      <c r="AV166" s="13" t="s">
        <v>86</v>
      </c>
      <c r="AW166" s="13" t="s">
        <v>37</v>
      </c>
      <c r="AX166" s="13" t="s">
        <v>76</v>
      </c>
      <c r="AY166" s="153" t="s">
        <v>130</v>
      </c>
    </row>
    <row r="167" spans="2:51" s="14" customFormat="1" ht="12">
      <c r="B167" s="159"/>
      <c r="D167" s="146" t="s">
        <v>142</v>
      </c>
      <c r="E167" s="160" t="s">
        <v>19</v>
      </c>
      <c r="F167" s="161" t="s">
        <v>146</v>
      </c>
      <c r="H167" s="162">
        <v>15.5</v>
      </c>
      <c r="I167" s="163"/>
      <c r="L167" s="159"/>
      <c r="M167" s="164"/>
      <c r="T167" s="165"/>
      <c r="AT167" s="160" t="s">
        <v>142</v>
      </c>
      <c r="AU167" s="160" t="s">
        <v>86</v>
      </c>
      <c r="AV167" s="14" t="s">
        <v>138</v>
      </c>
      <c r="AW167" s="14" t="s">
        <v>37</v>
      </c>
      <c r="AX167" s="14" t="s">
        <v>84</v>
      </c>
      <c r="AY167" s="160" t="s">
        <v>130</v>
      </c>
    </row>
    <row r="168" spans="2:65" s="1" customFormat="1" ht="21.75" customHeight="1">
      <c r="B168" s="33"/>
      <c r="C168" s="128" t="s">
        <v>234</v>
      </c>
      <c r="D168" s="128" t="s">
        <v>133</v>
      </c>
      <c r="E168" s="129" t="s">
        <v>235</v>
      </c>
      <c r="F168" s="130" t="s">
        <v>236</v>
      </c>
      <c r="G168" s="131" t="s">
        <v>170</v>
      </c>
      <c r="H168" s="132">
        <v>21.6</v>
      </c>
      <c r="I168" s="133"/>
      <c r="J168" s="134">
        <f>ROUND(I168*H168,2)</f>
        <v>0</v>
      </c>
      <c r="K168" s="130" t="s">
        <v>137</v>
      </c>
      <c r="L168" s="33"/>
      <c r="M168" s="135" t="s">
        <v>19</v>
      </c>
      <c r="N168" s="136" t="s">
        <v>47</v>
      </c>
      <c r="P168" s="137">
        <f>O168*H168</f>
        <v>0</v>
      </c>
      <c r="Q168" s="137">
        <v>0</v>
      </c>
      <c r="R168" s="137">
        <f>Q168*H168</f>
        <v>0</v>
      </c>
      <c r="S168" s="137">
        <v>1.4</v>
      </c>
      <c r="T168" s="138">
        <f>S168*H168</f>
        <v>30.24</v>
      </c>
      <c r="AR168" s="139" t="s">
        <v>138</v>
      </c>
      <c r="AT168" s="139" t="s">
        <v>133</v>
      </c>
      <c r="AU168" s="139" t="s">
        <v>86</v>
      </c>
      <c r="AY168" s="18" t="s">
        <v>130</v>
      </c>
      <c r="BE168" s="140">
        <f>IF(N168="základní",J168,0)</f>
        <v>0</v>
      </c>
      <c r="BF168" s="140">
        <f>IF(N168="snížená",J168,0)</f>
        <v>0</v>
      </c>
      <c r="BG168" s="140">
        <f>IF(N168="zákl. přenesená",J168,0)</f>
        <v>0</v>
      </c>
      <c r="BH168" s="140">
        <f>IF(N168="sníž. přenesená",J168,0)</f>
        <v>0</v>
      </c>
      <c r="BI168" s="140">
        <f>IF(N168="nulová",J168,0)</f>
        <v>0</v>
      </c>
      <c r="BJ168" s="18" t="s">
        <v>84</v>
      </c>
      <c r="BK168" s="140">
        <f>ROUND(I168*H168,2)</f>
        <v>0</v>
      </c>
      <c r="BL168" s="18" t="s">
        <v>138</v>
      </c>
      <c r="BM168" s="139" t="s">
        <v>237</v>
      </c>
    </row>
    <row r="169" spans="2:47" s="1" customFormat="1" ht="12">
      <c r="B169" s="33"/>
      <c r="D169" s="141" t="s">
        <v>140</v>
      </c>
      <c r="F169" s="142" t="s">
        <v>238</v>
      </c>
      <c r="I169" s="143"/>
      <c r="L169" s="33"/>
      <c r="M169" s="144"/>
      <c r="T169" s="52"/>
      <c r="AT169" s="18" t="s">
        <v>140</v>
      </c>
      <c r="AU169" s="18" t="s">
        <v>86</v>
      </c>
    </row>
    <row r="170" spans="2:51" s="12" customFormat="1" ht="12">
      <c r="B170" s="145"/>
      <c r="D170" s="146" t="s">
        <v>142</v>
      </c>
      <c r="E170" s="147" t="s">
        <v>19</v>
      </c>
      <c r="F170" s="148" t="s">
        <v>215</v>
      </c>
      <c r="H170" s="147" t="s">
        <v>19</v>
      </c>
      <c r="I170" s="149"/>
      <c r="L170" s="145"/>
      <c r="M170" s="150"/>
      <c r="T170" s="151"/>
      <c r="AT170" s="147" t="s">
        <v>142</v>
      </c>
      <c r="AU170" s="147" t="s">
        <v>86</v>
      </c>
      <c r="AV170" s="12" t="s">
        <v>84</v>
      </c>
      <c r="AW170" s="12" t="s">
        <v>37</v>
      </c>
      <c r="AX170" s="12" t="s">
        <v>76</v>
      </c>
      <c r="AY170" s="147" t="s">
        <v>130</v>
      </c>
    </row>
    <row r="171" spans="2:51" s="12" customFormat="1" ht="12">
      <c r="B171" s="145"/>
      <c r="D171" s="146" t="s">
        <v>142</v>
      </c>
      <c r="E171" s="147" t="s">
        <v>19</v>
      </c>
      <c r="F171" s="148" t="s">
        <v>239</v>
      </c>
      <c r="H171" s="147" t="s">
        <v>19</v>
      </c>
      <c r="I171" s="149"/>
      <c r="L171" s="145"/>
      <c r="M171" s="150"/>
      <c r="T171" s="151"/>
      <c r="AT171" s="147" t="s">
        <v>142</v>
      </c>
      <c r="AU171" s="147" t="s">
        <v>86</v>
      </c>
      <c r="AV171" s="12" t="s">
        <v>84</v>
      </c>
      <c r="AW171" s="12" t="s">
        <v>37</v>
      </c>
      <c r="AX171" s="12" t="s">
        <v>76</v>
      </c>
      <c r="AY171" s="147" t="s">
        <v>130</v>
      </c>
    </row>
    <row r="172" spans="2:51" s="12" customFormat="1" ht="12">
      <c r="B172" s="145"/>
      <c r="D172" s="146" t="s">
        <v>142</v>
      </c>
      <c r="E172" s="147" t="s">
        <v>19</v>
      </c>
      <c r="F172" s="148" t="s">
        <v>218</v>
      </c>
      <c r="H172" s="147" t="s">
        <v>19</v>
      </c>
      <c r="I172" s="149"/>
      <c r="L172" s="145"/>
      <c r="M172" s="150"/>
      <c r="T172" s="151"/>
      <c r="AT172" s="147" t="s">
        <v>142</v>
      </c>
      <c r="AU172" s="147" t="s">
        <v>86</v>
      </c>
      <c r="AV172" s="12" t="s">
        <v>84</v>
      </c>
      <c r="AW172" s="12" t="s">
        <v>37</v>
      </c>
      <c r="AX172" s="12" t="s">
        <v>76</v>
      </c>
      <c r="AY172" s="147" t="s">
        <v>130</v>
      </c>
    </row>
    <row r="173" spans="2:51" s="13" customFormat="1" ht="12">
      <c r="B173" s="152"/>
      <c r="D173" s="146" t="s">
        <v>142</v>
      </c>
      <c r="E173" s="153" t="s">
        <v>19</v>
      </c>
      <c r="F173" s="154" t="s">
        <v>219</v>
      </c>
      <c r="H173" s="155">
        <v>21.6</v>
      </c>
      <c r="I173" s="156"/>
      <c r="L173" s="152"/>
      <c r="M173" s="157"/>
      <c r="T173" s="158"/>
      <c r="AT173" s="153" t="s">
        <v>142</v>
      </c>
      <c r="AU173" s="153" t="s">
        <v>86</v>
      </c>
      <c r="AV173" s="13" t="s">
        <v>86</v>
      </c>
      <c r="AW173" s="13" t="s">
        <v>37</v>
      </c>
      <c r="AX173" s="13" t="s">
        <v>76</v>
      </c>
      <c r="AY173" s="153" t="s">
        <v>130</v>
      </c>
    </row>
    <row r="174" spans="2:51" s="14" customFormat="1" ht="12">
      <c r="B174" s="159"/>
      <c r="D174" s="146" t="s">
        <v>142</v>
      </c>
      <c r="E174" s="160" t="s">
        <v>19</v>
      </c>
      <c r="F174" s="161" t="s">
        <v>146</v>
      </c>
      <c r="H174" s="162">
        <v>21.6</v>
      </c>
      <c r="I174" s="163"/>
      <c r="L174" s="159"/>
      <c r="M174" s="164"/>
      <c r="T174" s="165"/>
      <c r="AT174" s="160" t="s">
        <v>142</v>
      </c>
      <c r="AU174" s="160" t="s">
        <v>86</v>
      </c>
      <c r="AV174" s="14" t="s">
        <v>138</v>
      </c>
      <c r="AW174" s="14" t="s">
        <v>37</v>
      </c>
      <c r="AX174" s="14" t="s">
        <v>84</v>
      </c>
      <c r="AY174" s="160" t="s">
        <v>130</v>
      </c>
    </row>
    <row r="175" spans="2:65" s="1" customFormat="1" ht="16.5" customHeight="1">
      <c r="B175" s="33"/>
      <c r="C175" s="128" t="s">
        <v>8</v>
      </c>
      <c r="D175" s="128" t="s">
        <v>133</v>
      </c>
      <c r="E175" s="129" t="s">
        <v>240</v>
      </c>
      <c r="F175" s="130" t="s">
        <v>241</v>
      </c>
      <c r="G175" s="131" t="s">
        <v>136</v>
      </c>
      <c r="H175" s="132">
        <v>1.621</v>
      </c>
      <c r="I175" s="133"/>
      <c r="J175" s="134">
        <f>ROUND(I175*H175,2)</f>
        <v>0</v>
      </c>
      <c r="K175" s="130" t="s">
        <v>137</v>
      </c>
      <c r="L175" s="33"/>
      <c r="M175" s="135" t="s">
        <v>19</v>
      </c>
      <c r="N175" s="136" t="s">
        <v>47</v>
      </c>
      <c r="P175" s="137">
        <f>O175*H175</f>
        <v>0</v>
      </c>
      <c r="Q175" s="137">
        <v>0</v>
      </c>
      <c r="R175" s="137">
        <f>Q175*H175</f>
        <v>0</v>
      </c>
      <c r="S175" s="137">
        <v>0.25</v>
      </c>
      <c r="T175" s="138">
        <f>S175*H175</f>
        <v>0.40525</v>
      </c>
      <c r="AR175" s="139" t="s">
        <v>138</v>
      </c>
      <c r="AT175" s="139" t="s">
        <v>133</v>
      </c>
      <c r="AU175" s="139" t="s">
        <v>86</v>
      </c>
      <c r="AY175" s="18" t="s">
        <v>130</v>
      </c>
      <c r="BE175" s="140">
        <f>IF(N175="základní",J175,0)</f>
        <v>0</v>
      </c>
      <c r="BF175" s="140">
        <f>IF(N175="snížená",J175,0)</f>
        <v>0</v>
      </c>
      <c r="BG175" s="140">
        <f>IF(N175="zákl. přenesená",J175,0)</f>
        <v>0</v>
      </c>
      <c r="BH175" s="140">
        <f>IF(N175="sníž. přenesená",J175,0)</f>
        <v>0</v>
      </c>
      <c r="BI175" s="140">
        <f>IF(N175="nulová",J175,0)</f>
        <v>0</v>
      </c>
      <c r="BJ175" s="18" t="s">
        <v>84</v>
      </c>
      <c r="BK175" s="140">
        <f>ROUND(I175*H175,2)</f>
        <v>0</v>
      </c>
      <c r="BL175" s="18" t="s">
        <v>138</v>
      </c>
      <c r="BM175" s="139" t="s">
        <v>242</v>
      </c>
    </row>
    <row r="176" spans="2:47" s="1" customFormat="1" ht="12">
      <c r="B176" s="33"/>
      <c r="D176" s="141" t="s">
        <v>140</v>
      </c>
      <c r="F176" s="142" t="s">
        <v>243</v>
      </c>
      <c r="I176" s="143"/>
      <c r="L176" s="33"/>
      <c r="M176" s="144"/>
      <c r="T176" s="52"/>
      <c r="AT176" s="18" t="s">
        <v>140</v>
      </c>
      <c r="AU176" s="18" t="s">
        <v>86</v>
      </c>
    </row>
    <row r="177" spans="2:51" s="13" customFormat="1" ht="12">
      <c r="B177" s="152"/>
      <c r="D177" s="146" t="s">
        <v>142</v>
      </c>
      <c r="E177" s="153" t="s">
        <v>19</v>
      </c>
      <c r="F177" s="154" t="s">
        <v>244</v>
      </c>
      <c r="H177" s="155">
        <v>1.621</v>
      </c>
      <c r="I177" s="156"/>
      <c r="L177" s="152"/>
      <c r="M177" s="157"/>
      <c r="T177" s="158"/>
      <c r="AT177" s="153" t="s">
        <v>142</v>
      </c>
      <c r="AU177" s="153" t="s">
        <v>86</v>
      </c>
      <c r="AV177" s="13" t="s">
        <v>86</v>
      </c>
      <c r="AW177" s="13" t="s">
        <v>37</v>
      </c>
      <c r="AX177" s="13" t="s">
        <v>76</v>
      </c>
      <c r="AY177" s="153" t="s">
        <v>130</v>
      </c>
    </row>
    <row r="178" spans="2:51" s="14" customFormat="1" ht="12">
      <c r="B178" s="159"/>
      <c r="D178" s="146" t="s">
        <v>142</v>
      </c>
      <c r="E178" s="160" t="s">
        <v>19</v>
      </c>
      <c r="F178" s="161" t="s">
        <v>146</v>
      </c>
      <c r="H178" s="162">
        <v>1.621</v>
      </c>
      <c r="I178" s="163"/>
      <c r="L178" s="159"/>
      <c r="M178" s="164"/>
      <c r="T178" s="165"/>
      <c r="AT178" s="160" t="s">
        <v>142</v>
      </c>
      <c r="AU178" s="160" t="s">
        <v>86</v>
      </c>
      <c r="AV178" s="14" t="s">
        <v>138</v>
      </c>
      <c r="AW178" s="14" t="s">
        <v>37</v>
      </c>
      <c r="AX178" s="14" t="s">
        <v>84</v>
      </c>
      <c r="AY178" s="160" t="s">
        <v>130</v>
      </c>
    </row>
    <row r="179" spans="2:65" s="1" customFormat="1" ht="24.2" customHeight="1">
      <c r="B179" s="33"/>
      <c r="C179" s="128" t="s">
        <v>245</v>
      </c>
      <c r="D179" s="128" t="s">
        <v>133</v>
      </c>
      <c r="E179" s="129" t="s">
        <v>246</v>
      </c>
      <c r="F179" s="130" t="s">
        <v>247</v>
      </c>
      <c r="G179" s="131" t="s">
        <v>136</v>
      </c>
      <c r="H179" s="132">
        <v>3.2</v>
      </c>
      <c r="I179" s="133"/>
      <c r="J179" s="134">
        <f>ROUND(I179*H179,2)</f>
        <v>0</v>
      </c>
      <c r="K179" s="130" t="s">
        <v>137</v>
      </c>
      <c r="L179" s="33"/>
      <c r="M179" s="135" t="s">
        <v>19</v>
      </c>
      <c r="N179" s="136" t="s">
        <v>47</v>
      </c>
      <c r="P179" s="137">
        <f>O179*H179</f>
        <v>0</v>
      </c>
      <c r="Q179" s="137">
        <v>0</v>
      </c>
      <c r="R179" s="137">
        <f>Q179*H179</f>
        <v>0</v>
      </c>
      <c r="S179" s="137">
        <v>0.076</v>
      </c>
      <c r="T179" s="138">
        <f>S179*H179</f>
        <v>0.2432</v>
      </c>
      <c r="AR179" s="139" t="s">
        <v>138</v>
      </c>
      <c r="AT179" s="139" t="s">
        <v>133</v>
      </c>
      <c r="AU179" s="139" t="s">
        <v>86</v>
      </c>
      <c r="AY179" s="18" t="s">
        <v>130</v>
      </c>
      <c r="BE179" s="140">
        <f>IF(N179="základní",J179,0)</f>
        <v>0</v>
      </c>
      <c r="BF179" s="140">
        <f>IF(N179="snížená",J179,0)</f>
        <v>0</v>
      </c>
      <c r="BG179" s="140">
        <f>IF(N179="zákl. přenesená",J179,0)</f>
        <v>0</v>
      </c>
      <c r="BH179" s="140">
        <f>IF(N179="sníž. přenesená",J179,0)</f>
        <v>0</v>
      </c>
      <c r="BI179" s="140">
        <f>IF(N179="nulová",J179,0)</f>
        <v>0</v>
      </c>
      <c r="BJ179" s="18" t="s">
        <v>84</v>
      </c>
      <c r="BK179" s="140">
        <f>ROUND(I179*H179,2)</f>
        <v>0</v>
      </c>
      <c r="BL179" s="18" t="s">
        <v>138</v>
      </c>
      <c r="BM179" s="139" t="s">
        <v>248</v>
      </c>
    </row>
    <row r="180" spans="2:47" s="1" customFormat="1" ht="12">
      <c r="B180" s="33"/>
      <c r="D180" s="141" t="s">
        <v>140</v>
      </c>
      <c r="F180" s="142" t="s">
        <v>249</v>
      </c>
      <c r="I180" s="143"/>
      <c r="L180" s="33"/>
      <c r="M180" s="144"/>
      <c r="T180" s="52"/>
      <c r="AT180" s="18" t="s">
        <v>140</v>
      </c>
      <c r="AU180" s="18" t="s">
        <v>86</v>
      </c>
    </row>
    <row r="181" spans="2:51" s="12" customFormat="1" ht="12">
      <c r="B181" s="145"/>
      <c r="D181" s="146" t="s">
        <v>142</v>
      </c>
      <c r="E181" s="147" t="s">
        <v>19</v>
      </c>
      <c r="F181" s="148" t="s">
        <v>202</v>
      </c>
      <c r="H181" s="147" t="s">
        <v>19</v>
      </c>
      <c r="I181" s="149"/>
      <c r="L181" s="145"/>
      <c r="M181" s="150"/>
      <c r="T181" s="151"/>
      <c r="AT181" s="147" t="s">
        <v>142</v>
      </c>
      <c r="AU181" s="147" t="s">
        <v>86</v>
      </c>
      <c r="AV181" s="12" t="s">
        <v>84</v>
      </c>
      <c r="AW181" s="12" t="s">
        <v>37</v>
      </c>
      <c r="AX181" s="12" t="s">
        <v>76</v>
      </c>
      <c r="AY181" s="147" t="s">
        <v>130</v>
      </c>
    </row>
    <row r="182" spans="2:51" s="13" customFormat="1" ht="12">
      <c r="B182" s="152"/>
      <c r="D182" s="146" t="s">
        <v>142</v>
      </c>
      <c r="E182" s="153" t="s">
        <v>19</v>
      </c>
      <c r="F182" s="154" t="s">
        <v>250</v>
      </c>
      <c r="H182" s="155">
        <v>1.6</v>
      </c>
      <c r="I182" s="156"/>
      <c r="L182" s="152"/>
      <c r="M182" s="157"/>
      <c r="T182" s="158"/>
      <c r="AT182" s="153" t="s">
        <v>142</v>
      </c>
      <c r="AU182" s="153" t="s">
        <v>86</v>
      </c>
      <c r="AV182" s="13" t="s">
        <v>86</v>
      </c>
      <c r="AW182" s="13" t="s">
        <v>37</v>
      </c>
      <c r="AX182" s="13" t="s">
        <v>76</v>
      </c>
      <c r="AY182" s="153" t="s">
        <v>130</v>
      </c>
    </row>
    <row r="183" spans="2:51" s="13" customFormat="1" ht="12">
      <c r="B183" s="152"/>
      <c r="D183" s="146" t="s">
        <v>142</v>
      </c>
      <c r="E183" s="153" t="s">
        <v>19</v>
      </c>
      <c r="F183" s="154" t="s">
        <v>251</v>
      </c>
      <c r="H183" s="155">
        <v>1.6</v>
      </c>
      <c r="I183" s="156"/>
      <c r="L183" s="152"/>
      <c r="M183" s="157"/>
      <c r="T183" s="158"/>
      <c r="AT183" s="153" t="s">
        <v>142</v>
      </c>
      <c r="AU183" s="153" t="s">
        <v>86</v>
      </c>
      <c r="AV183" s="13" t="s">
        <v>86</v>
      </c>
      <c r="AW183" s="13" t="s">
        <v>37</v>
      </c>
      <c r="AX183" s="13" t="s">
        <v>76</v>
      </c>
      <c r="AY183" s="153" t="s">
        <v>130</v>
      </c>
    </row>
    <row r="184" spans="2:51" s="14" customFormat="1" ht="12">
      <c r="B184" s="159"/>
      <c r="D184" s="146" t="s">
        <v>142</v>
      </c>
      <c r="E184" s="160" t="s">
        <v>19</v>
      </c>
      <c r="F184" s="161" t="s">
        <v>146</v>
      </c>
      <c r="H184" s="162">
        <v>3.2</v>
      </c>
      <c r="I184" s="163"/>
      <c r="L184" s="159"/>
      <c r="M184" s="164"/>
      <c r="T184" s="165"/>
      <c r="AT184" s="160" t="s">
        <v>142</v>
      </c>
      <c r="AU184" s="160" t="s">
        <v>86</v>
      </c>
      <c r="AV184" s="14" t="s">
        <v>138</v>
      </c>
      <c r="AW184" s="14" t="s">
        <v>37</v>
      </c>
      <c r="AX184" s="14" t="s">
        <v>84</v>
      </c>
      <c r="AY184" s="160" t="s">
        <v>130</v>
      </c>
    </row>
    <row r="185" spans="2:65" s="1" customFormat="1" ht="24.2" customHeight="1">
      <c r="B185" s="33"/>
      <c r="C185" s="128" t="s">
        <v>252</v>
      </c>
      <c r="D185" s="128" t="s">
        <v>133</v>
      </c>
      <c r="E185" s="129" t="s">
        <v>253</v>
      </c>
      <c r="F185" s="130" t="s">
        <v>254</v>
      </c>
      <c r="G185" s="131" t="s">
        <v>170</v>
      </c>
      <c r="H185" s="132">
        <v>2.182</v>
      </c>
      <c r="I185" s="133"/>
      <c r="J185" s="134">
        <f>ROUND(I185*H185,2)</f>
        <v>0</v>
      </c>
      <c r="K185" s="130" t="s">
        <v>137</v>
      </c>
      <c r="L185" s="33"/>
      <c r="M185" s="135" t="s">
        <v>19</v>
      </c>
      <c r="N185" s="136" t="s">
        <v>47</v>
      </c>
      <c r="P185" s="137">
        <f>O185*H185</f>
        <v>0</v>
      </c>
      <c r="Q185" s="137">
        <v>0</v>
      </c>
      <c r="R185" s="137">
        <f>Q185*H185</f>
        <v>0</v>
      </c>
      <c r="S185" s="137">
        <v>1.8</v>
      </c>
      <c r="T185" s="138">
        <f>S185*H185</f>
        <v>3.9276</v>
      </c>
      <c r="AR185" s="139" t="s">
        <v>138</v>
      </c>
      <c r="AT185" s="139" t="s">
        <v>133</v>
      </c>
      <c r="AU185" s="139" t="s">
        <v>86</v>
      </c>
      <c r="AY185" s="18" t="s">
        <v>130</v>
      </c>
      <c r="BE185" s="140">
        <f>IF(N185="základní",J185,0)</f>
        <v>0</v>
      </c>
      <c r="BF185" s="140">
        <f>IF(N185="snížená",J185,0)</f>
        <v>0</v>
      </c>
      <c r="BG185" s="140">
        <f>IF(N185="zákl. přenesená",J185,0)</f>
        <v>0</v>
      </c>
      <c r="BH185" s="140">
        <f>IF(N185="sníž. přenesená",J185,0)</f>
        <v>0</v>
      </c>
      <c r="BI185" s="140">
        <f>IF(N185="nulová",J185,0)</f>
        <v>0</v>
      </c>
      <c r="BJ185" s="18" t="s">
        <v>84</v>
      </c>
      <c r="BK185" s="140">
        <f>ROUND(I185*H185,2)</f>
        <v>0</v>
      </c>
      <c r="BL185" s="18" t="s">
        <v>138</v>
      </c>
      <c r="BM185" s="139" t="s">
        <v>255</v>
      </c>
    </row>
    <row r="186" spans="2:47" s="1" customFormat="1" ht="12">
      <c r="B186" s="33"/>
      <c r="D186" s="141" t="s">
        <v>140</v>
      </c>
      <c r="F186" s="142" t="s">
        <v>256</v>
      </c>
      <c r="I186" s="143"/>
      <c r="L186" s="33"/>
      <c r="M186" s="144"/>
      <c r="T186" s="52"/>
      <c r="AT186" s="18" t="s">
        <v>140</v>
      </c>
      <c r="AU186" s="18" t="s">
        <v>86</v>
      </c>
    </row>
    <row r="187" spans="2:51" s="13" customFormat="1" ht="12">
      <c r="B187" s="152"/>
      <c r="D187" s="146" t="s">
        <v>142</v>
      </c>
      <c r="E187" s="153" t="s">
        <v>19</v>
      </c>
      <c r="F187" s="154" t="s">
        <v>257</v>
      </c>
      <c r="H187" s="155">
        <v>0.682</v>
      </c>
      <c r="I187" s="156"/>
      <c r="L187" s="152"/>
      <c r="M187" s="157"/>
      <c r="T187" s="158"/>
      <c r="AT187" s="153" t="s">
        <v>142</v>
      </c>
      <c r="AU187" s="153" t="s">
        <v>86</v>
      </c>
      <c r="AV187" s="13" t="s">
        <v>86</v>
      </c>
      <c r="AW187" s="13" t="s">
        <v>37</v>
      </c>
      <c r="AX187" s="13" t="s">
        <v>76</v>
      </c>
      <c r="AY187" s="153" t="s">
        <v>130</v>
      </c>
    </row>
    <row r="188" spans="2:51" s="13" customFormat="1" ht="12">
      <c r="B188" s="152"/>
      <c r="D188" s="146" t="s">
        <v>142</v>
      </c>
      <c r="E188" s="153" t="s">
        <v>19</v>
      </c>
      <c r="F188" s="154" t="s">
        <v>258</v>
      </c>
      <c r="H188" s="155">
        <v>1.5</v>
      </c>
      <c r="I188" s="156"/>
      <c r="L188" s="152"/>
      <c r="M188" s="157"/>
      <c r="T188" s="158"/>
      <c r="AT188" s="153" t="s">
        <v>142</v>
      </c>
      <c r="AU188" s="153" t="s">
        <v>86</v>
      </c>
      <c r="AV188" s="13" t="s">
        <v>86</v>
      </c>
      <c r="AW188" s="13" t="s">
        <v>37</v>
      </c>
      <c r="AX188" s="13" t="s">
        <v>76</v>
      </c>
      <c r="AY188" s="153" t="s">
        <v>130</v>
      </c>
    </row>
    <row r="189" spans="2:51" s="14" customFormat="1" ht="12">
      <c r="B189" s="159"/>
      <c r="D189" s="146" t="s">
        <v>142</v>
      </c>
      <c r="E189" s="160" t="s">
        <v>19</v>
      </c>
      <c r="F189" s="161" t="s">
        <v>146</v>
      </c>
      <c r="H189" s="162">
        <v>2.182</v>
      </c>
      <c r="I189" s="163"/>
      <c r="L189" s="159"/>
      <c r="M189" s="164"/>
      <c r="T189" s="165"/>
      <c r="AT189" s="160" t="s">
        <v>142</v>
      </c>
      <c r="AU189" s="160" t="s">
        <v>86</v>
      </c>
      <c r="AV189" s="14" t="s">
        <v>138</v>
      </c>
      <c r="AW189" s="14" t="s">
        <v>37</v>
      </c>
      <c r="AX189" s="14" t="s">
        <v>84</v>
      </c>
      <c r="AY189" s="160" t="s">
        <v>130</v>
      </c>
    </row>
    <row r="190" spans="2:65" s="1" customFormat="1" ht="24.2" customHeight="1">
      <c r="B190" s="33"/>
      <c r="C190" s="128" t="s">
        <v>259</v>
      </c>
      <c r="D190" s="128" t="s">
        <v>133</v>
      </c>
      <c r="E190" s="129" t="s">
        <v>260</v>
      </c>
      <c r="F190" s="130" t="s">
        <v>261</v>
      </c>
      <c r="G190" s="131" t="s">
        <v>229</v>
      </c>
      <c r="H190" s="132">
        <v>5.8</v>
      </c>
      <c r="I190" s="133"/>
      <c r="J190" s="134">
        <f>ROUND(I190*H190,2)</f>
        <v>0</v>
      </c>
      <c r="K190" s="130" t="s">
        <v>137</v>
      </c>
      <c r="L190" s="33"/>
      <c r="M190" s="135" t="s">
        <v>19</v>
      </c>
      <c r="N190" s="136" t="s">
        <v>47</v>
      </c>
      <c r="P190" s="137">
        <f>O190*H190</f>
        <v>0</v>
      </c>
      <c r="Q190" s="137">
        <v>0</v>
      </c>
      <c r="R190" s="137">
        <f>Q190*H190</f>
        <v>0</v>
      </c>
      <c r="S190" s="137">
        <v>0.007</v>
      </c>
      <c r="T190" s="138">
        <f>S190*H190</f>
        <v>0.0406</v>
      </c>
      <c r="AR190" s="139" t="s">
        <v>138</v>
      </c>
      <c r="AT190" s="139" t="s">
        <v>133</v>
      </c>
      <c r="AU190" s="139" t="s">
        <v>86</v>
      </c>
      <c r="AY190" s="18" t="s">
        <v>130</v>
      </c>
      <c r="BE190" s="140">
        <f>IF(N190="základní",J190,0)</f>
        <v>0</v>
      </c>
      <c r="BF190" s="140">
        <f>IF(N190="snížená",J190,0)</f>
        <v>0</v>
      </c>
      <c r="BG190" s="140">
        <f>IF(N190="zákl. přenesená",J190,0)</f>
        <v>0</v>
      </c>
      <c r="BH190" s="140">
        <f>IF(N190="sníž. přenesená",J190,0)</f>
        <v>0</v>
      </c>
      <c r="BI190" s="140">
        <f>IF(N190="nulová",J190,0)</f>
        <v>0</v>
      </c>
      <c r="BJ190" s="18" t="s">
        <v>84</v>
      </c>
      <c r="BK190" s="140">
        <f>ROUND(I190*H190,2)</f>
        <v>0</v>
      </c>
      <c r="BL190" s="18" t="s">
        <v>138</v>
      </c>
      <c r="BM190" s="139" t="s">
        <v>262</v>
      </c>
    </row>
    <row r="191" spans="2:47" s="1" customFormat="1" ht="12">
      <c r="B191" s="33"/>
      <c r="D191" s="141" t="s">
        <v>140</v>
      </c>
      <c r="F191" s="142" t="s">
        <v>263</v>
      </c>
      <c r="I191" s="143"/>
      <c r="L191" s="33"/>
      <c r="M191" s="144"/>
      <c r="T191" s="52"/>
      <c r="AT191" s="18" t="s">
        <v>140</v>
      </c>
      <c r="AU191" s="18" t="s">
        <v>86</v>
      </c>
    </row>
    <row r="192" spans="2:51" s="12" customFormat="1" ht="12">
      <c r="B192" s="145"/>
      <c r="D192" s="146" t="s">
        <v>142</v>
      </c>
      <c r="E192" s="147" t="s">
        <v>19</v>
      </c>
      <c r="F192" s="148" t="s">
        <v>264</v>
      </c>
      <c r="H192" s="147" t="s">
        <v>19</v>
      </c>
      <c r="I192" s="149"/>
      <c r="L192" s="145"/>
      <c r="M192" s="150"/>
      <c r="T192" s="151"/>
      <c r="AT192" s="147" t="s">
        <v>142</v>
      </c>
      <c r="AU192" s="147" t="s">
        <v>86</v>
      </c>
      <c r="AV192" s="12" t="s">
        <v>84</v>
      </c>
      <c r="AW192" s="12" t="s">
        <v>37</v>
      </c>
      <c r="AX192" s="12" t="s">
        <v>76</v>
      </c>
      <c r="AY192" s="147" t="s">
        <v>130</v>
      </c>
    </row>
    <row r="193" spans="2:51" s="13" customFormat="1" ht="12">
      <c r="B193" s="152"/>
      <c r="D193" s="146" t="s">
        <v>142</v>
      </c>
      <c r="E193" s="153" t="s">
        <v>19</v>
      </c>
      <c r="F193" s="154" t="s">
        <v>265</v>
      </c>
      <c r="H193" s="155">
        <v>5.8</v>
      </c>
      <c r="I193" s="156"/>
      <c r="L193" s="152"/>
      <c r="M193" s="157"/>
      <c r="T193" s="158"/>
      <c r="AT193" s="153" t="s">
        <v>142</v>
      </c>
      <c r="AU193" s="153" t="s">
        <v>86</v>
      </c>
      <c r="AV193" s="13" t="s">
        <v>86</v>
      </c>
      <c r="AW193" s="13" t="s">
        <v>37</v>
      </c>
      <c r="AX193" s="13" t="s">
        <v>76</v>
      </c>
      <c r="AY193" s="153" t="s">
        <v>130</v>
      </c>
    </row>
    <row r="194" spans="2:51" s="14" customFormat="1" ht="12">
      <c r="B194" s="159"/>
      <c r="D194" s="146" t="s">
        <v>142</v>
      </c>
      <c r="E194" s="160" t="s">
        <v>19</v>
      </c>
      <c r="F194" s="161" t="s">
        <v>146</v>
      </c>
      <c r="H194" s="162">
        <v>5.8</v>
      </c>
      <c r="I194" s="163"/>
      <c r="L194" s="159"/>
      <c r="M194" s="164"/>
      <c r="T194" s="165"/>
      <c r="AT194" s="160" t="s">
        <v>142</v>
      </c>
      <c r="AU194" s="160" t="s">
        <v>86</v>
      </c>
      <c r="AV194" s="14" t="s">
        <v>138</v>
      </c>
      <c r="AW194" s="14" t="s">
        <v>37</v>
      </c>
      <c r="AX194" s="14" t="s">
        <v>84</v>
      </c>
      <c r="AY194" s="160" t="s">
        <v>130</v>
      </c>
    </row>
    <row r="195" spans="2:65" s="1" customFormat="1" ht="24.2" customHeight="1">
      <c r="B195" s="33"/>
      <c r="C195" s="128" t="s">
        <v>266</v>
      </c>
      <c r="D195" s="128" t="s">
        <v>133</v>
      </c>
      <c r="E195" s="129" t="s">
        <v>267</v>
      </c>
      <c r="F195" s="130" t="s">
        <v>268</v>
      </c>
      <c r="G195" s="131" t="s">
        <v>229</v>
      </c>
      <c r="H195" s="132">
        <v>10.8</v>
      </c>
      <c r="I195" s="133"/>
      <c r="J195" s="134">
        <f>ROUND(I195*H195,2)</f>
        <v>0</v>
      </c>
      <c r="K195" s="130" t="s">
        <v>137</v>
      </c>
      <c r="L195" s="33"/>
      <c r="M195" s="135" t="s">
        <v>19</v>
      </c>
      <c r="N195" s="136" t="s">
        <v>47</v>
      </c>
      <c r="P195" s="137">
        <f>O195*H195</f>
        <v>0</v>
      </c>
      <c r="Q195" s="137">
        <v>0</v>
      </c>
      <c r="R195" s="137">
        <f>Q195*H195</f>
        <v>0</v>
      </c>
      <c r="S195" s="137">
        <v>0.065</v>
      </c>
      <c r="T195" s="138">
        <f>S195*H195</f>
        <v>0.7020000000000001</v>
      </c>
      <c r="AR195" s="139" t="s">
        <v>138</v>
      </c>
      <c r="AT195" s="139" t="s">
        <v>133</v>
      </c>
      <c r="AU195" s="139" t="s">
        <v>86</v>
      </c>
      <c r="AY195" s="18" t="s">
        <v>130</v>
      </c>
      <c r="BE195" s="140">
        <f>IF(N195="základní",J195,0)</f>
        <v>0</v>
      </c>
      <c r="BF195" s="140">
        <f>IF(N195="snížená",J195,0)</f>
        <v>0</v>
      </c>
      <c r="BG195" s="140">
        <f>IF(N195="zákl. přenesená",J195,0)</f>
        <v>0</v>
      </c>
      <c r="BH195" s="140">
        <f>IF(N195="sníž. přenesená",J195,0)</f>
        <v>0</v>
      </c>
      <c r="BI195" s="140">
        <f>IF(N195="nulová",J195,0)</f>
        <v>0</v>
      </c>
      <c r="BJ195" s="18" t="s">
        <v>84</v>
      </c>
      <c r="BK195" s="140">
        <f>ROUND(I195*H195,2)</f>
        <v>0</v>
      </c>
      <c r="BL195" s="18" t="s">
        <v>138</v>
      </c>
      <c r="BM195" s="139" t="s">
        <v>269</v>
      </c>
    </row>
    <row r="196" spans="2:47" s="1" customFormat="1" ht="12">
      <c r="B196" s="33"/>
      <c r="D196" s="141" t="s">
        <v>140</v>
      </c>
      <c r="F196" s="142" t="s">
        <v>270</v>
      </c>
      <c r="I196" s="143"/>
      <c r="L196" s="33"/>
      <c r="M196" s="144"/>
      <c r="T196" s="52"/>
      <c r="AT196" s="18" t="s">
        <v>140</v>
      </c>
      <c r="AU196" s="18" t="s">
        <v>86</v>
      </c>
    </row>
    <row r="197" spans="2:51" s="12" customFormat="1" ht="12">
      <c r="B197" s="145"/>
      <c r="D197" s="146" t="s">
        <v>142</v>
      </c>
      <c r="E197" s="147" t="s">
        <v>19</v>
      </c>
      <c r="F197" s="148" t="s">
        <v>271</v>
      </c>
      <c r="H197" s="147" t="s">
        <v>19</v>
      </c>
      <c r="I197" s="149"/>
      <c r="L197" s="145"/>
      <c r="M197" s="150"/>
      <c r="T197" s="151"/>
      <c r="AT197" s="147" t="s">
        <v>142</v>
      </c>
      <c r="AU197" s="147" t="s">
        <v>86</v>
      </c>
      <c r="AV197" s="12" t="s">
        <v>84</v>
      </c>
      <c r="AW197" s="12" t="s">
        <v>37</v>
      </c>
      <c r="AX197" s="12" t="s">
        <v>76</v>
      </c>
      <c r="AY197" s="147" t="s">
        <v>130</v>
      </c>
    </row>
    <row r="198" spans="2:51" s="13" customFormat="1" ht="12">
      <c r="B198" s="152"/>
      <c r="D198" s="146" t="s">
        <v>142</v>
      </c>
      <c r="E198" s="153" t="s">
        <v>19</v>
      </c>
      <c r="F198" s="154" t="s">
        <v>272</v>
      </c>
      <c r="H198" s="155">
        <v>3.6</v>
      </c>
      <c r="I198" s="156"/>
      <c r="L198" s="152"/>
      <c r="M198" s="157"/>
      <c r="T198" s="158"/>
      <c r="AT198" s="153" t="s">
        <v>142</v>
      </c>
      <c r="AU198" s="153" t="s">
        <v>86</v>
      </c>
      <c r="AV198" s="13" t="s">
        <v>86</v>
      </c>
      <c r="AW198" s="13" t="s">
        <v>37</v>
      </c>
      <c r="AX198" s="13" t="s">
        <v>76</v>
      </c>
      <c r="AY198" s="153" t="s">
        <v>130</v>
      </c>
    </row>
    <row r="199" spans="2:51" s="12" customFormat="1" ht="12">
      <c r="B199" s="145"/>
      <c r="D199" s="146" t="s">
        <v>142</v>
      </c>
      <c r="E199" s="147" t="s">
        <v>19</v>
      </c>
      <c r="F199" s="148" t="s">
        <v>273</v>
      </c>
      <c r="H199" s="147" t="s">
        <v>19</v>
      </c>
      <c r="I199" s="149"/>
      <c r="L199" s="145"/>
      <c r="M199" s="150"/>
      <c r="T199" s="151"/>
      <c r="AT199" s="147" t="s">
        <v>142</v>
      </c>
      <c r="AU199" s="147" t="s">
        <v>86</v>
      </c>
      <c r="AV199" s="12" t="s">
        <v>84</v>
      </c>
      <c r="AW199" s="12" t="s">
        <v>37</v>
      </c>
      <c r="AX199" s="12" t="s">
        <v>76</v>
      </c>
      <c r="AY199" s="147" t="s">
        <v>130</v>
      </c>
    </row>
    <row r="200" spans="2:51" s="13" customFormat="1" ht="12">
      <c r="B200" s="152"/>
      <c r="D200" s="146" t="s">
        <v>142</v>
      </c>
      <c r="E200" s="153" t="s">
        <v>19</v>
      </c>
      <c r="F200" s="154" t="s">
        <v>274</v>
      </c>
      <c r="H200" s="155">
        <v>7.2</v>
      </c>
      <c r="I200" s="156"/>
      <c r="L200" s="152"/>
      <c r="M200" s="157"/>
      <c r="T200" s="158"/>
      <c r="AT200" s="153" t="s">
        <v>142</v>
      </c>
      <c r="AU200" s="153" t="s">
        <v>86</v>
      </c>
      <c r="AV200" s="13" t="s">
        <v>86</v>
      </c>
      <c r="AW200" s="13" t="s">
        <v>37</v>
      </c>
      <c r="AX200" s="13" t="s">
        <v>76</v>
      </c>
      <c r="AY200" s="153" t="s">
        <v>130</v>
      </c>
    </row>
    <row r="201" spans="2:51" s="14" customFormat="1" ht="12">
      <c r="B201" s="159"/>
      <c r="D201" s="146" t="s">
        <v>142</v>
      </c>
      <c r="E201" s="160" t="s">
        <v>19</v>
      </c>
      <c r="F201" s="161" t="s">
        <v>146</v>
      </c>
      <c r="H201" s="162">
        <v>10.8</v>
      </c>
      <c r="I201" s="163"/>
      <c r="L201" s="159"/>
      <c r="M201" s="164"/>
      <c r="T201" s="165"/>
      <c r="AT201" s="160" t="s">
        <v>142</v>
      </c>
      <c r="AU201" s="160" t="s">
        <v>86</v>
      </c>
      <c r="AV201" s="14" t="s">
        <v>138</v>
      </c>
      <c r="AW201" s="14" t="s">
        <v>37</v>
      </c>
      <c r="AX201" s="14" t="s">
        <v>84</v>
      </c>
      <c r="AY201" s="160" t="s">
        <v>130</v>
      </c>
    </row>
    <row r="202" spans="2:65" s="1" customFormat="1" ht="16.5" customHeight="1">
      <c r="B202" s="33"/>
      <c r="C202" s="128" t="s">
        <v>275</v>
      </c>
      <c r="D202" s="128" t="s">
        <v>133</v>
      </c>
      <c r="E202" s="129" t="s">
        <v>276</v>
      </c>
      <c r="F202" s="130" t="s">
        <v>277</v>
      </c>
      <c r="G202" s="131" t="s">
        <v>229</v>
      </c>
      <c r="H202" s="132">
        <v>4</v>
      </c>
      <c r="I202" s="133"/>
      <c r="J202" s="134">
        <f>ROUND(I202*H202,2)</f>
        <v>0</v>
      </c>
      <c r="K202" s="130" t="s">
        <v>19</v>
      </c>
      <c r="L202" s="33"/>
      <c r="M202" s="135" t="s">
        <v>19</v>
      </c>
      <c r="N202" s="136" t="s">
        <v>47</v>
      </c>
      <c r="P202" s="137">
        <f>O202*H202</f>
        <v>0</v>
      </c>
      <c r="Q202" s="137">
        <v>0</v>
      </c>
      <c r="R202" s="137">
        <f>Q202*H202</f>
        <v>0</v>
      </c>
      <c r="S202" s="137">
        <v>0.183</v>
      </c>
      <c r="T202" s="138">
        <f>S202*H202</f>
        <v>0.732</v>
      </c>
      <c r="AR202" s="139" t="s">
        <v>138</v>
      </c>
      <c r="AT202" s="139" t="s">
        <v>133</v>
      </c>
      <c r="AU202" s="139" t="s">
        <v>86</v>
      </c>
      <c r="AY202" s="18" t="s">
        <v>130</v>
      </c>
      <c r="BE202" s="140">
        <f>IF(N202="základní",J202,0)</f>
        <v>0</v>
      </c>
      <c r="BF202" s="140">
        <f>IF(N202="snížená",J202,0)</f>
        <v>0</v>
      </c>
      <c r="BG202" s="140">
        <f>IF(N202="zákl. přenesená",J202,0)</f>
        <v>0</v>
      </c>
      <c r="BH202" s="140">
        <f>IF(N202="sníž. přenesená",J202,0)</f>
        <v>0</v>
      </c>
      <c r="BI202" s="140">
        <f>IF(N202="nulová",J202,0)</f>
        <v>0</v>
      </c>
      <c r="BJ202" s="18" t="s">
        <v>84</v>
      </c>
      <c r="BK202" s="140">
        <f>ROUND(I202*H202,2)</f>
        <v>0</v>
      </c>
      <c r="BL202" s="18" t="s">
        <v>138</v>
      </c>
      <c r="BM202" s="139" t="s">
        <v>278</v>
      </c>
    </row>
    <row r="203" spans="2:51" s="13" customFormat="1" ht="12">
      <c r="B203" s="152"/>
      <c r="D203" s="146" t="s">
        <v>142</v>
      </c>
      <c r="E203" s="153" t="s">
        <v>19</v>
      </c>
      <c r="F203" s="154" t="s">
        <v>279</v>
      </c>
      <c r="H203" s="155">
        <v>4</v>
      </c>
      <c r="I203" s="156"/>
      <c r="L203" s="152"/>
      <c r="M203" s="157"/>
      <c r="T203" s="158"/>
      <c r="AT203" s="153" t="s">
        <v>142</v>
      </c>
      <c r="AU203" s="153" t="s">
        <v>86</v>
      </c>
      <c r="AV203" s="13" t="s">
        <v>86</v>
      </c>
      <c r="AW203" s="13" t="s">
        <v>37</v>
      </c>
      <c r="AX203" s="13" t="s">
        <v>76</v>
      </c>
      <c r="AY203" s="153" t="s">
        <v>130</v>
      </c>
    </row>
    <row r="204" spans="2:51" s="14" customFormat="1" ht="12">
      <c r="B204" s="159"/>
      <c r="D204" s="146" t="s">
        <v>142</v>
      </c>
      <c r="E204" s="160" t="s">
        <v>19</v>
      </c>
      <c r="F204" s="161" t="s">
        <v>146</v>
      </c>
      <c r="H204" s="162">
        <v>4</v>
      </c>
      <c r="I204" s="163"/>
      <c r="L204" s="159"/>
      <c r="M204" s="164"/>
      <c r="T204" s="165"/>
      <c r="AT204" s="160" t="s">
        <v>142</v>
      </c>
      <c r="AU204" s="160" t="s">
        <v>86</v>
      </c>
      <c r="AV204" s="14" t="s">
        <v>138</v>
      </c>
      <c r="AW204" s="14" t="s">
        <v>37</v>
      </c>
      <c r="AX204" s="14" t="s">
        <v>84</v>
      </c>
      <c r="AY204" s="160" t="s">
        <v>130</v>
      </c>
    </row>
    <row r="205" spans="2:65" s="1" customFormat="1" ht="24.2" customHeight="1">
      <c r="B205" s="33"/>
      <c r="C205" s="128" t="s">
        <v>7</v>
      </c>
      <c r="D205" s="128" t="s">
        <v>133</v>
      </c>
      <c r="E205" s="129" t="s">
        <v>280</v>
      </c>
      <c r="F205" s="130" t="s">
        <v>281</v>
      </c>
      <c r="G205" s="131" t="s">
        <v>136</v>
      </c>
      <c r="H205" s="132">
        <v>27.88</v>
      </c>
      <c r="I205" s="133"/>
      <c r="J205" s="134">
        <f>ROUND(I205*H205,2)</f>
        <v>0</v>
      </c>
      <c r="K205" s="130" t="s">
        <v>137</v>
      </c>
      <c r="L205" s="33"/>
      <c r="M205" s="135" t="s">
        <v>19</v>
      </c>
      <c r="N205" s="136" t="s">
        <v>47</v>
      </c>
      <c r="P205" s="137">
        <f>O205*H205</f>
        <v>0</v>
      </c>
      <c r="Q205" s="137">
        <v>0</v>
      </c>
      <c r="R205" s="137">
        <f>Q205*H205</f>
        <v>0</v>
      </c>
      <c r="S205" s="137">
        <v>0.035</v>
      </c>
      <c r="T205" s="138">
        <f>S205*H205</f>
        <v>0.9758000000000001</v>
      </c>
      <c r="AR205" s="139" t="s">
        <v>138</v>
      </c>
      <c r="AT205" s="139" t="s">
        <v>133</v>
      </c>
      <c r="AU205" s="139" t="s">
        <v>86</v>
      </c>
      <c r="AY205" s="18" t="s">
        <v>130</v>
      </c>
      <c r="BE205" s="140">
        <f>IF(N205="základní",J205,0)</f>
        <v>0</v>
      </c>
      <c r="BF205" s="140">
        <f>IF(N205="snížená",J205,0)</f>
        <v>0</v>
      </c>
      <c r="BG205" s="140">
        <f>IF(N205="zákl. přenesená",J205,0)</f>
        <v>0</v>
      </c>
      <c r="BH205" s="140">
        <f>IF(N205="sníž. přenesená",J205,0)</f>
        <v>0</v>
      </c>
      <c r="BI205" s="140">
        <f>IF(N205="nulová",J205,0)</f>
        <v>0</v>
      </c>
      <c r="BJ205" s="18" t="s">
        <v>84</v>
      </c>
      <c r="BK205" s="140">
        <f>ROUND(I205*H205,2)</f>
        <v>0</v>
      </c>
      <c r="BL205" s="18" t="s">
        <v>138</v>
      </c>
      <c r="BM205" s="139" t="s">
        <v>282</v>
      </c>
    </row>
    <row r="206" spans="2:47" s="1" customFormat="1" ht="12">
      <c r="B206" s="33"/>
      <c r="D206" s="141" t="s">
        <v>140</v>
      </c>
      <c r="F206" s="142" t="s">
        <v>283</v>
      </c>
      <c r="I206" s="143"/>
      <c r="L206" s="33"/>
      <c r="M206" s="144"/>
      <c r="T206" s="52"/>
      <c r="AT206" s="18" t="s">
        <v>140</v>
      </c>
      <c r="AU206" s="18" t="s">
        <v>86</v>
      </c>
    </row>
    <row r="207" spans="2:51" s="12" customFormat="1" ht="12">
      <c r="B207" s="145"/>
      <c r="D207" s="146" t="s">
        <v>142</v>
      </c>
      <c r="E207" s="147" t="s">
        <v>19</v>
      </c>
      <c r="F207" s="148" t="s">
        <v>202</v>
      </c>
      <c r="H207" s="147" t="s">
        <v>19</v>
      </c>
      <c r="I207" s="149"/>
      <c r="L207" s="145"/>
      <c r="M207" s="150"/>
      <c r="T207" s="151"/>
      <c r="AT207" s="147" t="s">
        <v>142</v>
      </c>
      <c r="AU207" s="147" t="s">
        <v>86</v>
      </c>
      <c r="AV207" s="12" t="s">
        <v>84</v>
      </c>
      <c r="AW207" s="12" t="s">
        <v>37</v>
      </c>
      <c r="AX207" s="12" t="s">
        <v>76</v>
      </c>
      <c r="AY207" s="147" t="s">
        <v>130</v>
      </c>
    </row>
    <row r="208" spans="2:51" s="13" customFormat="1" ht="12">
      <c r="B208" s="152"/>
      <c r="D208" s="146" t="s">
        <v>142</v>
      </c>
      <c r="E208" s="153" t="s">
        <v>19</v>
      </c>
      <c r="F208" s="154" t="s">
        <v>284</v>
      </c>
      <c r="H208" s="155">
        <v>5.27</v>
      </c>
      <c r="I208" s="156"/>
      <c r="L208" s="152"/>
      <c r="M208" s="157"/>
      <c r="T208" s="158"/>
      <c r="AT208" s="153" t="s">
        <v>142</v>
      </c>
      <c r="AU208" s="153" t="s">
        <v>86</v>
      </c>
      <c r="AV208" s="13" t="s">
        <v>86</v>
      </c>
      <c r="AW208" s="13" t="s">
        <v>37</v>
      </c>
      <c r="AX208" s="13" t="s">
        <v>76</v>
      </c>
      <c r="AY208" s="153" t="s">
        <v>130</v>
      </c>
    </row>
    <row r="209" spans="2:51" s="13" customFormat="1" ht="12">
      <c r="B209" s="152"/>
      <c r="D209" s="146" t="s">
        <v>142</v>
      </c>
      <c r="E209" s="153" t="s">
        <v>19</v>
      </c>
      <c r="F209" s="154" t="s">
        <v>285</v>
      </c>
      <c r="H209" s="155">
        <v>5.27</v>
      </c>
      <c r="I209" s="156"/>
      <c r="L209" s="152"/>
      <c r="M209" s="157"/>
      <c r="T209" s="158"/>
      <c r="AT209" s="153" t="s">
        <v>142</v>
      </c>
      <c r="AU209" s="153" t="s">
        <v>86</v>
      </c>
      <c r="AV209" s="13" t="s">
        <v>86</v>
      </c>
      <c r="AW209" s="13" t="s">
        <v>37</v>
      </c>
      <c r="AX209" s="13" t="s">
        <v>76</v>
      </c>
      <c r="AY209" s="153" t="s">
        <v>130</v>
      </c>
    </row>
    <row r="210" spans="2:51" s="13" customFormat="1" ht="12">
      <c r="B210" s="152"/>
      <c r="D210" s="146" t="s">
        <v>142</v>
      </c>
      <c r="E210" s="153" t="s">
        <v>19</v>
      </c>
      <c r="F210" s="154" t="s">
        <v>286</v>
      </c>
      <c r="H210" s="155">
        <v>10.54</v>
      </c>
      <c r="I210" s="156"/>
      <c r="L210" s="152"/>
      <c r="M210" s="157"/>
      <c r="T210" s="158"/>
      <c r="AT210" s="153" t="s">
        <v>142</v>
      </c>
      <c r="AU210" s="153" t="s">
        <v>86</v>
      </c>
      <c r="AV210" s="13" t="s">
        <v>86</v>
      </c>
      <c r="AW210" s="13" t="s">
        <v>37</v>
      </c>
      <c r="AX210" s="13" t="s">
        <v>76</v>
      </c>
      <c r="AY210" s="153" t="s">
        <v>130</v>
      </c>
    </row>
    <row r="211" spans="2:51" s="13" customFormat="1" ht="12">
      <c r="B211" s="152"/>
      <c r="D211" s="146" t="s">
        <v>142</v>
      </c>
      <c r="E211" s="153" t="s">
        <v>19</v>
      </c>
      <c r="F211" s="154" t="s">
        <v>287</v>
      </c>
      <c r="H211" s="155">
        <v>5.4</v>
      </c>
      <c r="I211" s="156"/>
      <c r="L211" s="152"/>
      <c r="M211" s="157"/>
      <c r="T211" s="158"/>
      <c r="AT211" s="153" t="s">
        <v>142</v>
      </c>
      <c r="AU211" s="153" t="s">
        <v>86</v>
      </c>
      <c r="AV211" s="13" t="s">
        <v>86</v>
      </c>
      <c r="AW211" s="13" t="s">
        <v>37</v>
      </c>
      <c r="AX211" s="13" t="s">
        <v>76</v>
      </c>
      <c r="AY211" s="153" t="s">
        <v>130</v>
      </c>
    </row>
    <row r="212" spans="2:51" s="13" customFormat="1" ht="12">
      <c r="B212" s="152"/>
      <c r="D212" s="146" t="s">
        <v>142</v>
      </c>
      <c r="E212" s="153" t="s">
        <v>19</v>
      </c>
      <c r="F212" s="154" t="s">
        <v>288</v>
      </c>
      <c r="H212" s="155">
        <v>1.4</v>
      </c>
      <c r="I212" s="156"/>
      <c r="L212" s="152"/>
      <c r="M212" s="157"/>
      <c r="T212" s="158"/>
      <c r="AT212" s="153" t="s">
        <v>142</v>
      </c>
      <c r="AU212" s="153" t="s">
        <v>86</v>
      </c>
      <c r="AV212" s="13" t="s">
        <v>86</v>
      </c>
      <c r="AW212" s="13" t="s">
        <v>37</v>
      </c>
      <c r="AX212" s="13" t="s">
        <v>76</v>
      </c>
      <c r="AY212" s="153" t="s">
        <v>130</v>
      </c>
    </row>
    <row r="213" spans="2:51" s="14" customFormat="1" ht="12">
      <c r="B213" s="159"/>
      <c r="D213" s="146" t="s">
        <v>142</v>
      </c>
      <c r="E213" s="160" t="s">
        <v>19</v>
      </c>
      <c r="F213" s="161" t="s">
        <v>146</v>
      </c>
      <c r="H213" s="162">
        <v>27.879999999999995</v>
      </c>
      <c r="I213" s="163"/>
      <c r="L213" s="159"/>
      <c r="M213" s="164"/>
      <c r="T213" s="165"/>
      <c r="AT213" s="160" t="s">
        <v>142</v>
      </c>
      <c r="AU213" s="160" t="s">
        <v>86</v>
      </c>
      <c r="AV213" s="14" t="s">
        <v>138</v>
      </c>
      <c r="AW213" s="14" t="s">
        <v>37</v>
      </c>
      <c r="AX213" s="14" t="s">
        <v>84</v>
      </c>
      <c r="AY213" s="160" t="s">
        <v>130</v>
      </c>
    </row>
    <row r="214" spans="2:65" s="1" customFormat="1" ht="16.5" customHeight="1">
      <c r="B214" s="33"/>
      <c r="C214" s="128" t="s">
        <v>289</v>
      </c>
      <c r="D214" s="128" t="s">
        <v>133</v>
      </c>
      <c r="E214" s="129" t="s">
        <v>290</v>
      </c>
      <c r="F214" s="130" t="s">
        <v>291</v>
      </c>
      <c r="G214" s="131" t="s">
        <v>229</v>
      </c>
      <c r="H214" s="132">
        <v>3.6</v>
      </c>
      <c r="I214" s="133"/>
      <c r="J214" s="134">
        <f>ROUND(I214*H214,2)</f>
        <v>0</v>
      </c>
      <c r="K214" s="130" t="s">
        <v>137</v>
      </c>
      <c r="L214" s="33"/>
      <c r="M214" s="135" t="s">
        <v>19</v>
      </c>
      <c r="N214" s="136" t="s">
        <v>47</v>
      </c>
      <c r="P214" s="137">
        <f>O214*H214</f>
        <v>0</v>
      </c>
      <c r="Q214" s="137">
        <v>0</v>
      </c>
      <c r="R214" s="137">
        <f>Q214*H214</f>
        <v>0</v>
      </c>
      <c r="S214" s="137">
        <v>0.009</v>
      </c>
      <c r="T214" s="138">
        <f>S214*H214</f>
        <v>0.0324</v>
      </c>
      <c r="AR214" s="139" t="s">
        <v>138</v>
      </c>
      <c r="AT214" s="139" t="s">
        <v>133</v>
      </c>
      <c r="AU214" s="139" t="s">
        <v>86</v>
      </c>
      <c r="AY214" s="18" t="s">
        <v>130</v>
      </c>
      <c r="BE214" s="140">
        <f>IF(N214="základní",J214,0)</f>
        <v>0</v>
      </c>
      <c r="BF214" s="140">
        <f>IF(N214="snížená",J214,0)</f>
        <v>0</v>
      </c>
      <c r="BG214" s="140">
        <f>IF(N214="zákl. přenesená",J214,0)</f>
        <v>0</v>
      </c>
      <c r="BH214" s="140">
        <f>IF(N214="sníž. přenesená",J214,0)</f>
        <v>0</v>
      </c>
      <c r="BI214" s="140">
        <f>IF(N214="nulová",J214,0)</f>
        <v>0</v>
      </c>
      <c r="BJ214" s="18" t="s">
        <v>84</v>
      </c>
      <c r="BK214" s="140">
        <f>ROUND(I214*H214,2)</f>
        <v>0</v>
      </c>
      <c r="BL214" s="18" t="s">
        <v>138</v>
      </c>
      <c r="BM214" s="139" t="s">
        <v>292</v>
      </c>
    </row>
    <row r="215" spans="2:47" s="1" customFormat="1" ht="12">
      <c r="B215" s="33"/>
      <c r="D215" s="141" t="s">
        <v>140</v>
      </c>
      <c r="F215" s="142" t="s">
        <v>293</v>
      </c>
      <c r="I215" s="143"/>
      <c r="L215" s="33"/>
      <c r="M215" s="144"/>
      <c r="T215" s="52"/>
      <c r="AT215" s="18" t="s">
        <v>140</v>
      </c>
      <c r="AU215" s="18" t="s">
        <v>86</v>
      </c>
    </row>
    <row r="216" spans="2:51" s="13" customFormat="1" ht="12">
      <c r="B216" s="152"/>
      <c r="D216" s="146" t="s">
        <v>142</v>
      </c>
      <c r="E216" s="153" t="s">
        <v>19</v>
      </c>
      <c r="F216" s="154" t="s">
        <v>294</v>
      </c>
      <c r="H216" s="155">
        <v>2.2</v>
      </c>
      <c r="I216" s="156"/>
      <c r="L216" s="152"/>
      <c r="M216" s="157"/>
      <c r="T216" s="158"/>
      <c r="AT216" s="153" t="s">
        <v>142</v>
      </c>
      <c r="AU216" s="153" t="s">
        <v>86</v>
      </c>
      <c r="AV216" s="13" t="s">
        <v>86</v>
      </c>
      <c r="AW216" s="13" t="s">
        <v>37</v>
      </c>
      <c r="AX216" s="13" t="s">
        <v>76</v>
      </c>
      <c r="AY216" s="153" t="s">
        <v>130</v>
      </c>
    </row>
    <row r="217" spans="2:51" s="13" customFormat="1" ht="12">
      <c r="B217" s="152"/>
      <c r="D217" s="146" t="s">
        <v>142</v>
      </c>
      <c r="E217" s="153" t="s">
        <v>19</v>
      </c>
      <c r="F217" s="154" t="s">
        <v>295</v>
      </c>
      <c r="H217" s="155">
        <v>1.4</v>
      </c>
      <c r="I217" s="156"/>
      <c r="L217" s="152"/>
      <c r="M217" s="157"/>
      <c r="T217" s="158"/>
      <c r="AT217" s="153" t="s">
        <v>142</v>
      </c>
      <c r="AU217" s="153" t="s">
        <v>86</v>
      </c>
      <c r="AV217" s="13" t="s">
        <v>86</v>
      </c>
      <c r="AW217" s="13" t="s">
        <v>37</v>
      </c>
      <c r="AX217" s="13" t="s">
        <v>76</v>
      </c>
      <c r="AY217" s="153" t="s">
        <v>130</v>
      </c>
    </row>
    <row r="218" spans="2:51" s="14" customFormat="1" ht="12">
      <c r="B218" s="159"/>
      <c r="D218" s="146" t="s">
        <v>142</v>
      </c>
      <c r="E218" s="160" t="s">
        <v>19</v>
      </c>
      <c r="F218" s="161" t="s">
        <v>146</v>
      </c>
      <c r="H218" s="162">
        <v>3.6</v>
      </c>
      <c r="I218" s="163"/>
      <c r="L218" s="159"/>
      <c r="M218" s="164"/>
      <c r="T218" s="165"/>
      <c r="AT218" s="160" t="s">
        <v>142</v>
      </c>
      <c r="AU218" s="160" t="s">
        <v>86</v>
      </c>
      <c r="AV218" s="14" t="s">
        <v>138</v>
      </c>
      <c r="AW218" s="14" t="s">
        <v>37</v>
      </c>
      <c r="AX218" s="14" t="s">
        <v>84</v>
      </c>
      <c r="AY218" s="160" t="s">
        <v>130</v>
      </c>
    </row>
    <row r="219" spans="2:65" s="1" customFormat="1" ht="24.2" customHeight="1">
      <c r="B219" s="33"/>
      <c r="C219" s="128" t="s">
        <v>296</v>
      </c>
      <c r="D219" s="128" t="s">
        <v>133</v>
      </c>
      <c r="E219" s="129" t="s">
        <v>297</v>
      </c>
      <c r="F219" s="130" t="s">
        <v>298</v>
      </c>
      <c r="G219" s="131" t="s">
        <v>136</v>
      </c>
      <c r="H219" s="132">
        <v>140.222</v>
      </c>
      <c r="I219" s="133"/>
      <c r="J219" s="134">
        <f>ROUND(I219*H219,2)</f>
        <v>0</v>
      </c>
      <c r="K219" s="130" t="s">
        <v>137</v>
      </c>
      <c r="L219" s="33"/>
      <c r="M219" s="135" t="s">
        <v>19</v>
      </c>
      <c r="N219" s="136" t="s">
        <v>47</v>
      </c>
      <c r="P219" s="137">
        <f>O219*H219</f>
        <v>0</v>
      </c>
      <c r="Q219" s="137">
        <v>0</v>
      </c>
      <c r="R219" s="137">
        <f>Q219*H219</f>
        <v>0</v>
      </c>
      <c r="S219" s="137">
        <v>0.01</v>
      </c>
      <c r="T219" s="138">
        <f>S219*H219</f>
        <v>1.40222</v>
      </c>
      <c r="AR219" s="139" t="s">
        <v>138</v>
      </c>
      <c r="AT219" s="139" t="s">
        <v>133</v>
      </c>
      <c r="AU219" s="139" t="s">
        <v>86</v>
      </c>
      <c r="AY219" s="18" t="s">
        <v>130</v>
      </c>
      <c r="BE219" s="140">
        <f>IF(N219="základní",J219,0)</f>
        <v>0</v>
      </c>
      <c r="BF219" s="140">
        <f>IF(N219="snížená",J219,0)</f>
        <v>0</v>
      </c>
      <c r="BG219" s="140">
        <f>IF(N219="zákl. přenesená",J219,0)</f>
        <v>0</v>
      </c>
      <c r="BH219" s="140">
        <f>IF(N219="sníž. přenesená",J219,0)</f>
        <v>0</v>
      </c>
      <c r="BI219" s="140">
        <f>IF(N219="nulová",J219,0)</f>
        <v>0</v>
      </c>
      <c r="BJ219" s="18" t="s">
        <v>84</v>
      </c>
      <c r="BK219" s="140">
        <f>ROUND(I219*H219,2)</f>
        <v>0</v>
      </c>
      <c r="BL219" s="18" t="s">
        <v>138</v>
      </c>
      <c r="BM219" s="139" t="s">
        <v>299</v>
      </c>
    </row>
    <row r="220" spans="2:47" s="1" customFormat="1" ht="12">
      <c r="B220" s="33"/>
      <c r="D220" s="141" t="s">
        <v>140</v>
      </c>
      <c r="F220" s="142" t="s">
        <v>300</v>
      </c>
      <c r="I220" s="143"/>
      <c r="L220" s="33"/>
      <c r="M220" s="144"/>
      <c r="T220" s="52"/>
      <c r="AT220" s="18" t="s">
        <v>140</v>
      </c>
      <c r="AU220" s="18" t="s">
        <v>86</v>
      </c>
    </row>
    <row r="221" spans="2:51" s="12" customFormat="1" ht="12">
      <c r="B221" s="145"/>
      <c r="D221" s="146" t="s">
        <v>142</v>
      </c>
      <c r="E221" s="147" t="s">
        <v>19</v>
      </c>
      <c r="F221" s="148" t="s">
        <v>202</v>
      </c>
      <c r="H221" s="147" t="s">
        <v>19</v>
      </c>
      <c r="I221" s="149"/>
      <c r="L221" s="145"/>
      <c r="M221" s="150"/>
      <c r="T221" s="151"/>
      <c r="AT221" s="147" t="s">
        <v>142</v>
      </c>
      <c r="AU221" s="147" t="s">
        <v>86</v>
      </c>
      <c r="AV221" s="12" t="s">
        <v>84</v>
      </c>
      <c r="AW221" s="12" t="s">
        <v>37</v>
      </c>
      <c r="AX221" s="12" t="s">
        <v>76</v>
      </c>
      <c r="AY221" s="147" t="s">
        <v>130</v>
      </c>
    </row>
    <row r="222" spans="2:51" s="12" customFormat="1" ht="12">
      <c r="B222" s="145"/>
      <c r="D222" s="146" t="s">
        <v>142</v>
      </c>
      <c r="E222" s="147" t="s">
        <v>19</v>
      </c>
      <c r="F222" s="148" t="s">
        <v>301</v>
      </c>
      <c r="H222" s="147" t="s">
        <v>19</v>
      </c>
      <c r="I222" s="149"/>
      <c r="L222" s="145"/>
      <c r="M222" s="150"/>
      <c r="T222" s="151"/>
      <c r="AT222" s="147" t="s">
        <v>142</v>
      </c>
      <c r="AU222" s="147" t="s">
        <v>86</v>
      </c>
      <c r="AV222" s="12" t="s">
        <v>84</v>
      </c>
      <c r="AW222" s="12" t="s">
        <v>37</v>
      </c>
      <c r="AX222" s="12" t="s">
        <v>76</v>
      </c>
      <c r="AY222" s="147" t="s">
        <v>130</v>
      </c>
    </row>
    <row r="223" spans="2:51" s="13" customFormat="1" ht="12">
      <c r="B223" s="152"/>
      <c r="D223" s="146" t="s">
        <v>142</v>
      </c>
      <c r="E223" s="153" t="s">
        <v>19</v>
      </c>
      <c r="F223" s="154" t="s">
        <v>302</v>
      </c>
      <c r="H223" s="155">
        <v>18.2</v>
      </c>
      <c r="I223" s="156"/>
      <c r="L223" s="152"/>
      <c r="M223" s="157"/>
      <c r="T223" s="158"/>
      <c r="AT223" s="153" t="s">
        <v>142</v>
      </c>
      <c r="AU223" s="153" t="s">
        <v>86</v>
      </c>
      <c r="AV223" s="13" t="s">
        <v>86</v>
      </c>
      <c r="AW223" s="13" t="s">
        <v>37</v>
      </c>
      <c r="AX223" s="13" t="s">
        <v>76</v>
      </c>
      <c r="AY223" s="153" t="s">
        <v>130</v>
      </c>
    </row>
    <row r="224" spans="2:51" s="13" customFormat="1" ht="12">
      <c r="B224" s="152"/>
      <c r="D224" s="146" t="s">
        <v>142</v>
      </c>
      <c r="E224" s="153" t="s">
        <v>19</v>
      </c>
      <c r="F224" s="154" t="s">
        <v>303</v>
      </c>
      <c r="H224" s="155">
        <v>-3.778</v>
      </c>
      <c r="I224" s="156"/>
      <c r="L224" s="152"/>
      <c r="M224" s="157"/>
      <c r="T224" s="158"/>
      <c r="AT224" s="153" t="s">
        <v>142</v>
      </c>
      <c r="AU224" s="153" t="s">
        <v>86</v>
      </c>
      <c r="AV224" s="13" t="s">
        <v>86</v>
      </c>
      <c r="AW224" s="13" t="s">
        <v>37</v>
      </c>
      <c r="AX224" s="13" t="s">
        <v>76</v>
      </c>
      <c r="AY224" s="153" t="s">
        <v>130</v>
      </c>
    </row>
    <row r="225" spans="2:51" s="13" customFormat="1" ht="12">
      <c r="B225" s="152"/>
      <c r="D225" s="146" t="s">
        <v>142</v>
      </c>
      <c r="E225" s="153" t="s">
        <v>19</v>
      </c>
      <c r="F225" s="154" t="s">
        <v>304</v>
      </c>
      <c r="H225" s="155">
        <v>0.36</v>
      </c>
      <c r="I225" s="156"/>
      <c r="L225" s="152"/>
      <c r="M225" s="157"/>
      <c r="T225" s="158"/>
      <c r="AT225" s="153" t="s">
        <v>142</v>
      </c>
      <c r="AU225" s="153" t="s">
        <v>86</v>
      </c>
      <c r="AV225" s="13" t="s">
        <v>86</v>
      </c>
      <c r="AW225" s="13" t="s">
        <v>37</v>
      </c>
      <c r="AX225" s="13" t="s">
        <v>76</v>
      </c>
      <c r="AY225" s="153" t="s">
        <v>130</v>
      </c>
    </row>
    <row r="226" spans="2:51" s="12" customFormat="1" ht="12">
      <c r="B226" s="145"/>
      <c r="D226" s="146" t="s">
        <v>142</v>
      </c>
      <c r="E226" s="147" t="s">
        <v>19</v>
      </c>
      <c r="F226" s="148" t="s">
        <v>305</v>
      </c>
      <c r="H226" s="147" t="s">
        <v>19</v>
      </c>
      <c r="I226" s="149"/>
      <c r="L226" s="145"/>
      <c r="M226" s="150"/>
      <c r="T226" s="151"/>
      <c r="AT226" s="147" t="s">
        <v>142</v>
      </c>
      <c r="AU226" s="147" t="s">
        <v>86</v>
      </c>
      <c r="AV226" s="12" t="s">
        <v>84</v>
      </c>
      <c r="AW226" s="12" t="s">
        <v>37</v>
      </c>
      <c r="AX226" s="12" t="s">
        <v>76</v>
      </c>
      <c r="AY226" s="147" t="s">
        <v>130</v>
      </c>
    </row>
    <row r="227" spans="2:51" s="13" customFormat="1" ht="12">
      <c r="B227" s="152"/>
      <c r="D227" s="146" t="s">
        <v>142</v>
      </c>
      <c r="E227" s="153" t="s">
        <v>19</v>
      </c>
      <c r="F227" s="154" t="s">
        <v>302</v>
      </c>
      <c r="H227" s="155">
        <v>18.2</v>
      </c>
      <c r="I227" s="156"/>
      <c r="L227" s="152"/>
      <c r="M227" s="157"/>
      <c r="T227" s="158"/>
      <c r="AT227" s="153" t="s">
        <v>142</v>
      </c>
      <c r="AU227" s="153" t="s">
        <v>86</v>
      </c>
      <c r="AV227" s="13" t="s">
        <v>86</v>
      </c>
      <c r="AW227" s="13" t="s">
        <v>37</v>
      </c>
      <c r="AX227" s="13" t="s">
        <v>76</v>
      </c>
      <c r="AY227" s="153" t="s">
        <v>130</v>
      </c>
    </row>
    <row r="228" spans="2:51" s="13" customFormat="1" ht="12">
      <c r="B228" s="152"/>
      <c r="D228" s="146" t="s">
        <v>142</v>
      </c>
      <c r="E228" s="153" t="s">
        <v>19</v>
      </c>
      <c r="F228" s="154" t="s">
        <v>306</v>
      </c>
      <c r="H228" s="155">
        <v>-1.96</v>
      </c>
      <c r="I228" s="156"/>
      <c r="L228" s="152"/>
      <c r="M228" s="157"/>
      <c r="T228" s="158"/>
      <c r="AT228" s="153" t="s">
        <v>142</v>
      </c>
      <c r="AU228" s="153" t="s">
        <v>86</v>
      </c>
      <c r="AV228" s="13" t="s">
        <v>86</v>
      </c>
      <c r="AW228" s="13" t="s">
        <v>37</v>
      </c>
      <c r="AX228" s="13" t="s">
        <v>76</v>
      </c>
      <c r="AY228" s="153" t="s">
        <v>130</v>
      </c>
    </row>
    <row r="229" spans="2:51" s="13" customFormat="1" ht="12">
      <c r="B229" s="152"/>
      <c r="D229" s="146" t="s">
        <v>142</v>
      </c>
      <c r="E229" s="153" t="s">
        <v>19</v>
      </c>
      <c r="F229" s="154" t="s">
        <v>304</v>
      </c>
      <c r="H229" s="155">
        <v>0.36</v>
      </c>
      <c r="I229" s="156"/>
      <c r="L229" s="152"/>
      <c r="M229" s="157"/>
      <c r="T229" s="158"/>
      <c r="AT229" s="153" t="s">
        <v>142</v>
      </c>
      <c r="AU229" s="153" t="s">
        <v>86</v>
      </c>
      <c r="AV229" s="13" t="s">
        <v>86</v>
      </c>
      <c r="AW229" s="13" t="s">
        <v>37</v>
      </c>
      <c r="AX229" s="13" t="s">
        <v>76</v>
      </c>
      <c r="AY229" s="153" t="s">
        <v>130</v>
      </c>
    </row>
    <row r="230" spans="2:51" s="12" customFormat="1" ht="12">
      <c r="B230" s="145"/>
      <c r="D230" s="146" t="s">
        <v>142</v>
      </c>
      <c r="E230" s="147" t="s">
        <v>19</v>
      </c>
      <c r="F230" s="148" t="s">
        <v>307</v>
      </c>
      <c r="H230" s="147" t="s">
        <v>19</v>
      </c>
      <c r="I230" s="149"/>
      <c r="L230" s="145"/>
      <c r="M230" s="150"/>
      <c r="T230" s="151"/>
      <c r="AT230" s="147" t="s">
        <v>142</v>
      </c>
      <c r="AU230" s="147" t="s">
        <v>86</v>
      </c>
      <c r="AV230" s="12" t="s">
        <v>84</v>
      </c>
      <c r="AW230" s="12" t="s">
        <v>37</v>
      </c>
      <c r="AX230" s="12" t="s">
        <v>76</v>
      </c>
      <c r="AY230" s="147" t="s">
        <v>130</v>
      </c>
    </row>
    <row r="231" spans="2:51" s="13" customFormat="1" ht="12">
      <c r="B231" s="152"/>
      <c r="D231" s="146" t="s">
        <v>142</v>
      </c>
      <c r="E231" s="153" t="s">
        <v>19</v>
      </c>
      <c r="F231" s="154" t="s">
        <v>308</v>
      </c>
      <c r="H231" s="155">
        <v>34.72</v>
      </c>
      <c r="I231" s="156"/>
      <c r="L231" s="152"/>
      <c r="M231" s="157"/>
      <c r="T231" s="158"/>
      <c r="AT231" s="153" t="s">
        <v>142</v>
      </c>
      <c r="AU231" s="153" t="s">
        <v>86</v>
      </c>
      <c r="AV231" s="13" t="s">
        <v>86</v>
      </c>
      <c r="AW231" s="13" t="s">
        <v>37</v>
      </c>
      <c r="AX231" s="13" t="s">
        <v>76</v>
      </c>
      <c r="AY231" s="153" t="s">
        <v>130</v>
      </c>
    </row>
    <row r="232" spans="2:51" s="13" customFormat="1" ht="12">
      <c r="B232" s="152"/>
      <c r="D232" s="146" t="s">
        <v>142</v>
      </c>
      <c r="E232" s="153" t="s">
        <v>19</v>
      </c>
      <c r="F232" s="154" t="s">
        <v>309</v>
      </c>
      <c r="H232" s="155">
        <v>-2.32</v>
      </c>
      <c r="I232" s="156"/>
      <c r="L232" s="152"/>
      <c r="M232" s="157"/>
      <c r="T232" s="158"/>
      <c r="AT232" s="153" t="s">
        <v>142</v>
      </c>
      <c r="AU232" s="153" t="s">
        <v>86</v>
      </c>
      <c r="AV232" s="13" t="s">
        <v>86</v>
      </c>
      <c r="AW232" s="13" t="s">
        <v>37</v>
      </c>
      <c r="AX232" s="13" t="s">
        <v>76</v>
      </c>
      <c r="AY232" s="153" t="s">
        <v>130</v>
      </c>
    </row>
    <row r="233" spans="2:51" s="13" customFormat="1" ht="12">
      <c r="B233" s="152"/>
      <c r="D233" s="146" t="s">
        <v>142</v>
      </c>
      <c r="E233" s="153" t="s">
        <v>19</v>
      </c>
      <c r="F233" s="154" t="s">
        <v>310</v>
      </c>
      <c r="H233" s="155">
        <v>0.72</v>
      </c>
      <c r="I233" s="156"/>
      <c r="L233" s="152"/>
      <c r="M233" s="157"/>
      <c r="T233" s="158"/>
      <c r="AT233" s="153" t="s">
        <v>142</v>
      </c>
      <c r="AU233" s="153" t="s">
        <v>86</v>
      </c>
      <c r="AV233" s="13" t="s">
        <v>86</v>
      </c>
      <c r="AW233" s="13" t="s">
        <v>37</v>
      </c>
      <c r="AX233" s="13" t="s">
        <v>76</v>
      </c>
      <c r="AY233" s="153" t="s">
        <v>130</v>
      </c>
    </row>
    <row r="234" spans="2:51" s="12" customFormat="1" ht="12">
      <c r="B234" s="145"/>
      <c r="D234" s="146" t="s">
        <v>142</v>
      </c>
      <c r="E234" s="147" t="s">
        <v>19</v>
      </c>
      <c r="F234" s="148" t="s">
        <v>311</v>
      </c>
      <c r="H234" s="147" t="s">
        <v>19</v>
      </c>
      <c r="I234" s="149"/>
      <c r="L234" s="145"/>
      <c r="M234" s="150"/>
      <c r="T234" s="151"/>
      <c r="AT234" s="147" t="s">
        <v>142</v>
      </c>
      <c r="AU234" s="147" t="s">
        <v>86</v>
      </c>
      <c r="AV234" s="12" t="s">
        <v>84</v>
      </c>
      <c r="AW234" s="12" t="s">
        <v>37</v>
      </c>
      <c r="AX234" s="12" t="s">
        <v>76</v>
      </c>
      <c r="AY234" s="147" t="s">
        <v>130</v>
      </c>
    </row>
    <row r="235" spans="2:51" s="13" customFormat="1" ht="12">
      <c r="B235" s="152"/>
      <c r="D235" s="146" t="s">
        <v>142</v>
      </c>
      <c r="E235" s="153" t="s">
        <v>19</v>
      </c>
      <c r="F235" s="154" t="s">
        <v>312</v>
      </c>
      <c r="H235" s="155">
        <v>41.72</v>
      </c>
      <c r="I235" s="156"/>
      <c r="L235" s="152"/>
      <c r="M235" s="157"/>
      <c r="T235" s="158"/>
      <c r="AT235" s="153" t="s">
        <v>142</v>
      </c>
      <c r="AU235" s="153" t="s">
        <v>86</v>
      </c>
      <c r="AV235" s="13" t="s">
        <v>86</v>
      </c>
      <c r="AW235" s="13" t="s">
        <v>37</v>
      </c>
      <c r="AX235" s="13" t="s">
        <v>76</v>
      </c>
      <c r="AY235" s="153" t="s">
        <v>130</v>
      </c>
    </row>
    <row r="236" spans="2:51" s="13" customFormat="1" ht="12">
      <c r="B236" s="152"/>
      <c r="D236" s="146" t="s">
        <v>142</v>
      </c>
      <c r="E236" s="153" t="s">
        <v>19</v>
      </c>
      <c r="F236" s="154" t="s">
        <v>309</v>
      </c>
      <c r="H236" s="155">
        <v>-2.32</v>
      </c>
      <c r="I236" s="156"/>
      <c r="L236" s="152"/>
      <c r="M236" s="157"/>
      <c r="T236" s="158"/>
      <c r="AT236" s="153" t="s">
        <v>142</v>
      </c>
      <c r="AU236" s="153" t="s">
        <v>86</v>
      </c>
      <c r="AV236" s="13" t="s">
        <v>86</v>
      </c>
      <c r="AW236" s="13" t="s">
        <v>37</v>
      </c>
      <c r="AX236" s="13" t="s">
        <v>76</v>
      </c>
      <c r="AY236" s="153" t="s">
        <v>130</v>
      </c>
    </row>
    <row r="237" spans="2:51" s="13" customFormat="1" ht="12">
      <c r="B237" s="152"/>
      <c r="D237" s="146" t="s">
        <v>142</v>
      </c>
      <c r="E237" s="153" t="s">
        <v>19</v>
      </c>
      <c r="F237" s="154" t="s">
        <v>310</v>
      </c>
      <c r="H237" s="155">
        <v>0.72</v>
      </c>
      <c r="I237" s="156"/>
      <c r="L237" s="152"/>
      <c r="M237" s="157"/>
      <c r="T237" s="158"/>
      <c r="AT237" s="153" t="s">
        <v>142</v>
      </c>
      <c r="AU237" s="153" t="s">
        <v>86</v>
      </c>
      <c r="AV237" s="13" t="s">
        <v>86</v>
      </c>
      <c r="AW237" s="13" t="s">
        <v>37</v>
      </c>
      <c r="AX237" s="13" t="s">
        <v>76</v>
      </c>
      <c r="AY237" s="153" t="s">
        <v>130</v>
      </c>
    </row>
    <row r="238" spans="2:51" s="12" customFormat="1" ht="12">
      <c r="B238" s="145"/>
      <c r="D238" s="146" t="s">
        <v>142</v>
      </c>
      <c r="E238" s="147" t="s">
        <v>19</v>
      </c>
      <c r="F238" s="148" t="s">
        <v>313</v>
      </c>
      <c r="H238" s="147" t="s">
        <v>19</v>
      </c>
      <c r="I238" s="149"/>
      <c r="L238" s="145"/>
      <c r="M238" s="150"/>
      <c r="T238" s="151"/>
      <c r="AT238" s="147" t="s">
        <v>142</v>
      </c>
      <c r="AU238" s="147" t="s">
        <v>86</v>
      </c>
      <c r="AV238" s="12" t="s">
        <v>84</v>
      </c>
      <c r="AW238" s="12" t="s">
        <v>37</v>
      </c>
      <c r="AX238" s="12" t="s">
        <v>76</v>
      </c>
      <c r="AY238" s="147" t="s">
        <v>130</v>
      </c>
    </row>
    <row r="239" spans="2:51" s="13" customFormat="1" ht="12">
      <c r="B239" s="152"/>
      <c r="D239" s="146" t="s">
        <v>142</v>
      </c>
      <c r="E239" s="153" t="s">
        <v>19</v>
      </c>
      <c r="F239" s="154" t="s">
        <v>314</v>
      </c>
      <c r="H239" s="155">
        <v>36.4</v>
      </c>
      <c r="I239" s="156"/>
      <c r="L239" s="152"/>
      <c r="M239" s="157"/>
      <c r="T239" s="158"/>
      <c r="AT239" s="153" t="s">
        <v>142</v>
      </c>
      <c r="AU239" s="153" t="s">
        <v>86</v>
      </c>
      <c r="AV239" s="13" t="s">
        <v>86</v>
      </c>
      <c r="AW239" s="13" t="s">
        <v>37</v>
      </c>
      <c r="AX239" s="13" t="s">
        <v>76</v>
      </c>
      <c r="AY239" s="153" t="s">
        <v>130</v>
      </c>
    </row>
    <row r="240" spans="2:51" s="13" customFormat="1" ht="12">
      <c r="B240" s="152"/>
      <c r="D240" s="146" t="s">
        <v>142</v>
      </c>
      <c r="E240" s="153" t="s">
        <v>19</v>
      </c>
      <c r="F240" s="154" t="s">
        <v>309</v>
      </c>
      <c r="H240" s="155">
        <v>-2.32</v>
      </c>
      <c r="I240" s="156"/>
      <c r="L240" s="152"/>
      <c r="M240" s="157"/>
      <c r="T240" s="158"/>
      <c r="AT240" s="153" t="s">
        <v>142</v>
      </c>
      <c r="AU240" s="153" t="s">
        <v>86</v>
      </c>
      <c r="AV240" s="13" t="s">
        <v>86</v>
      </c>
      <c r="AW240" s="13" t="s">
        <v>37</v>
      </c>
      <c r="AX240" s="13" t="s">
        <v>76</v>
      </c>
      <c r="AY240" s="153" t="s">
        <v>130</v>
      </c>
    </row>
    <row r="241" spans="2:51" s="13" customFormat="1" ht="12">
      <c r="B241" s="152"/>
      <c r="D241" s="146" t="s">
        <v>142</v>
      </c>
      <c r="E241" s="153" t="s">
        <v>19</v>
      </c>
      <c r="F241" s="154" t="s">
        <v>310</v>
      </c>
      <c r="H241" s="155">
        <v>0.72</v>
      </c>
      <c r="I241" s="156"/>
      <c r="L241" s="152"/>
      <c r="M241" s="157"/>
      <c r="T241" s="158"/>
      <c r="AT241" s="153" t="s">
        <v>142</v>
      </c>
      <c r="AU241" s="153" t="s">
        <v>86</v>
      </c>
      <c r="AV241" s="13" t="s">
        <v>86</v>
      </c>
      <c r="AW241" s="13" t="s">
        <v>37</v>
      </c>
      <c r="AX241" s="13" t="s">
        <v>76</v>
      </c>
      <c r="AY241" s="153" t="s">
        <v>130</v>
      </c>
    </row>
    <row r="242" spans="2:51" s="12" customFormat="1" ht="12">
      <c r="B242" s="145"/>
      <c r="D242" s="146" t="s">
        <v>142</v>
      </c>
      <c r="E242" s="147" t="s">
        <v>19</v>
      </c>
      <c r="F242" s="148" t="s">
        <v>315</v>
      </c>
      <c r="H242" s="147" t="s">
        <v>19</v>
      </c>
      <c r="I242" s="149"/>
      <c r="L242" s="145"/>
      <c r="M242" s="150"/>
      <c r="T242" s="151"/>
      <c r="AT242" s="147" t="s">
        <v>142</v>
      </c>
      <c r="AU242" s="147" t="s">
        <v>86</v>
      </c>
      <c r="AV242" s="12" t="s">
        <v>84</v>
      </c>
      <c r="AW242" s="12" t="s">
        <v>37</v>
      </c>
      <c r="AX242" s="12" t="s">
        <v>76</v>
      </c>
      <c r="AY242" s="147" t="s">
        <v>130</v>
      </c>
    </row>
    <row r="243" spans="2:51" s="13" customFormat="1" ht="12">
      <c r="B243" s="152"/>
      <c r="D243" s="146" t="s">
        <v>142</v>
      </c>
      <c r="E243" s="153" t="s">
        <v>19</v>
      </c>
      <c r="F243" s="154" t="s">
        <v>316</v>
      </c>
      <c r="H243" s="155">
        <v>27.86</v>
      </c>
      <c r="I243" s="156"/>
      <c r="L243" s="152"/>
      <c r="M243" s="157"/>
      <c r="T243" s="158"/>
      <c r="AT243" s="153" t="s">
        <v>142</v>
      </c>
      <c r="AU243" s="153" t="s">
        <v>86</v>
      </c>
      <c r="AV243" s="13" t="s">
        <v>86</v>
      </c>
      <c r="AW243" s="13" t="s">
        <v>37</v>
      </c>
      <c r="AX243" s="13" t="s">
        <v>76</v>
      </c>
      <c r="AY243" s="153" t="s">
        <v>130</v>
      </c>
    </row>
    <row r="244" spans="2:51" s="13" customFormat="1" ht="12">
      <c r="B244" s="152"/>
      <c r="D244" s="146" t="s">
        <v>142</v>
      </c>
      <c r="E244" s="153" t="s">
        <v>19</v>
      </c>
      <c r="F244" s="154" t="s">
        <v>317</v>
      </c>
      <c r="H244" s="155">
        <v>-1.92</v>
      </c>
      <c r="I244" s="156"/>
      <c r="L244" s="152"/>
      <c r="M244" s="157"/>
      <c r="T244" s="158"/>
      <c r="AT244" s="153" t="s">
        <v>142</v>
      </c>
      <c r="AU244" s="153" t="s">
        <v>86</v>
      </c>
      <c r="AV244" s="13" t="s">
        <v>86</v>
      </c>
      <c r="AW244" s="13" t="s">
        <v>37</v>
      </c>
      <c r="AX244" s="13" t="s">
        <v>76</v>
      </c>
      <c r="AY244" s="153" t="s">
        <v>130</v>
      </c>
    </row>
    <row r="245" spans="2:51" s="13" customFormat="1" ht="12">
      <c r="B245" s="152"/>
      <c r="D245" s="146" t="s">
        <v>142</v>
      </c>
      <c r="E245" s="153" t="s">
        <v>19</v>
      </c>
      <c r="F245" s="154" t="s">
        <v>310</v>
      </c>
      <c r="H245" s="155">
        <v>0.72</v>
      </c>
      <c r="I245" s="156"/>
      <c r="L245" s="152"/>
      <c r="M245" s="157"/>
      <c r="T245" s="158"/>
      <c r="AT245" s="153" t="s">
        <v>142</v>
      </c>
      <c r="AU245" s="153" t="s">
        <v>86</v>
      </c>
      <c r="AV245" s="13" t="s">
        <v>86</v>
      </c>
      <c r="AW245" s="13" t="s">
        <v>37</v>
      </c>
      <c r="AX245" s="13" t="s">
        <v>76</v>
      </c>
      <c r="AY245" s="153" t="s">
        <v>130</v>
      </c>
    </row>
    <row r="246" spans="2:51" s="13" customFormat="1" ht="12">
      <c r="B246" s="152"/>
      <c r="D246" s="146" t="s">
        <v>142</v>
      </c>
      <c r="E246" s="153" t="s">
        <v>19</v>
      </c>
      <c r="F246" s="154" t="s">
        <v>318</v>
      </c>
      <c r="H246" s="155">
        <v>-25.86</v>
      </c>
      <c r="I246" s="156"/>
      <c r="L246" s="152"/>
      <c r="M246" s="157"/>
      <c r="T246" s="158"/>
      <c r="AT246" s="153" t="s">
        <v>142</v>
      </c>
      <c r="AU246" s="153" t="s">
        <v>86</v>
      </c>
      <c r="AV246" s="13" t="s">
        <v>86</v>
      </c>
      <c r="AW246" s="13" t="s">
        <v>37</v>
      </c>
      <c r="AX246" s="13" t="s">
        <v>76</v>
      </c>
      <c r="AY246" s="153" t="s">
        <v>130</v>
      </c>
    </row>
    <row r="247" spans="2:51" s="14" customFormat="1" ht="12">
      <c r="B247" s="159"/>
      <c r="D247" s="146" t="s">
        <v>142</v>
      </c>
      <c r="E247" s="160" t="s">
        <v>19</v>
      </c>
      <c r="F247" s="161" t="s">
        <v>146</v>
      </c>
      <c r="H247" s="162">
        <v>140.22200000000004</v>
      </c>
      <c r="I247" s="163"/>
      <c r="L247" s="159"/>
      <c r="M247" s="164"/>
      <c r="T247" s="165"/>
      <c r="AT247" s="160" t="s">
        <v>142</v>
      </c>
      <c r="AU247" s="160" t="s">
        <v>86</v>
      </c>
      <c r="AV247" s="14" t="s">
        <v>138</v>
      </c>
      <c r="AW247" s="14" t="s">
        <v>37</v>
      </c>
      <c r="AX247" s="14" t="s">
        <v>84</v>
      </c>
      <c r="AY247" s="160" t="s">
        <v>130</v>
      </c>
    </row>
    <row r="248" spans="2:65" s="1" customFormat="1" ht="21.75" customHeight="1">
      <c r="B248" s="33"/>
      <c r="C248" s="128" t="s">
        <v>319</v>
      </c>
      <c r="D248" s="128" t="s">
        <v>133</v>
      </c>
      <c r="E248" s="129" t="s">
        <v>320</v>
      </c>
      <c r="F248" s="130" t="s">
        <v>321</v>
      </c>
      <c r="G248" s="131" t="s">
        <v>136</v>
      </c>
      <c r="H248" s="132">
        <v>49.81</v>
      </c>
      <c r="I248" s="133"/>
      <c r="J248" s="134">
        <f>ROUND(I248*H248,2)</f>
        <v>0</v>
      </c>
      <c r="K248" s="130" t="s">
        <v>137</v>
      </c>
      <c r="L248" s="33"/>
      <c r="M248" s="135" t="s">
        <v>19</v>
      </c>
      <c r="N248" s="136" t="s">
        <v>47</v>
      </c>
      <c r="P248" s="137">
        <f>O248*H248</f>
        <v>0</v>
      </c>
      <c r="Q248" s="137">
        <v>0</v>
      </c>
      <c r="R248" s="137">
        <f>Q248*H248</f>
        <v>0</v>
      </c>
      <c r="S248" s="137">
        <v>0.01</v>
      </c>
      <c r="T248" s="138">
        <f>S248*H248</f>
        <v>0.49810000000000004</v>
      </c>
      <c r="AR248" s="139" t="s">
        <v>138</v>
      </c>
      <c r="AT248" s="139" t="s">
        <v>133</v>
      </c>
      <c r="AU248" s="139" t="s">
        <v>86</v>
      </c>
      <c r="AY248" s="18" t="s">
        <v>130</v>
      </c>
      <c r="BE248" s="140">
        <f>IF(N248="základní",J248,0)</f>
        <v>0</v>
      </c>
      <c r="BF248" s="140">
        <f>IF(N248="snížená",J248,0)</f>
        <v>0</v>
      </c>
      <c r="BG248" s="140">
        <f>IF(N248="zákl. přenesená",J248,0)</f>
        <v>0</v>
      </c>
      <c r="BH248" s="140">
        <f>IF(N248="sníž. přenesená",J248,0)</f>
        <v>0</v>
      </c>
      <c r="BI248" s="140">
        <f>IF(N248="nulová",J248,0)</f>
        <v>0</v>
      </c>
      <c r="BJ248" s="18" t="s">
        <v>84</v>
      </c>
      <c r="BK248" s="140">
        <f>ROUND(I248*H248,2)</f>
        <v>0</v>
      </c>
      <c r="BL248" s="18" t="s">
        <v>138</v>
      </c>
      <c r="BM248" s="139" t="s">
        <v>322</v>
      </c>
    </row>
    <row r="249" spans="2:47" s="1" customFormat="1" ht="12">
      <c r="B249" s="33"/>
      <c r="D249" s="141" t="s">
        <v>140</v>
      </c>
      <c r="F249" s="142" t="s">
        <v>323</v>
      </c>
      <c r="I249" s="143"/>
      <c r="L249" s="33"/>
      <c r="M249" s="144"/>
      <c r="T249" s="52"/>
      <c r="AT249" s="18" t="s">
        <v>140</v>
      </c>
      <c r="AU249" s="18" t="s">
        <v>86</v>
      </c>
    </row>
    <row r="250" spans="2:51" s="12" customFormat="1" ht="12">
      <c r="B250" s="145"/>
      <c r="D250" s="146" t="s">
        <v>142</v>
      </c>
      <c r="E250" s="147" t="s">
        <v>19</v>
      </c>
      <c r="F250" s="148" t="s">
        <v>202</v>
      </c>
      <c r="H250" s="147" t="s">
        <v>19</v>
      </c>
      <c r="I250" s="149"/>
      <c r="L250" s="145"/>
      <c r="M250" s="150"/>
      <c r="T250" s="151"/>
      <c r="AT250" s="147" t="s">
        <v>142</v>
      </c>
      <c r="AU250" s="147" t="s">
        <v>86</v>
      </c>
      <c r="AV250" s="12" t="s">
        <v>84</v>
      </c>
      <c r="AW250" s="12" t="s">
        <v>37</v>
      </c>
      <c r="AX250" s="12" t="s">
        <v>76</v>
      </c>
      <c r="AY250" s="147" t="s">
        <v>130</v>
      </c>
    </row>
    <row r="251" spans="2:51" s="13" customFormat="1" ht="12">
      <c r="B251" s="152"/>
      <c r="D251" s="146" t="s">
        <v>142</v>
      </c>
      <c r="E251" s="153" t="s">
        <v>19</v>
      </c>
      <c r="F251" s="154" t="s">
        <v>324</v>
      </c>
      <c r="H251" s="155">
        <v>5.27</v>
      </c>
      <c r="I251" s="156"/>
      <c r="L251" s="152"/>
      <c r="M251" s="157"/>
      <c r="T251" s="158"/>
      <c r="AT251" s="153" t="s">
        <v>142</v>
      </c>
      <c r="AU251" s="153" t="s">
        <v>86</v>
      </c>
      <c r="AV251" s="13" t="s">
        <v>86</v>
      </c>
      <c r="AW251" s="13" t="s">
        <v>37</v>
      </c>
      <c r="AX251" s="13" t="s">
        <v>76</v>
      </c>
      <c r="AY251" s="153" t="s">
        <v>130</v>
      </c>
    </row>
    <row r="252" spans="2:51" s="13" customFormat="1" ht="12">
      <c r="B252" s="152"/>
      <c r="D252" s="146" t="s">
        <v>142</v>
      </c>
      <c r="E252" s="153" t="s">
        <v>19</v>
      </c>
      <c r="F252" s="154" t="s">
        <v>285</v>
      </c>
      <c r="H252" s="155">
        <v>5.27</v>
      </c>
      <c r="I252" s="156"/>
      <c r="L252" s="152"/>
      <c r="M252" s="157"/>
      <c r="T252" s="158"/>
      <c r="AT252" s="153" t="s">
        <v>142</v>
      </c>
      <c r="AU252" s="153" t="s">
        <v>86</v>
      </c>
      <c r="AV252" s="13" t="s">
        <v>86</v>
      </c>
      <c r="AW252" s="13" t="s">
        <v>37</v>
      </c>
      <c r="AX252" s="13" t="s">
        <v>76</v>
      </c>
      <c r="AY252" s="153" t="s">
        <v>130</v>
      </c>
    </row>
    <row r="253" spans="2:51" s="13" customFormat="1" ht="12">
      <c r="B253" s="152"/>
      <c r="D253" s="146" t="s">
        <v>142</v>
      </c>
      <c r="E253" s="153" t="s">
        <v>19</v>
      </c>
      <c r="F253" s="154" t="s">
        <v>325</v>
      </c>
      <c r="H253" s="155">
        <v>9.52</v>
      </c>
      <c r="I253" s="156"/>
      <c r="L253" s="152"/>
      <c r="M253" s="157"/>
      <c r="T253" s="158"/>
      <c r="AT253" s="153" t="s">
        <v>142</v>
      </c>
      <c r="AU253" s="153" t="s">
        <v>86</v>
      </c>
      <c r="AV253" s="13" t="s">
        <v>86</v>
      </c>
      <c r="AW253" s="13" t="s">
        <v>37</v>
      </c>
      <c r="AX253" s="13" t="s">
        <v>76</v>
      </c>
      <c r="AY253" s="153" t="s">
        <v>130</v>
      </c>
    </row>
    <row r="254" spans="2:51" s="13" customFormat="1" ht="12">
      <c r="B254" s="152"/>
      <c r="D254" s="146" t="s">
        <v>142</v>
      </c>
      <c r="E254" s="153" t="s">
        <v>19</v>
      </c>
      <c r="F254" s="154" t="s">
        <v>326</v>
      </c>
      <c r="H254" s="155">
        <v>13.77</v>
      </c>
      <c r="I254" s="156"/>
      <c r="L254" s="152"/>
      <c r="M254" s="157"/>
      <c r="T254" s="158"/>
      <c r="AT254" s="153" t="s">
        <v>142</v>
      </c>
      <c r="AU254" s="153" t="s">
        <v>86</v>
      </c>
      <c r="AV254" s="13" t="s">
        <v>86</v>
      </c>
      <c r="AW254" s="13" t="s">
        <v>37</v>
      </c>
      <c r="AX254" s="13" t="s">
        <v>76</v>
      </c>
      <c r="AY254" s="153" t="s">
        <v>130</v>
      </c>
    </row>
    <row r="255" spans="2:51" s="13" customFormat="1" ht="12">
      <c r="B255" s="152"/>
      <c r="D255" s="146" t="s">
        <v>142</v>
      </c>
      <c r="E255" s="153" t="s">
        <v>19</v>
      </c>
      <c r="F255" s="154" t="s">
        <v>327</v>
      </c>
      <c r="H255" s="155">
        <v>10.62</v>
      </c>
      <c r="I255" s="156"/>
      <c r="L255" s="152"/>
      <c r="M255" s="157"/>
      <c r="T255" s="158"/>
      <c r="AT255" s="153" t="s">
        <v>142</v>
      </c>
      <c r="AU255" s="153" t="s">
        <v>86</v>
      </c>
      <c r="AV255" s="13" t="s">
        <v>86</v>
      </c>
      <c r="AW255" s="13" t="s">
        <v>37</v>
      </c>
      <c r="AX255" s="13" t="s">
        <v>76</v>
      </c>
      <c r="AY255" s="153" t="s">
        <v>130</v>
      </c>
    </row>
    <row r="256" spans="2:51" s="13" customFormat="1" ht="12">
      <c r="B256" s="152"/>
      <c r="D256" s="146" t="s">
        <v>142</v>
      </c>
      <c r="E256" s="153" t="s">
        <v>19</v>
      </c>
      <c r="F256" s="154" t="s">
        <v>328</v>
      </c>
      <c r="H256" s="155">
        <v>5.36</v>
      </c>
      <c r="I256" s="156"/>
      <c r="L256" s="152"/>
      <c r="M256" s="157"/>
      <c r="T256" s="158"/>
      <c r="AT256" s="153" t="s">
        <v>142</v>
      </c>
      <c r="AU256" s="153" t="s">
        <v>86</v>
      </c>
      <c r="AV256" s="13" t="s">
        <v>86</v>
      </c>
      <c r="AW256" s="13" t="s">
        <v>37</v>
      </c>
      <c r="AX256" s="13" t="s">
        <v>76</v>
      </c>
      <c r="AY256" s="153" t="s">
        <v>130</v>
      </c>
    </row>
    <row r="257" spans="2:51" s="14" customFormat="1" ht="12">
      <c r="B257" s="159"/>
      <c r="D257" s="146" t="s">
        <v>142</v>
      </c>
      <c r="E257" s="160" t="s">
        <v>19</v>
      </c>
      <c r="F257" s="161" t="s">
        <v>146</v>
      </c>
      <c r="H257" s="162">
        <v>49.809999999999995</v>
      </c>
      <c r="I257" s="163"/>
      <c r="L257" s="159"/>
      <c r="M257" s="164"/>
      <c r="T257" s="165"/>
      <c r="AT257" s="160" t="s">
        <v>142</v>
      </c>
      <c r="AU257" s="160" t="s">
        <v>86</v>
      </c>
      <c r="AV257" s="14" t="s">
        <v>138</v>
      </c>
      <c r="AW257" s="14" t="s">
        <v>37</v>
      </c>
      <c r="AX257" s="14" t="s">
        <v>84</v>
      </c>
      <c r="AY257" s="160" t="s">
        <v>130</v>
      </c>
    </row>
    <row r="258" spans="2:65" s="1" customFormat="1" ht="24.2" customHeight="1">
      <c r="B258" s="33"/>
      <c r="C258" s="128" t="s">
        <v>329</v>
      </c>
      <c r="D258" s="128" t="s">
        <v>133</v>
      </c>
      <c r="E258" s="129" t="s">
        <v>330</v>
      </c>
      <c r="F258" s="130" t="s">
        <v>331</v>
      </c>
      <c r="G258" s="131" t="s">
        <v>136</v>
      </c>
      <c r="H258" s="132">
        <v>25.86</v>
      </c>
      <c r="I258" s="133"/>
      <c r="J258" s="134">
        <f>ROUND(I258*H258,2)</f>
        <v>0</v>
      </c>
      <c r="K258" s="130" t="s">
        <v>137</v>
      </c>
      <c r="L258" s="33"/>
      <c r="M258" s="135" t="s">
        <v>19</v>
      </c>
      <c r="N258" s="136" t="s">
        <v>47</v>
      </c>
      <c r="P258" s="137">
        <f>O258*H258</f>
        <v>0</v>
      </c>
      <c r="Q258" s="137">
        <v>0</v>
      </c>
      <c r="R258" s="137">
        <f>Q258*H258</f>
        <v>0</v>
      </c>
      <c r="S258" s="137">
        <v>0.068</v>
      </c>
      <c r="T258" s="138">
        <f>S258*H258</f>
        <v>1.75848</v>
      </c>
      <c r="AR258" s="139" t="s">
        <v>138</v>
      </c>
      <c r="AT258" s="139" t="s">
        <v>133</v>
      </c>
      <c r="AU258" s="139" t="s">
        <v>86</v>
      </c>
      <c r="AY258" s="18" t="s">
        <v>130</v>
      </c>
      <c r="BE258" s="140">
        <f>IF(N258="základní",J258,0)</f>
        <v>0</v>
      </c>
      <c r="BF258" s="140">
        <f>IF(N258="snížená",J258,0)</f>
        <v>0</v>
      </c>
      <c r="BG258" s="140">
        <f>IF(N258="zákl. přenesená",J258,0)</f>
        <v>0</v>
      </c>
      <c r="BH258" s="140">
        <f>IF(N258="sníž. přenesená",J258,0)</f>
        <v>0</v>
      </c>
      <c r="BI258" s="140">
        <f>IF(N258="nulová",J258,0)</f>
        <v>0</v>
      </c>
      <c r="BJ258" s="18" t="s">
        <v>84</v>
      </c>
      <c r="BK258" s="140">
        <f>ROUND(I258*H258,2)</f>
        <v>0</v>
      </c>
      <c r="BL258" s="18" t="s">
        <v>138</v>
      </c>
      <c r="BM258" s="139" t="s">
        <v>332</v>
      </c>
    </row>
    <row r="259" spans="2:47" s="1" customFormat="1" ht="12">
      <c r="B259" s="33"/>
      <c r="D259" s="141" t="s">
        <v>140</v>
      </c>
      <c r="F259" s="142" t="s">
        <v>333</v>
      </c>
      <c r="I259" s="143"/>
      <c r="L259" s="33"/>
      <c r="M259" s="144"/>
      <c r="T259" s="52"/>
      <c r="AT259" s="18" t="s">
        <v>140</v>
      </c>
      <c r="AU259" s="18" t="s">
        <v>86</v>
      </c>
    </row>
    <row r="260" spans="2:51" s="12" customFormat="1" ht="12">
      <c r="B260" s="145"/>
      <c r="D260" s="146" t="s">
        <v>142</v>
      </c>
      <c r="E260" s="147" t="s">
        <v>19</v>
      </c>
      <c r="F260" s="148" t="s">
        <v>202</v>
      </c>
      <c r="H260" s="147" t="s">
        <v>19</v>
      </c>
      <c r="I260" s="149"/>
      <c r="L260" s="145"/>
      <c r="M260" s="150"/>
      <c r="T260" s="151"/>
      <c r="AT260" s="147" t="s">
        <v>142</v>
      </c>
      <c r="AU260" s="147" t="s">
        <v>86</v>
      </c>
      <c r="AV260" s="12" t="s">
        <v>84</v>
      </c>
      <c r="AW260" s="12" t="s">
        <v>37</v>
      </c>
      <c r="AX260" s="12" t="s">
        <v>76</v>
      </c>
      <c r="AY260" s="147" t="s">
        <v>130</v>
      </c>
    </row>
    <row r="261" spans="2:51" s="12" customFormat="1" ht="12">
      <c r="B261" s="145"/>
      <c r="D261" s="146" t="s">
        <v>142</v>
      </c>
      <c r="E261" s="147" t="s">
        <v>19</v>
      </c>
      <c r="F261" s="148" t="s">
        <v>313</v>
      </c>
      <c r="H261" s="147" t="s">
        <v>19</v>
      </c>
      <c r="I261" s="149"/>
      <c r="L261" s="145"/>
      <c r="M261" s="150"/>
      <c r="T261" s="151"/>
      <c r="AT261" s="147" t="s">
        <v>142</v>
      </c>
      <c r="AU261" s="147" t="s">
        <v>86</v>
      </c>
      <c r="AV261" s="12" t="s">
        <v>84</v>
      </c>
      <c r="AW261" s="12" t="s">
        <v>37</v>
      </c>
      <c r="AX261" s="12" t="s">
        <v>76</v>
      </c>
      <c r="AY261" s="147" t="s">
        <v>130</v>
      </c>
    </row>
    <row r="262" spans="2:51" s="13" customFormat="1" ht="12">
      <c r="B262" s="152"/>
      <c r="D262" s="146" t="s">
        <v>142</v>
      </c>
      <c r="E262" s="153" t="s">
        <v>19</v>
      </c>
      <c r="F262" s="154" t="s">
        <v>334</v>
      </c>
      <c r="H262" s="155">
        <v>15.6</v>
      </c>
      <c r="I262" s="156"/>
      <c r="L262" s="152"/>
      <c r="M262" s="157"/>
      <c r="T262" s="158"/>
      <c r="AT262" s="153" t="s">
        <v>142</v>
      </c>
      <c r="AU262" s="153" t="s">
        <v>86</v>
      </c>
      <c r="AV262" s="13" t="s">
        <v>86</v>
      </c>
      <c r="AW262" s="13" t="s">
        <v>37</v>
      </c>
      <c r="AX262" s="13" t="s">
        <v>76</v>
      </c>
      <c r="AY262" s="153" t="s">
        <v>130</v>
      </c>
    </row>
    <row r="263" spans="2:51" s="13" customFormat="1" ht="12">
      <c r="B263" s="152"/>
      <c r="D263" s="146" t="s">
        <v>142</v>
      </c>
      <c r="E263" s="153" t="s">
        <v>19</v>
      </c>
      <c r="F263" s="154" t="s">
        <v>335</v>
      </c>
      <c r="H263" s="155">
        <v>-0.96</v>
      </c>
      <c r="I263" s="156"/>
      <c r="L263" s="152"/>
      <c r="M263" s="157"/>
      <c r="T263" s="158"/>
      <c r="AT263" s="153" t="s">
        <v>142</v>
      </c>
      <c r="AU263" s="153" t="s">
        <v>86</v>
      </c>
      <c r="AV263" s="13" t="s">
        <v>86</v>
      </c>
      <c r="AW263" s="13" t="s">
        <v>37</v>
      </c>
      <c r="AX263" s="13" t="s">
        <v>76</v>
      </c>
      <c r="AY263" s="153" t="s">
        <v>130</v>
      </c>
    </row>
    <row r="264" spans="2:51" s="12" customFormat="1" ht="12">
      <c r="B264" s="145"/>
      <c r="D264" s="146" t="s">
        <v>142</v>
      </c>
      <c r="E264" s="147" t="s">
        <v>19</v>
      </c>
      <c r="F264" s="148" t="s">
        <v>315</v>
      </c>
      <c r="H264" s="147" t="s">
        <v>19</v>
      </c>
      <c r="I264" s="149"/>
      <c r="L264" s="145"/>
      <c r="M264" s="150"/>
      <c r="T264" s="151"/>
      <c r="AT264" s="147" t="s">
        <v>142</v>
      </c>
      <c r="AU264" s="147" t="s">
        <v>86</v>
      </c>
      <c r="AV264" s="12" t="s">
        <v>84</v>
      </c>
      <c r="AW264" s="12" t="s">
        <v>37</v>
      </c>
      <c r="AX264" s="12" t="s">
        <v>76</v>
      </c>
      <c r="AY264" s="147" t="s">
        <v>130</v>
      </c>
    </row>
    <row r="265" spans="2:51" s="13" customFormat="1" ht="12">
      <c r="B265" s="152"/>
      <c r="D265" s="146" t="s">
        <v>142</v>
      </c>
      <c r="E265" s="153" t="s">
        <v>19</v>
      </c>
      <c r="F265" s="154" t="s">
        <v>336</v>
      </c>
      <c r="H265" s="155">
        <v>11.94</v>
      </c>
      <c r="I265" s="156"/>
      <c r="L265" s="152"/>
      <c r="M265" s="157"/>
      <c r="T265" s="158"/>
      <c r="AT265" s="153" t="s">
        <v>142</v>
      </c>
      <c r="AU265" s="153" t="s">
        <v>86</v>
      </c>
      <c r="AV265" s="13" t="s">
        <v>86</v>
      </c>
      <c r="AW265" s="13" t="s">
        <v>37</v>
      </c>
      <c r="AX265" s="13" t="s">
        <v>76</v>
      </c>
      <c r="AY265" s="153" t="s">
        <v>130</v>
      </c>
    </row>
    <row r="266" spans="2:51" s="13" customFormat="1" ht="12">
      <c r="B266" s="152"/>
      <c r="D266" s="146" t="s">
        <v>142</v>
      </c>
      <c r="E266" s="153" t="s">
        <v>19</v>
      </c>
      <c r="F266" s="154" t="s">
        <v>337</v>
      </c>
      <c r="H266" s="155">
        <v>-0.72</v>
      </c>
      <c r="I266" s="156"/>
      <c r="L266" s="152"/>
      <c r="M266" s="157"/>
      <c r="T266" s="158"/>
      <c r="AT266" s="153" t="s">
        <v>142</v>
      </c>
      <c r="AU266" s="153" t="s">
        <v>86</v>
      </c>
      <c r="AV266" s="13" t="s">
        <v>86</v>
      </c>
      <c r="AW266" s="13" t="s">
        <v>37</v>
      </c>
      <c r="AX266" s="13" t="s">
        <v>76</v>
      </c>
      <c r="AY266" s="153" t="s">
        <v>130</v>
      </c>
    </row>
    <row r="267" spans="2:51" s="14" customFormat="1" ht="12">
      <c r="B267" s="159"/>
      <c r="D267" s="146" t="s">
        <v>142</v>
      </c>
      <c r="E267" s="160" t="s">
        <v>19</v>
      </c>
      <c r="F267" s="161" t="s">
        <v>146</v>
      </c>
      <c r="H267" s="162">
        <v>25.86</v>
      </c>
      <c r="I267" s="163"/>
      <c r="L267" s="159"/>
      <c r="M267" s="164"/>
      <c r="T267" s="165"/>
      <c r="AT267" s="160" t="s">
        <v>142</v>
      </c>
      <c r="AU267" s="160" t="s">
        <v>86</v>
      </c>
      <c r="AV267" s="14" t="s">
        <v>138</v>
      </c>
      <c r="AW267" s="14" t="s">
        <v>37</v>
      </c>
      <c r="AX267" s="14" t="s">
        <v>84</v>
      </c>
      <c r="AY267" s="160" t="s">
        <v>130</v>
      </c>
    </row>
    <row r="268" spans="2:65" s="1" customFormat="1" ht="24.2" customHeight="1">
      <c r="B268" s="33"/>
      <c r="C268" s="128" t="s">
        <v>338</v>
      </c>
      <c r="D268" s="128" t="s">
        <v>133</v>
      </c>
      <c r="E268" s="129" t="s">
        <v>339</v>
      </c>
      <c r="F268" s="130" t="s">
        <v>340</v>
      </c>
      <c r="G268" s="131" t="s">
        <v>136</v>
      </c>
      <c r="H268" s="132">
        <v>57.48</v>
      </c>
      <c r="I268" s="133"/>
      <c r="J268" s="134">
        <f>ROUND(I268*H268,2)</f>
        <v>0</v>
      </c>
      <c r="K268" s="130" t="s">
        <v>137</v>
      </c>
      <c r="L268" s="33"/>
      <c r="M268" s="135" t="s">
        <v>19</v>
      </c>
      <c r="N268" s="136" t="s">
        <v>47</v>
      </c>
      <c r="P268" s="137">
        <f>O268*H268</f>
        <v>0</v>
      </c>
      <c r="Q268" s="137">
        <v>0</v>
      </c>
      <c r="R268" s="137">
        <f>Q268*H268</f>
        <v>0</v>
      </c>
      <c r="S268" s="137">
        <v>0.05</v>
      </c>
      <c r="T268" s="138">
        <f>S268*H268</f>
        <v>2.874</v>
      </c>
      <c r="AR268" s="139" t="s">
        <v>138</v>
      </c>
      <c r="AT268" s="139" t="s">
        <v>133</v>
      </c>
      <c r="AU268" s="139" t="s">
        <v>86</v>
      </c>
      <c r="AY268" s="18" t="s">
        <v>130</v>
      </c>
      <c r="BE268" s="140">
        <f>IF(N268="základní",J268,0)</f>
        <v>0</v>
      </c>
      <c r="BF268" s="140">
        <f>IF(N268="snížená",J268,0)</f>
        <v>0</v>
      </c>
      <c r="BG268" s="140">
        <f>IF(N268="zákl. přenesená",J268,0)</f>
        <v>0</v>
      </c>
      <c r="BH268" s="140">
        <f>IF(N268="sníž. přenesená",J268,0)</f>
        <v>0</v>
      </c>
      <c r="BI268" s="140">
        <f>IF(N268="nulová",J268,0)</f>
        <v>0</v>
      </c>
      <c r="BJ268" s="18" t="s">
        <v>84</v>
      </c>
      <c r="BK268" s="140">
        <f>ROUND(I268*H268,2)</f>
        <v>0</v>
      </c>
      <c r="BL268" s="18" t="s">
        <v>138</v>
      </c>
      <c r="BM268" s="139" t="s">
        <v>341</v>
      </c>
    </row>
    <row r="269" spans="2:47" s="1" customFormat="1" ht="12">
      <c r="B269" s="33"/>
      <c r="D269" s="141" t="s">
        <v>140</v>
      </c>
      <c r="F269" s="142" t="s">
        <v>342</v>
      </c>
      <c r="I269" s="143"/>
      <c r="L269" s="33"/>
      <c r="M269" s="144"/>
      <c r="T269" s="52"/>
      <c r="AT269" s="18" t="s">
        <v>140</v>
      </c>
      <c r="AU269" s="18" t="s">
        <v>86</v>
      </c>
    </row>
    <row r="270" spans="2:51" s="12" customFormat="1" ht="12">
      <c r="B270" s="145"/>
      <c r="D270" s="146" t="s">
        <v>142</v>
      </c>
      <c r="E270" s="147" t="s">
        <v>19</v>
      </c>
      <c r="F270" s="148" t="s">
        <v>343</v>
      </c>
      <c r="H270" s="147" t="s">
        <v>19</v>
      </c>
      <c r="I270" s="149"/>
      <c r="L270" s="145"/>
      <c r="M270" s="150"/>
      <c r="T270" s="151"/>
      <c r="AT270" s="147" t="s">
        <v>142</v>
      </c>
      <c r="AU270" s="147" t="s">
        <v>86</v>
      </c>
      <c r="AV270" s="12" t="s">
        <v>84</v>
      </c>
      <c r="AW270" s="12" t="s">
        <v>37</v>
      </c>
      <c r="AX270" s="12" t="s">
        <v>76</v>
      </c>
      <c r="AY270" s="147" t="s">
        <v>130</v>
      </c>
    </row>
    <row r="271" spans="2:51" s="13" customFormat="1" ht="12">
      <c r="B271" s="152"/>
      <c r="D271" s="146" t="s">
        <v>142</v>
      </c>
      <c r="E271" s="153" t="s">
        <v>19</v>
      </c>
      <c r="F271" s="154" t="s">
        <v>344</v>
      </c>
      <c r="H271" s="155">
        <v>15.48</v>
      </c>
      <c r="I271" s="156"/>
      <c r="L271" s="152"/>
      <c r="M271" s="157"/>
      <c r="T271" s="158"/>
      <c r="AT271" s="153" t="s">
        <v>142</v>
      </c>
      <c r="AU271" s="153" t="s">
        <v>86</v>
      </c>
      <c r="AV271" s="13" t="s">
        <v>86</v>
      </c>
      <c r="AW271" s="13" t="s">
        <v>37</v>
      </c>
      <c r="AX271" s="13" t="s">
        <v>76</v>
      </c>
      <c r="AY271" s="153" t="s">
        <v>130</v>
      </c>
    </row>
    <row r="272" spans="2:51" s="13" customFormat="1" ht="12">
      <c r="B272" s="152"/>
      <c r="D272" s="146" t="s">
        <v>142</v>
      </c>
      <c r="E272" s="153" t="s">
        <v>19</v>
      </c>
      <c r="F272" s="154" t="s">
        <v>345</v>
      </c>
      <c r="H272" s="155">
        <v>0.72</v>
      </c>
      <c r="I272" s="156"/>
      <c r="L272" s="152"/>
      <c r="M272" s="157"/>
      <c r="T272" s="158"/>
      <c r="AT272" s="153" t="s">
        <v>142</v>
      </c>
      <c r="AU272" s="153" t="s">
        <v>86</v>
      </c>
      <c r="AV272" s="13" t="s">
        <v>86</v>
      </c>
      <c r="AW272" s="13" t="s">
        <v>37</v>
      </c>
      <c r="AX272" s="13" t="s">
        <v>76</v>
      </c>
      <c r="AY272" s="153" t="s">
        <v>130</v>
      </c>
    </row>
    <row r="273" spans="2:51" s="13" customFormat="1" ht="12">
      <c r="B273" s="152"/>
      <c r="D273" s="146" t="s">
        <v>142</v>
      </c>
      <c r="E273" s="153" t="s">
        <v>19</v>
      </c>
      <c r="F273" s="154" t="s">
        <v>346</v>
      </c>
      <c r="H273" s="155">
        <v>28.3</v>
      </c>
      <c r="I273" s="156"/>
      <c r="L273" s="152"/>
      <c r="M273" s="157"/>
      <c r="T273" s="158"/>
      <c r="AT273" s="153" t="s">
        <v>142</v>
      </c>
      <c r="AU273" s="153" t="s">
        <v>86</v>
      </c>
      <c r="AV273" s="13" t="s">
        <v>86</v>
      </c>
      <c r="AW273" s="13" t="s">
        <v>37</v>
      </c>
      <c r="AX273" s="13" t="s">
        <v>76</v>
      </c>
      <c r="AY273" s="153" t="s">
        <v>130</v>
      </c>
    </row>
    <row r="274" spans="2:51" s="13" customFormat="1" ht="12">
      <c r="B274" s="152"/>
      <c r="D274" s="146" t="s">
        <v>142</v>
      </c>
      <c r="E274" s="153" t="s">
        <v>19</v>
      </c>
      <c r="F274" s="154" t="s">
        <v>347</v>
      </c>
      <c r="H274" s="155">
        <v>11.06</v>
      </c>
      <c r="I274" s="156"/>
      <c r="L274" s="152"/>
      <c r="M274" s="157"/>
      <c r="T274" s="158"/>
      <c r="AT274" s="153" t="s">
        <v>142</v>
      </c>
      <c r="AU274" s="153" t="s">
        <v>86</v>
      </c>
      <c r="AV274" s="13" t="s">
        <v>86</v>
      </c>
      <c r="AW274" s="13" t="s">
        <v>37</v>
      </c>
      <c r="AX274" s="13" t="s">
        <v>76</v>
      </c>
      <c r="AY274" s="153" t="s">
        <v>130</v>
      </c>
    </row>
    <row r="275" spans="2:51" s="13" customFormat="1" ht="12">
      <c r="B275" s="152"/>
      <c r="D275" s="146" t="s">
        <v>142</v>
      </c>
      <c r="E275" s="153" t="s">
        <v>19</v>
      </c>
      <c r="F275" s="154" t="s">
        <v>348</v>
      </c>
      <c r="H275" s="155">
        <v>1.92</v>
      </c>
      <c r="I275" s="156"/>
      <c r="L275" s="152"/>
      <c r="M275" s="157"/>
      <c r="T275" s="158"/>
      <c r="AT275" s="153" t="s">
        <v>142</v>
      </c>
      <c r="AU275" s="153" t="s">
        <v>86</v>
      </c>
      <c r="AV275" s="13" t="s">
        <v>86</v>
      </c>
      <c r="AW275" s="13" t="s">
        <v>37</v>
      </c>
      <c r="AX275" s="13" t="s">
        <v>76</v>
      </c>
      <c r="AY275" s="153" t="s">
        <v>130</v>
      </c>
    </row>
    <row r="276" spans="2:51" s="14" customFormat="1" ht="12">
      <c r="B276" s="159"/>
      <c r="D276" s="146" t="s">
        <v>142</v>
      </c>
      <c r="E276" s="160" t="s">
        <v>19</v>
      </c>
      <c r="F276" s="161" t="s">
        <v>146</v>
      </c>
      <c r="H276" s="162">
        <v>57.480000000000004</v>
      </c>
      <c r="I276" s="163"/>
      <c r="L276" s="159"/>
      <c r="M276" s="164"/>
      <c r="T276" s="165"/>
      <c r="AT276" s="160" t="s">
        <v>142</v>
      </c>
      <c r="AU276" s="160" t="s">
        <v>86</v>
      </c>
      <c r="AV276" s="14" t="s">
        <v>138</v>
      </c>
      <c r="AW276" s="14" t="s">
        <v>37</v>
      </c>
      <c r="AX276" s="14" t="s">
        <v>84</v>
      </c>
      <c r="AY276" s="160" t="s">
        <v>130</v>
      </c>
    </row>
    <row r="277" spans="2:65" s="1" customFormat="1" ht="24.2" customHeight="1">
      <c r="B277" s="33"/>
      <c r="C277" s="128" t="s">
        <v>349</v>
      </c>
      <c r="D277" s="128" t="s">
        <v>133</v>
      </c>
      <c r="E277" s="129" t="s">
        <v>350</v>
      </c>
      <c r="F277" s="130" t="s">
        <v>351</v>
      </c>
      <c r="G277" s="131" t="s">
        <v>136</v>
      </c>
      <c r="H277" s="132">
        <v>39.573</v>
      </c>
      <c r="I277" s="133"/>
      <c r="J277" s="134">
        <f>ROUND(I277*H277,2)</f>
        <v>0</v>
      </c>
      <c r="K277" s="130" t="s">
        <v>137</v>
      </c>
      <c r="L277" s="33"/>
      <c r="M277" s="135" t="s">
        <v>19</v>
      </c>
      <c r="N277" s="136" t="s">
        <v>47</v>
      </c>
      <c r="P277" s="137">
        <f>O277*H277</f>
        <v>0</v>
      </c>
      <c r="Q277" s="137">
        <v>0</v>
      </c>
      <c r="R277" s="137">
        <f>Q277*H277</f>
        <v>0</v>
      </c>
      <c r="S277" s="137">
        <v>0.016</v>
      </c>
      <c r="T277" s="138">
        <f>S277*H277</f>
        <v>0.6331680000000001</v>
      </c>
      <c r="AR277" s="139" t="s">
        <v>138</v>
      </c>
      <c r="AT277" s="139" t="s">
        <v>133</v>
      </c>
      <c r="AU277" s="139" t="s">
        <v>86</v>
      </c>
      <c r="AY277" s="18" t="s">
        <v>130</v>
      </c>
      <c r="BE277" s="140">
        <f>IF(N277="základní",J277,0)</f>
        <v>0</v>
      </c>
      <c r="BF277" s="140">
        <f>IF(N277="snížená",J277,0)</f>
        <v>0</v>
      </c>
      <c r="BG277" s="140">
        <f>IF(N277="zákl. přenesená",J277,0)</f>
        <v>0</v>
      </c>
      <c r="BH277" s="140">
        <f>IF(N277="sníž. přenesená",J277,0)</f>
        <v>0</v>
      </c>
      <c r="BI277" s="140">
        <f>IF(N277="nulová",J277,0)</f>
        <v>0</v>
      </c>
      <c r="BJ277" s="18" t="s">
        <v>84</v>
      </c>
      <c r="BK277" s="140">
        <f>ROUND(I277*H277,2)</f>
        <v>0</v>
      </c>
      <c r="BL277" s="18" t="s">
        <v>138</v>
      </c>
      <c r="BM277" s="139" t="s">
        <v>352</v>
      </c>
    </row>
    <row r="278" spans="2:47" s="1" customFormat="1" ht="12">
      <c r="B278" s="33"/>
      <c r="D278" s="141" t="s">
        <v>140</v>
      </c>
      <c r="F278" s="142" t="s">
        <v>353</v>
      </c>
      <c r="I278" s="143"/>
      <c r="L278" s="33"/>
      <c r="M278" s="144"/>
      <c r="T278" s="52"/>
      <c r="AT278" s="18" t="s">
        <v>140</v>
      </c>
      <c r="AU278" s="18" t="s">
        <v>86</v>
      </c>
    </row>
    <row r="279" spans="2:51" s="12" customFormat="1" ht="12">
      <c r="B279" s="145"/>
      <c r="D279" s="146" t="s">
        <v>142</v>
      </c>
      <c r="E279" s="147" t="s">
        <v>19</v>
      </c>
      <c r="F279" s="148" t="s">
        <v>143</v>
      </c>
      <c r="H279" s="147" t="s">
        <v>19</v>
      </c>
      <c r="I279" s="149"/>
      <c r="L279" s="145"/>
      <c r="M279" s="150"/>
      <c r="T279" s="151"/>
      <c r="AT279" s="147" t="s">
        <v>142</v>
      </c>
      <c r="AU279" s="147" t="s">
        <v>86</v>
      </c>
      <c r="AV279" s="12" t="s">
        <v>84</v>
      </c>
      <c r="AW279" s="12" t="s">
        <v>37</v>
      </c>
      <c r="AX279" s="12" t="s">
        <v>76</v>
      </c>
      <c r="AY279" s="147" t="s">
        <v>130</v>
      </c>
    </row>
    <row r="280" spans="2:51" s="13" customFormat="1" ht="12">
      <c r="B280" s="152"/>
      <c r="D280" s="146" t="s">
        <v>142</v>
      </c>
      <c r="E280" s="153" t="s">
        <v>19</v>
      </c>
      <c r="F280" s="154" t="s">
        <v>144</v>
      </c>
      <c r="H280" s="155">
        <v>45.973</v>
      </c>
      <c r="I280" s="156"/>
      <c r="L280" s="152"/>
      <c r="M280" s="157"/>
      <c r="T280" s="158"/>
      <c r="AT280" s="153" t="s">
        <v>142</v>
      </c>
      <c r="AU280" s="153" t="s">
        <v>86</v>
      </c>
      <c r="AV280" s="13" t="s">
        <v>86</v>
      </c>
      <c r="AW280" s="13" t="s">
        <v>37</v>
      </c>
      <c r="AX280" s="13" t="s">
        <v>76</v>
      </c>
      <c r="AY280" s="153" t="s">
        <v>130</v>
      </c>
    </row>
    <row r="281" spans="2:51" s="13" customFormat="1" ht="12">
      <c r="B281" s="152"/>
      <c r="D281" s="146" t="s">
        <v>142</v>
      </c>
      <c r="E281" s="153" t="s">
        <v>19</v>
      </c>
      <c r="F281" s="154" t="s">
        <v>145</v>
      </c>
      <c r="H281" s="155">
        <v>-6.4</v>
      </c>
      <c r="I281" s="156"/>
      <c r="L281" s="152"/>
      <c r="M281" s="157"/>
      <c r="T281" s="158"/>
      <c r="AT281" s="153" t="s">
        <v>142</v>
      </c>
      <c r="AU281" s="153" t="s">
        <v>86</v>
      </c>
      <c r="AV281" s="13" t="s">
        <v>86</v>
      </c>
      <c r="AW281" s="13" t="s">
        <v>37</v>
      </c>
      <c r="AX281" s="13" t="s">
        <v>76</v>
      </c>
      <c r="AY281" s="153" t="s">
        <v>130</v>
      </c>
    </row>
    <row r="282" spans="2:51" s="14" customFormat="1" ht="12">
      <c r="B282" s="159"/>
      <c r="D282" s="146" t="s">
        <v>142</v>
      </c>
      <c r="E282" s="160" t="s">
        <v>19</v>
      </c>
      <c r="F282" s="161" t="s">
        <v>146</v>
      </c>
      <c r="H282" s="162">
        <v>39.573</v>
      </c>
      <c r="I282" s="163"/>
      <c r="L282" s="159"/>
      <c r="M282" s="164"/>
      <c r="T282" s="165"/>
      <c r="AT282" s="160" t="s">
        <v>142</v>
      </c>
      <c r="AU282" s="160" t="s">
        <v>86</v>
      </c>
      <c r="AV282" s="14" t="s">
        <v>138</v>
      </c>
      <c r="AW282" s="14" t="s">
        <v>37</v>
      </c>
      <c r="AX282" s="14" t="s">
        <v>84</v>
      </c>
      <c r="AY282" s="160" t="s">
        <v>130</v>
      </c>
    </row>
    <row r="283" spans="2:63" s="11" customFormat="1" ht="22.9" customHeight="1">
      <c r="B283" s="116"/>
      <c r="D283" s="117" t="s">
        <v>75</v>
      </c>
      <c r="E283" s="126" t="s">
        <v>354</v>
      </c>
      <c r="F283" s="126" t="s">
        <v>355</v>
      </c>
      <c r="I283" s="119"/>
      <c r="J283" s="127">
        <f>BK283</f>
        <v>0</v>
      </c>
      <c r="L283" s="116"/>
      <c r="M283" s="121"/>
      <c r="P283" s="122">
        <f>SUM(P284:P326)</f>
        <v>0</v>
      </c>
      <c r="R283" s="122">
        <f>SUM(R284:R326)</f>
        <v>0</v>
      </c>
      <c r="T283" s="123">
        <f>SUM(T284:T326)</f>
        <v>0</v>
      </c>
      <c r="AR283" s="117" t="s">
        <v>84</v>
      </c>
      <c r="AT283" s="124" t="s">
        <v>75</v>
      </c>
      <c r="AU283" s="124" t="s">
        <v>84</v>
      </c>
      <c r="AY283" s="117" t="s">
        <v>130</v>
      </c>
      <c r="BK283" s="125">
        <f>SUM(BK284:BK326)</f>
        <v>0</v>
      </c>
    </row>
    <row r="284" spans="2:65" s="1" customFormat="1" ht="24.2" customHeight="1">
      <c r="B284" s="33"/>
      <c r="C284" s="128" t="s">
        <v>356</v>
      </c>
      <c r="D284" s="128" t="s">
        <v>133</v>
      </c>
      <c r="E284" s="129" t="s">
        <v>357</v>
      </c>
      <c r="F284" s="130" t="s">
        <v>358</v>
      </c>
      <c r="G284" s="131" t="s">
        <v>359</v>
      </c>
      <c r="H284" s="132">
        <v>96.98</v>
      </c>
      <c r="I284" s="133"/>
      <c r="J284" s="134">
        <f>ROUND(I284*H284,2)</f>
        <v>0</v>
      </c>
      <c r="K284" s="130" t="s">
        <v>137</v>
      </c>
      <c r="L284" s="33"/>
      <c r="M284" s="135" t="s">
        <v>19</v>
      </c>
      <c r="N284" s="136" t="s">
        <v>47</v>
      </c>
      <c r="P284" s="137">
        <f>O284*H284</f>
        <v>0</v>
      </c>
      <c r="Q284" s="137">
        <v>0</v>
      </c>
      <c r="R284" s="137">
        <f>Q284*H284</f>
        <v>0</v>
      </c>
      <c r="S284" s="137">
        <v>0</v>
      </c>
      <c r="T284" s="138">
        <f>S284*H284</f>
        <v>0</v>
      </c>
      <c r="AR284" s="139" t="s">
        <v>138</v>
      </c>
      <c r="AT284" s="139" t="s">
        <v>133</v>
      </c>
      <c r="AU284" s="139" t="s">
        <v>86</v>
      </c>
      <c r="AY284" s="18" t="s">
        <v>130</v>
      </c>
      <c r="BE284" s="140">
        <f>IF(N284="základní",J284,0)</f>
        <v>0</v>
      </c>
      <c r="BF284" s="140">
        <f>IF(N284="snížená",J284,0)</f>
        <v>0</v>
      </c>
      <c r="BG284" s="140">
        <f>IF(N284="zákl. přenesená",J284,0)</f>
        <v>0</v>
      </c>
      <c r="BH284" s="140">
        <f>IF(N284="sníž. přenesená",J284,0)</f>
        <v>0</v>
      </c>
      <c r="BI284" s="140">
        <f>IF(N284="nulová",J284,0)</f>
        <v>0</v>
      </c>
      <c r="BJ284" s="18" t="s">
        <v>84</v>
      </c>
      <c r="BK284" s="140">
        <f>ROUND(I284*H284,2)</f>
        <v>0</v>
      </c>
      <c r="BL284" s="18" t="s">
        <v>138</v>
      </c>
      <c r="BM284" s="139" t="s">
        <v>360</v>
      </c>
    </row>
    <row r="285" spans="2:47" s="1" customFormat="1" ht="12">
      <c r="B285" s="33"/>
      <c r="D285" s="141" t="s">
        <v>140</v>
      </c>
      <c r="F285" s="142" t="s">
        <v>361</v>
      </c>
      <c r="I285" s="143"/>
      <c r="L285" s="33"/>
      <c r="M285" s="144"/>
      <c r="T285" s="52"/>
      <c r="AT285" s="18" t="s">
        <v>140</v>
      </c>
      <c r="AU285" s="18" t="s">
        <v>86</v>
      </c>
    </row>
    <row r="286" spans="2:65" s="1" customFormat="1" ht="21.75" customHeight="1">
      <c r="B286" s="33"/>
      <c r="C286" s="128" t="s">
        <v>362</v>
      </c>
      <c r="D286" s="128" t="s">
        <v>133</v>
      </c>
      <c r="E286" s="129" t="s">
        <v>363</v>
      </c>
      <c r="F286" s="130" t="s">
        <v>364</v>
      </c>
      <c r="G286" s="131" t="s">
        <v>359</v>
      </c>
      <c r="H286" s="132">
        <v>96.98</v>
      </c>
      <c r="I286" s="133"/>
      <c r="J286" s="134">
        <f>ROUND(I286*H286,2)</f>
        <v>0</v>
      </c>
      <c r="K286" s="130" t="s">
        <v>137</v>
      </c>
      <c r="L286" s="33"/>
      <c r="M286" s="135" t="s">
        <v>19</v>
      </c>
      <c r="N286" s="136" t="s">
        <v>47</v>
      </c>
      <c r="P286" s="137">
        <f>O286*H286</f>
        <v>0</v>
      </c>
      <c r="Q286" s="137">
        <v>0</v>
      </c>
      <c r="R286" s="137">
        <f>Q286*H286</f>
        <v>0</v>
      </c>
      <c r="S286" s="137">
        <v>0</v>
      </c>
      <c r="T286" s="138">
        <f>S286*H286</f>
        <v>0</v>
      </c>
      <c r="AR286" s="139" t="s">
        <v>138</v>
      </c>
      <c r="AT286" s="139" t="s">
        <v>133</v>
      </c>
      <c r="AU286" s="139" t="s">
        <v>86</v>
      </c>
      <c r="AY286" s="18" t="s">
        <v>130</v>
      </c>
      <c r="BE286" s="140">
        <f>IF(N286="základní",J286,0)</f>
        <v>0</v>
      </c>
      <c r="BF286" s="140">
        <f>IF(N286="snížená",J286,0)</f>
        <v>0</v>
      </c>
      <c r="BG286" s="140">
        <f>IF(N286="zákl. přenesená",J286,0)</f>
        <v>0</v>
      </c>
      <c r="BH286" s="140">
        <f>IF(N286="sníž. přenesená",J286,0)</f>
        <v>0</v>
      </c>
      <c r="BI286" s="140">
        <f>IF(N286="nulová",J286,0)</f>
        <v>0</v>
      </c>
      <c r="BJ286" s="18" t="s">
        <v>84</v>
      </c>
      <c r="BK286" s="140">
        <f>ROUND(I286*H286,2)</f>
        <v>0</v>
      </c>
      <c r="BL286" s="18" t="s">
        <v>138</v>
      </c>
      <c r="BM286" s="139" t="s">
        <v>365</v>
      </c>
    </row>
    <row r="287" spans="2:47" s="1" customFormat="1" ht="12">
      <c r="B287" s="33"/>
      <c r="D287" s="141" t="s">
        <v>140</v>
      </c>
      <c r="F287" s="142" t="s">
        <v>366</v>
      </c>
      <c r="I287" s="143"/>
      <c r="L287" s="33"/>
      <c r="M287" s="144"/>
      <c r="T287" s="52"/>
      <c r="AT287" s="18" t="s">
        <v>140</v>
      </c>
      <c r="AU287" s="18" t="s">
        <v>86</v>
      </c>
    </row>
    <row r="288" spans="2:65" s="1" customFormat="1" ht="24.2" customHeight="1">
      <c r="B288" s="33"/>
      <c r="C288" s="128" t="s">
        <v>367</v>
      </c>
      <c r="D288" s="128" t="s">
        <v>133</v>
      </c>
      <c r="E288" s="129" t="s">
        <v>368</v>
      </c>
      <c r="F288" s="130" t="s">
        <v>369</v>
      </c>
      <c r="G288" s="131" t="s">
        <v>359</v>
      </c>
      <c r="H288" s="132">
        <v>96.98</v>
      </c>
      <c r="I288" s="133"/>
      <c r="J288" s="134">
        <f>ROUND(I288*H288,2)</f>
        <v>0</v>
      </c>
      <c r="K288" s="130" t="s">
        <v>137</v>
      </c>
      <c r="L288" s="33"/>
      <c r="M288" s="135" t="s">
        <v>19</v>
      </c>
      <c r="N288" s="136" t="s">
        <v>47</v>
      </c>
      <c r="P288" s="137">
        <f>O288*H288</f>
        <v>0</v>
      </c>
      <c r="Q288" s="137">
        <v>0</v>
      </c>
      <c r="R288" s="137">
        <f>Q288*H288</f>
        <v>0</v>
      </c>
      <c r="S288" s="137">
        <v>0</v>
      </c>
      <c r="T288" s="138">
        <f>S288*H288</f>
        <v>0</v>
      </c>
      <c r="AR288" s="139" t="s">
        <v>138</v>
      </c>
      <c r="AT288" s="139" t="s">
        <v>133</v>
      </c>
      <c r="AU288" s="139" t="s">
        <v>86</v>
      </c>
      <c r="AY288" s="18" t="s">
        <v>130</v>
      </c>
      <c r="BE288" s="140">
        <f>IF(N288="základní",J288,0)</f>
        <v>0</v>
      </c>
      <c r="BF288" s="140">
        <f>IF(N288="snížená",J288,0)</f>
        <v>0</v>
      </c>
      <c r="BG288" s="140">
        <f>IF(N288="zákl. přenesená",J288,0)</f>
        <v>0</v>
      </c>
      <c r="BH288" s="140">
        <f>IF(N288="sníž. přenesená",J288,0)</f>
        <v>0</v>
      </c>
      <c r="BI288" s="140">
        <f>IF(N288="nulová",J288,0)</f>
        <v>0</v>
      </c>
      <c r="BJ288" s="18" t="s">
        <v>84</v>
      </c>
      <c r="BK288" s="140">
        <f>ROUND(I288*H288,2)</f>
        <v>0</v>
      </c>
      <c r="BL288" s="18" t="s">
        <v>138</v>
      </c>
      <c r="BM288" s="139" t="s">
        <v>370</v>
      </c>
    </row>
    <row r="289" spans="2:47" s="1" customFormat="1" ht="12">
      <c r="B289" s="33"/>
      <c r="D289" s="141" t="s">
        <v>140</v>
      </c>
      <c r="F289" s="142" t="s">
        <v>371</v>
      </c>
      <c r="I289" s="143"/>
      <c r="L289" s="33"/>
      <c r="M289" s="144"/>
      <c r="T289" s="52"/>
      <c r="AT289" s="18" t="s">
        <v>140</v>
      </c>
      <c r="AU289" s="18" t="s">
        <v>86</v>
      </c>
    </row>
    <row r="290" spans="2:65" s="1" customFormat="1" ht="24.2" customHeight="1">
      <c r="B290" s="33"/>
      <c r="C290" s="128" t="s">
        <v>372</v>
      </c>
      <c r="D290" s="128" t="s">
        <v>133</v>
      </c>
      <c r="E290" s="129" t="s">
        <v>373</v>
      </c>
      <c r="F290" s="130" t="s">
        <v>374</v>
      </c>
      <c r="G290" s="131" t="s">
        <v>359</v>
      </c>
      <c r="H290" s="132">
        <v>1.218</v>
      </c>
      <c r="I290" s="133"/>
      <c r="J290" s="134">
        <f>ROUND(I290*H290,2)</f>
        <v>0</v>
      </c>
      <c r="K290" s="130" t="s">
        <v>137</v>
      </c>
      <c r="L290" s="33"/>
      <c r="M290" s="135" t="s">
        <v>19</v>
      </c>
      <c r="N290" s="136" t="s">
        <v>47</v>
      </c>
      <c r="P290" s="137">
        <f>O290*H290</f>
        <v>0</v>
      </c>
      <c r="Q290" s="137">
        <v>0</v>
      </c>
      <c r="R290" s="137">
        <f>Q290*H290</f>
        <v>0</v>
      </c>
      <c r="S290" s="137">
        <v>0</v>
      </c>
      <c r="T290" s="138">
        <f>S290*H290</f>
        <v>0</v>
      </c>
      <c r="AR290" s="139" t="s">
        <v>138</v>
      </c>
      <c r="AT290" s="139" t="s">
        <v>133</v>
      </c>
      <c r="AU290" s="139" t="s">
        <v>86</v>
      </c>
      <c r="AY290" s="18" t="s">
        <v>130</v>
      </c>
      <c r="BE290" s="140">
        <f>IF(N290="základní",J290,0)</f>
        <v>0</v>
      </c>
      <c r="BF290" s="140">
        <f>IF(N290="snížená",J290,0)</f>
        <v>0</v>
      </c>
      <c r="BG290" s="140">
        <f>IF(N290="zákl. přenesená",J290,0)</f>
        <v>0</v>
      </c>
      <c r="BH290" s="140">
        <f>IF(N290="sníž. přenesená",J290,0)</f>
        <v>0</v>
      </c>
      <c r="BI290" s="140">
        <f>IF(N290="nulová",J290,0)</f>
        <v>0</v>
      </c>
      <c r="BJ290" s="18" t="s">
        <v>84</v>
      </c>
      <c r="BK290" s="140">
        <f>ROUND(I290*H290,2)</f>
        <v>0</v>
      </c>
      <c r="BL290" s="18" t="s">
        <v>138</v>
      </c>
      <c r="BM290" s="139" t="s">
        <v>375</v>
      </c>
    </row>
    <row r="291" spans="2:47" s="1" customFormat="1" ht="12">
      <c r="B291" s="33"/>
      <c r="D291" s="141" t="s">
        <v>140</v>
      </c>
      <c r="F291" s="142" t="s">
        <v>376</v>
      </c>
      <c r="I291" s="143"/>
      <c r="L291" s="33"/>
      <c r="M291" s="144"/>
      <c r="T291" s="52"/>
      <c r="AT291" s="18" t="s">
        <v>140</v>
      </c>
      <c r="AU291" s="18" t="s">
        <v>86</v>
      </c>
    </row>
    <row r="292" spans="2:51" s="13" customFormat="1" ht="12">
      <c r="B292" s="152"/>
      <c r="D292" s="146" t="s">
        <v>142</v>
      </c>
      <c r="E292" s="153" t="s">
        <v>19</v>
      </c>
      <c r="F292" s="154" t="s">
        <v>377</v>
      </c>
      <c r="H292" s="155">
        <v>1.218</v>
      </c>
      <c r="I292" s="156"/>
      <c r="L292" s="152"/>
      <c r="M292" s="157"/>
      <c r="T292" s="158"/>
      <c r="AT292" s="153" t="s">
        <v>142</v>
      </c>
      <c r="AU292" s="153" t="s">
        <v>86</v>
      </c>
      <c r="AV292" s="13" t="s">
        <v>86</v>
      </c>
      <c r="AW292" s="13" t="s">
        <v>37</v>
      </c>
      <c r="AX292" s="13" t="s">
        <v>76</v>
      </c>
      <c r="AY292" s="153" t="s">
        <v>130</v>
      </c>
    </row>
    <row r="293" spans="2:51" s="14" customFormat="1" ht="12">
      <c r="B293" s="159"/>
      <c r="D293" s="146" t="s">
        <v>142</v>
      </c>
      <c r="E293" s="160" t="s">
        <v>19</v>
      </c>
      <c r="F293" s="161" t="s">
        <v>146</v>
      </c>
      <c r="H293" s="162">
        <v>1.218</v>
      </c>
      <c r="I293" s="163"/>
      <c r="L293" s="159"/>
      <c r="M293" s="164"/>
      <c r="T293" s="165"/>
      <c r="AT293" s="160" t="s">
        <v>142</v>
      </c>
      <c r="AU293" s="160" t="s">
        <v>86</v>
      </c>
      <c r="AV293" s="14" t="s">
        <v>138</v>
      </c>
      <c r="AW293" s="14" t="s">
        <v>37</v>
      </c>
      <c r="AX293" s="14" t="s">
        <v>84</v>
      </c>
      <c r="AY293" s="160" t="s">
        <v>130</v>
      </c>
    </row>
    <row r="294" spans="2:65" s="1" customFormat="1" ht="24.2" customHeight="1">
      <c r="B294" s="33"/>
      <c r="C294" s="128" t="s">
        <v>378</v>
      </c>
      <c r="D294" s="128" t="s">
        <v>133</v>
      </c>
      <c r="E294" s="129" t="s">
        <v>379</v>
      </c>
      <c r="F294" s="130" t="s">
        <v>380</v>
      </c>
      <c r="G294" s="131" t="s">
        <v>359</v>
      </c>
      <c r="H294" s="132">
        <v>48.988</v>
      </c>
      <c r="I294" s="133"/>
      <c r="J294" s="134">
        <f>ROUND(I294*H294,2)</f>
        <v>0</v>
      </c>
      <c r="K294" s="130" t="s">
        <v>137</v>
      </c>
      <c r="L294" s="33"/>
      <c r="M294" s="135" t="s">
        <v>19</v>
      </c>
      <c r="N294" s="136" t="s">
        <v>47</v>
      </c>
      <c r="P294" s="137">
        <f>O294*H294</f>
        <v>0</v>
      </c>
      <c r="Q294" s="137">
        <v>0</v>
      </c>
      <c r="R294" s="137">
        <f>Q294*H294</f>
        <v>0</v>
      </c>
      <c r="S294" s="137">
        <v>0</v>
      </c>
      <c r="T294" s="138">
        <f>S294*H294</f>
        <v>0</v>
      </c>
      <c r="AR294" s="139" t="s">
        <v>138</v>
      </c>
      <c r="AT294" s="139" t="s">
        <v>133</v>
      </c>
      <c r="AU294" s="139" t="s">
        <v>86</v>
      </c>
      <c r="AY294" s="18" t="s">
        <v>130</v>
      </c>
      <c r="BE294" s="140">
        <f>IF(N294="základní",J294,0)</f>
        <v>0</v>
      </c>
      <c r="BF294" s="140">
        <f>IF(N294="snížená",J294,0)</f>
        <v>0</v>
      </c>
      <c r="BG294" s="140">
        <f>IF(N294="zákl. přenesená",J294,0)</f>
        <v>0</v>
      </c>
      <c r="BH294" s="140">
        <f>IF(N294="sníž. přenesená",J294,0)</f>
        <v>0</v>
      </c>
      <c r="BI294" s="140">
        <f>IF(N294="nulová",J294,0)</f>
        <v>0</v>
      </c>
      <c r="BJ294" s="18" t="s">
        <v>84</v>
      </c>
      <c r="BK294" s="140">
        <f>ROUND(I294*H294,2)</f>
        <v>0</v>
      </c>
      <c r="BL294" s="18" t="s">
        <v>138</v>
      </c>
      <c r="BM294" s="139" t="s">
        <v>381</v>
      </c>
    </row>
    <row r="295" spans="2:47" s="1" customFormat="1" ht="12">
      <c r="B295" s="33"/>
      <c r="D295" s="141" t="s">
        <v>140</v>
      </c>
      <c r="F295" s="142" t="s">
        <v>382</v>
      </c>
      <c r="I295" s="143"/>
      <c r="L295" s="33"/>
      <c r="M295" s="144"/>
      <c r="T295" s="52"/>
      <c r="AT295" s="18" t="s">
        <v>140</v>
      </c>
      <c r="AU295" s="18" t="s">
        <v>86</v>
      </c>
    </row>
    <row r="296" spans="2:51" s="13" customFormat="1" ht="12">
      <c r="B296" s="152"/>
      <c r="D296" s="146" t="s">
        <v>142</v>
      </c>
      <c r="E296" s="153" t="s">
        <v>19</v>
      </c>
      <c r="F296" s="154" t="s">
        <v>383</v>
      </c>
      <c r="H296" s="155">
        <v>0.562</v>
      </c>
      <c r="I296" s="156"/>
      <c r="L296" s="152"/>
      <c r="M296" s="157"/>
      <c r="T296" s="158"/>
      <c r="AT296" s="153" t="s">
        <v>142</v>
      </c>
      <c r="AU296" s="153" t="s">
        <v>86</v>
      </c>
      <c r="AV296" s="13" t="s">
        <v>86</v>
      </c>
      <c r="AW296" s="13" t="s">
        <v>37</v>
      </c>
      <c r="AX296" s="13" t="s">
        <v>76</v>
      </c>
      <c r="AY296" s="153" t="s">
        <v>130</v>
      </c>
    </row>
    <row r="297" spans="2:51" s="13" customFormat="1" ht="12">
      <c r="B297" s="152"/>
      <c r="D297" s="146" t="s">
        <v>142</v>
      </c>
      <c r="E297" s="153" t="s">
        <v>19</v>
      </c>
      <c r="F297" s="154" t="s">
        <v>384</v>
      </c>
      <c r="H297" s="155">
        <v>48.021</v>
      </c>
      <c r="I297" s="156"/>
      <c r="L297" s="152"/>
      <c r="M297" s="157"/>
      <c r="T297" s="158"/>
      <c r="AT297" s="153" t="s">
        <v>142</v>
      </c>
      <c r="AU297" s="153" t="s">
        <v>86</v>
      </c>
      <c r="AV297" s="13" t="s">
        <v>86</v>
      </c>
      <c r="AW297" s="13" t="s">
        <v>37</v>
      </c>
      <c r="AX297" s="13" t="s">
        <v>76</v>
      </c>
      <c r="AY297" s="153" t="s">
        <v>130</v>
      </c>
    </row>
    <row r="298" spans="2:51" s="13" customFormat="1" ht="12">
      <c r="B298" s="152"/>
      <c r="D298" s="146" t="s">
        <v>142</v>
      </c>
      <c r="E298" s="153" t="s">
        <v>19</v>
      </c>
      <c r="F298" s="154" t="s">
        <v>385</v>
      </c>
      <c r="H298" s="155">
        <v>0.405</v>
      </c>
      <c r="I298" s="156"/>
      <c r="L298" s="152"/>
      <c r="M298" s="157"/>
      <c r="T298" s="158"/>
      <c r="AT298" s="153" t="s">
        <v>142</v>
      </c>
      <c r="AU298" s="153" t="s">
        <v>86</v>
      </c>
      <c r="AV298" s="13" t="s">
        <v>86</v>
      </c>
      <c r="AW298" s="13" t="s">
        <v>37</v>
      </c>
      <c r="AX298" s="13" t="s">
        <v>76</v>
      </c>
      <c r="AY298" s="153" t="s">
        <v>130</v>
      </c>
    </row>
    <row r="299" spans="2:51" s="14" customFormat="1" ht="12">
      <c r="B299" s="159"/>
      <c r="D299" s="146" t="s">
        <v>142</v>
      </c>
      <c r="E299" s="160" t="s">
        <v>19</v>
      </c>
      <c r="F299" s="161" t="s">
        <v>146</v>
      </c>
      <c r="H299" s="162">
        <v>48.988</v>
      </c>
      <c r="I299" s="163"/>
      <c r="L299" s="159"/>
      <c r="M299" s="164"/>
      <c r="T299" s="165"/>
      <c r="AT299" s="160" t="s">
        <v>142</v>
      </c>
      <c r="AU299" s="160" t="s">
        <v>86</v>
      </c>
      <c r="AV299" s="14" t="s">
        <v>138</v>
      </c>
      <c r="AW299" s="14" t="s">
        <v>37</v>
      </c>
      <c r="AX299" s="14" t="s">
        <v>84</v>
      </c>
      <c r="AY299" s="160" t="s">
        <v>130</v>
      </c>
    </row>
    <row r="300" spans="2:65" s="1" customFormat="1" ht="24.2" customHeight="1">
      <c r="B300" s="33"/>
      <c r="C300" s="128" t="s">
        <v>386</v>
      </c>
      <c r="D300" s="128" t="s">
        <v>133</v>
      </c>
      <c r="E300" s="129" t="s">
        <v>387</v>
      </c>
      <c r="F300" s="130" t="s">
        <v>388</v>
      </c>
      <c r="G300" s="131" t="s">
        <v>359</v>
      </c>
      <c r="H300" s="132">
        <v>7.784</v>
      </c>
      <c r="I300" s="133"/>
      <c r="J300" s="134">
        <f>ROUND(I300*H300,2)</f>
        <v>0</v>
      </c>
      <c r="K300" s="130" t="s">
        <v>137</v>
      </c>
      <c r="L300" s="33"/>
      <c r="M300" s="135" t="s">
        <v>19</v>
      </c>
      <c r="N300" s="136" t="s">
        <v>47</v>
      </c>
      <c r="P300" s="137">
        <f>O300*H300</f>
        <v>0</v>
      </c>
      <c r="Q300" s="137">
        <v>0</v>
      </c>
      <c r="R300" s="137">
        <f>Q300*H300</f>
        <v>0</v>
      </c>
      <c r="S300" s="137">
        <v>0</v>
      </c>
      <c r="T300" s="138">
        <f>S300*H300</f>
        <v>0</v>
      </c>
      <c r="AR300" s="139" t="s">
        <v>138</v>
      </c>
      <c r="AT300" s="139" t="s">
        <v>133</v>
      </c>
      <c r="AU300" s="139" t="s">
        <v>86</v>
      </c>
      <c r="AY300" s="18" t="s">
        <v>130</v>
      </c>
      <c r="BE300" s="140">
        <f>IF(N300="základní",J300,0)</f>
        <v>0</v>
      </c>
      <c r="BF300" s="140">
        <f>IF(N300="snížená",J300,0)</f>
        <v>0</v>
      </c>
      <c r="BG300" s="140">
        <f>IF(N300="zákl. přenesená",J300,0)</f>
        <v>0</v>
      </c>
      <c r="BH300" s="140">
        <f>IF(N300="sníž. přenesená",J300,0)</f>
        <v>0</v>
      </c>
      <c r="BI300" s="140">
        <f>IF(N300="nulová",J300,0)</f>
        <v>0</v>
      </c>
      <c r="BJ300" s="18" t="s">
        <v>84</v>
      </c>
      <c r="BK300" s="140">
        <f>ROUND(I300*H300,2)</f>
        <v>0</v>
      </c>
      <c r="BL300" s="18" t="s">
        <v>138</v>
      </c>
      <c r="BM300" s="139" t="s">
        <v>389</v>
      </c>
    </row>
    <row r="301" spans="2:47" s="1" customFormat="1" ht="12">
      <c r="B301" s="33"/>
      <c r="D301" s="141" t="s">
        <v>140</v>
      </c>
      <c r="F301" s="142" t="s">
        <v>390</v>
      </c>
      <c r="I301" s="143"/>
      <c r="L301" s="33"/>
      <c r="M301" s="144"/>
      <c r="T301" s="52"/>
      <c r="AT301" s="18" t="s">
        <v>140</v>
      </c>
      <c r="AU301" s="18" t="s">
        <v>86</v>
      </c>
    </row>
    <row r="302" spans="2:51" s="13" customFormat="1" ht="12">
      <c r="B302" s="152"/>
      <c r="D302" s="146" t="s">
        <v>142</v>
      </c>
      <c r="E302" s="153" t="s">
        <v>19</v>
      </c>
      <c r="F302" s="154" t="s">
        <v>391</v>
      </c>
      <c r="H302" s="155">
        <v>1.292</v>
      </c>
      <c r="I302" s="156"/>
      <c r="L302" s="152"/>
      <c r="M302" s="157"/>
      <c r="T302" s="158"/>
      <c r="AT302" s="153" t="s">
        <v>142</v>
      </c>
      <c r="AU302" s="153" t="s">
        <v>86</v>
      </c>
      <c r="AV302" s="13" t="s">
        <v>86</v>
      </c>
      <c r="AW302" s="13" t="s">
        <v>37</v>
      </c>
      <c r="AX302" s="13" t="s">
        <v>76</v>
      </c>
      <c r="AY302" s="153" t="s">
        <v>130</v>
      </c>
    </row>
    <row r="303" spans="2:51" s="13" customFormat="1" ht="12">
      <c r="B303" s="152"/>
      <c r="D303" s="146" t="s">
        <v>142</v>
      </c>
      <c r="E303" s="153" t="s">
        <v>19</v>
      </c>
      <c r="F303" s="154" t="s">
        <v>392</v>
      </c>
      <c r="H303" s="155">
        <v>3.928</v>
      </c>
      <c r="I303" s="156"/>
      <c r="L303" s="152"/>
      <c r="M303" s="157"/>
      <c r="T303" s="158"/>
      <c r="AT303" s="153" t="s">
        <v>142</v>
      </c>
      <c r="AU303" s="153" t="s">
        <v>86</v>
      </c>
      <c r="AV303" s="13" t="s">
        <v>86</v>
      </c>
      <c r="AW303" s="13" t="s">
        <v>37</v>
      </c>
      <c r="AX303" s="13" t="s">
        <v>76</v>
      </c>
      <c r="AY303" s="153" t="s">
        <v>130</v>
      </c>
    </row>
    <row r="304" spans="2:51" s="13" customFormat="1" ht="12">
      <c r="B304" s="152"/>
      <c r="D304" s="146" t="s">
        <v>142</v>
      </c>
      <c r="E304" s="153" t="s">
        <v>19</v>
      </c>
      <c r="F304" s="154" t="s">
        <v>393</v>
      </c>
      <c r="H304" s="155">
        <v>0.041</v>
      </c>
      <c r="I304" s="156"/>
      <c r="L304" s="152"/>
      <c r="M304" s="157"/>
      <c r="T304" s="158"/>
      <c r="AT304" s="153" t="s">
        <v>142</v>
      </c>
      <c r="AU304" s="153" t="s">
        <v>86</v>
      </c>
      <c r="AV304" s="13" t="s">
        <v>86</v>
      </c>
      <c r="AW304" s="13" t="s">
        <v>37</v>
      </c>
      <c r="AX304" s="13" t="s">
        <v>76</v>
      </c>
      <c r="AY304" s="153" t="s">
        <v>130</v>
      </c>
    </row>
    <row r="305" spans="2:51" s="13" customFormat="1" ht="12">
      <c r="B305" s="152"/>
      <c r="D305" s="146" t="s">
        <v>142</v>
      </c>
      <c r="E305" s="153" t="s">
        <v>19</v>
      </c>
      <c r="F305" s="154" t="s">
        <v>394</v>
      </c>
      <c r="H305" s="155">
        <v>0.702</v>
      </c>
      <c r="I305" s="156"/>
      <c r="L305" s="152"/>
      <c r="M305" s="157"/>
      <c r="T305" s="158"/>
      <c r="AT305" s="153" t="s">
        <v>142</v>
      </c>
      <c r="AU305" s="153" t="s">
        <v>86</v>
      </c>
      <c r="AV305" s="13" t="s">
        <v>86</v>
      </c>
      <c r="AW305" s="13" t="s">
        <v>37</v>
      </c>
      <c r="AX305" s="13" t="s">
        <v>76</v>
      </c>
      <c r="AY305" s="153" t="s">
        <v>130</v>
      </c>
    </row>
    <row r="306" spans="2:51" s="13" customFormat="1" ht="12">
      <c r="B306" s="152"/>
      <c r="D306" s="146" t="s">
        <v>142</v>
      </c>
      <c r="E306" s="153" t="s">
        <v>19</v>
      </c>
      <c r="F306" s="154" t="s">
        <v>395</v>
      </c>
      <c r="H306" s="155">
        <v>0.732</v>
      </c>
      <c r="I306" s="156"/>
      <c r="L306" s="152"/>
      <c r="M306" s="157"/>
      <c r="T306" s="158"/>
      <c r="AT306" s="153" t="s">
        <v>142</v>
      </c>
      <c r="AU306" s="153" t="s">
        <v>86</v>
      </c>
      <c r="AV306" s="13" t="s">
        <v>86</v>
      </c>
      <c r="AW306" s="13" t="s">
        <v>37</v>
      </c>
      <c r="AX306" s="13" t="s">
        <v>76</v>
      </c>
      <c r="AY306" s="153" t="s">
        <v>130</v>
      </c>
    </row>
    <row r="307" spans="2:51" s="13" customFormat="1" ht="12">
      <c r="B307" s="152"/>
      <c r="D307" s="146" t="s">
        <v>142</v>
      </c>
      <c r="E307" s="153" t="s">
        <v>19</v>
      </c>
      <c r="F307" s="154" t="s">
        <v>396</v>
      </c>
      <c r="H307" s="155">
        <v>1.089</v>
      </c>
      <c r="I307" s="156"/>
      <c r="L307" s="152"/>
      <c r="M307" s="157"/>
      <c r="T307" s="158"/>
      <c r="AT307" s="153" t="s">
        <v>142</v>
      </c>
      <c r="AU307" s="153" t="s">
        <v>86</v>
      </c>
      <c r="AV307" s="13" t="s">
        <v>86</v>
      </c>
      <c r="AW307" s="13" t="s">
        <v>37</v>
      </c>
      <c r="AX307" s="13" t="s">
        <v>76</v>
      </c>
      <c r="AY307" s="153" t="s">
        <v>130</v>
      </c>
    </row>
    <row r="308" spans="2:51" s="14" customFormat="1" ht="12">
      <c r="B308" s="159"/>
      <c r="D308" s="146" t="s">
        <v>142</v>
      </c>
      <c r="E308" s="160" t="s">
        <v>19</v>
      </c>
      <c r="F308" s="161" t="s">
        <v>146</v>
      </c>
      <c r="H308" s="162">
        <v>7.784000000000001</v>
      </c>
      <c r="I308" s="163"/>
      <c r="L308" s="159"/>
      <c r="M308" s="164"/>
      <c r="T308" s="165"/>
      <c r="AT308" s="160" t="s">
        <v>142</v>
      </c>
      <c r="AU308" s="160" t="s">
        <v>86</v>
      </c>
      <c r="AV308" s="14" t="s">
        <v>138</v>
      </c>
      <c r="AW308" s="14" t="s">
        <v>37</v>
      </c>
      <c r="AX308" s="14" t="s">
        <v>84</v>
      </c>
      <c r="AY308" s="160" t="s">
        <v>130</v>
      </c>
    </row>
    <row r="309" spans="2:65" s="1" customFormat="1" ht="24.2" customHeight="1">
      <c r="B309" s="33"/>
      <c r="C309" s="128" t="s">
        <v>397</v>
      </c>
      <c r="D309" s="128" t="s">
        <v>133</v>
      </c>
      <c r="E309" s="129" t="s">
        <v>398</v>
      </c>
      <c r="F309" s="130" t="s">
        <v>399</v>
      </c>
      <c r="G309" s="131" t="s">
        <v>359</v>
      </c>
      <c r="H309" s="132">
        <v>2.734</v>
      </c>
      <c r="I309" s="133"/>
      <c r="J309" s="134">
        <f>ROUND(I309*H309,2)</f>
        <v>0</v>
      </c>
      <c r="K309" s="130" t="s">
        <v>137</v>
      </c>
      <c r="L309" s="33"/>
      <c r="M309" s="135" t="s">
        <v>19</v>
      </c>
      <c r="N309" s="136" t="s">
        <v>47</v>
      </c>
      <c r="P309" s="137">
        <f>O309*H309</f>
        <v>0</v>
      </c>
      <c r="Q309" s="137">
        <v>0</v>
      </c>
      <c r="R309" s="137">
        <f>Q309*H309</f>
        <v>0</v>
      </c>
      <c r="S309" s="137">
        <v>0</v>
      </c>
      <c r="T309" s="138">
        <f>S309*H309</f>
        <v>0</v>
      </c>
      <c r="AR309" s="139" t="s">
        <v>138</v>
      </c>
      <c r="AT309" s="139" t="s">
        <v>133</v>
      </c>
      <c r="AU309" s="139" t="s">
        <v>86</v>
      </c>
      <c r="AY309" s="18" t="s">
        <v>130</v>
      </c>
      <c r="BE309" s="140">
        <f>IF(N309="základní",J309,0)</f>
        <v>0</v>
      </c>
      <c r="BF309" s="140">
        <f>IF(N309="snížená",J309,0)</f>
        <v>0</v>
      </c>
      <c r="BG309" s="140">
        <f>IF(N309="zákl. přenesená",J309,0)</f>
        <v>0</v>
      </c>
      <c r="BH309" s="140">
        <f>IF(N309="sníž. přenesená",J309,0)</f>
        <v>0</v>
      </c>
      <c r="BI309" s="140">
        <f>IF(N309="nulová",J309,0)</f>
        <v>0</v>
      </c>
      <c r="BJ309" s="18" t="s">
        <v>84</v>
      </c>
      <c r="BK309" s="140">
        <f>ROUND(I309*H309,2)</f>
        <v>0</v>
      </c>
      <c r="BL309" s="18" t="s">
        <v>138</v>
      </c>
      <c r="BM309" s="139" t="s">
        <v>400</v>
      </c>
    </row>
    <row r="310" spans="2:47" s="1" customFormat="1" ht="12">
      <c r="B310" s="33"/>
      <c r="D310" s="141" t="s">
        <v>140</v>
      </c>
      <c r="F310" s="142" t="s">
        <v>401</v>
      </c>
      <c r="I310" s="143"/>
      <c r="L310" s="33"/>
      <c r="M310" s="144"/>
      <c r="T310" s="52"/>
      <c r="AT310" s="18" t="s">
        <v>140</v>
      </c>
      <c r="AU310" s="18" t="s">
        <v>86</v>
      </c>
    </row>
    <row r="311" spans="2:51" s="13" customFormat="1" ht="12">
      <c r="B311" s="152"/>
      <c r="D311" s="146" t="s">
        <v>142</v>
      </c>
      <c r="E311" s="153" t="s">
        <v>19</v>
      </c>
      <c r="F311" s="154" t="s">
        <v>402</v>
      </c>
      <c r="H311" s="155">
        <v>0.976</v>
      </c>
      <c r="I311" s="156"/>
      <c r="L311" s="152"/>
      <c r="M311" s="157"/>
      <c r="T311" s="158"/>
      <c r="AT311" s="153" t="s">
        <v>142</v>
      </c>
      <c r="AU311" s="153" t="s">
        <v>86</v>
      </c>
      <c r="AV311" s="13" t="s">
        <v>86</v>
      </c>
      <c r="AW311" s="13" t="s">
        <v>37</v>
      </c>
      <c r="AX311" s="13" t="s">
        <v>76</v>
      </c>
      <c r="AY311" s="153" t="s">
        <v>130</v>
      </c>
    </row>
    <row r="312" spans="2:51" s="13" customFormat="1" ht="12">
      <c r="B312" s="152"/>
      <c r="D312" s="146" t="s">
        <v>142</v>
      </c>
      <c r="E312" s="153" t="s">
        <v>19</v>
      </c>
      <c r="F312" s="154" t="s">
        <v>403</v>
      </c>
      <c r="H312" s="155">
        <v>1.758</v>
      </c>
      <c r="I312" s="156"/>
      <c r="L312" s="152"/>
      <c r="M312" s="157"/>
      <c r="T312" s="158"/>
      <c r="AT312" s="153" t="s">
        <v>142</v>
      </c>
      <c r="AU312" s="153" t="s">
        <v>86</v>
      </c>
      <c r="AV312" s="13" t="s">
        <v>86</v>
      </c>
      <c r="AW312" s="13" t="s">
        <v>37</v>
      </c>
      <c r="AX312" s="13" t="s">
        <v>76</v>
      </c>
      <c r="AY312" s="153" t="s">
        <v>130</v>
      </c>
    </row>
    <row r="313" spans="2:51" s="14" customFormat="1" ht="12">
      <c r="B313" s="159"/>
      <c r="D313" s="146" t="s">
        <v>142</v>
      </c>
      <c r="E313" s="160" t="s">
        <v>19</v>
      </c>
      <c r="F313" s="161" t="s">
        <v>146</v>
      </c>
      <c r="H313" s="162">
        <v>2.734</v>
      </c>
      <c r="I313" s="163"/>
      <c r="L313" s="159"/>
      <c r="M313" s="164"/>
      <c r="T313" s="165"/>
      <c r="AT313" s="160" t="s">
        <v>142</v>
      </c>
      <c r="AU313" s="160" t="s">
        <v>86</v>
      </c>
      <c r="AV313" s="14" t="s">
        <v>138</v>
      </c>
      <c r="AW313" s="14" t="s">
        <v>37</v>
      </c>
      <c r="AX313" s="14" t="s">
        <v>84</v>
      </c>
      <c r="AY313" s="160" t="s">
        <v>130</v>
      </c>
    </row>
    <row r="314" spans="2:65" s="1" customFormat="1" ht="24.2" customHeight="1">
      <c r="B314" s="33"/>
      <c r="C314" s="128" t="s">
        <v>404</v>
      </c>
      <c r="D314" s="128" t="s">
        <v>133</v>
      </c>
      <c r="E314" s="129" t="s">
        <v>405</v>
      </c>
      <c r="F314" s="130" t="s">
        <v>406</v>
      </c>
      <c r="G314" s="131" t="s">
        <v>359</v>
      </c>
      <c r="H314" s="132">
        <v>30.24</v>
      </c>
      <c r="I314" s="133"/>
      <c r="J314" s="134">
        <f>ROUND(I314*H314,2)</f>
        <v>0</v>
      </c>
      <c r="K314" s="130" t="s">
        <v>137</v>
      </c>
      <c r="L314" s="33"/>
      <c r="M314" s="135" t="s">
        <v>19</v>
      </c>
      <c r="N314" s="136" t="s">
        <v>47</v>
      </c>
      <c r="P314" s="137">
        <f>O314*H314</f>
        <v>0</v>
      </c>
      <c r="Q314" s="137">
        <v>0</v>
      </c>
      <c r="R314" s="137">
        <f>Q314*H314</f>
        <v>0</v>
      </c>
      <c r="S314" s="137">
        <v>0</v>
      </c>
      <c r="T314" s="138">
        <f>S314*H314</f>
        <v>0</v>
      </c>
      <c r="AR314" s="139" t="s">
        <v>138</v>
      </c>
      <c r="AT314" s="139" t="s">
        <v>133</v>
      </c>
      <c r="AU314" s="139" t="s">
        <v>86</v>
      </c>
      <c r="AY314" s="18" t="s">
        <v>130</v>
      </c>
      <c r="BE314" s="140">
        <f>IF(N314="základní",J314,0)</f>
        <v>0</v>
      </c>
      <c r="BF314" s="140">
        <f>IF(N314="snížená",J314,0)</f>
        <v>0</v>
      </c>
      <c r="BG314" s="140">
        <f>IF(N314="zákl. přenesená",J314,0)</f>
        <v>0</v>
      </c>
      <c r="BH314" s="140">
        <f>IF(N314="sníž. přenesená",J314,0)</f>
        <v>0</v>
      </c>
      <c r="BI314" s="140">
        <f>IF(N314="nulová",J314,0)</f>
        <v>0</v>
      </c>
      <c r="BJ314" s="18" t="s">
        <v>84</v>
      </c>
      <c r="BK314" s="140">
        <f>ROUND(I314*H314,2)</f>
        <v>0</v>
      </c>
      <c r="BL314" s="18" t="s">
        <v>138</v>
      </c>
      <c r="BM314" s="139" t="s">
        <v>407</v>
      </c>
    </row>
    <row r="315" spans="2:47" s="1" customFormat="1" ht="12">
      <c r="B315" s="33"/>
      <c r="D315" s="141" t="s">
        <v>140</v>
      </c>
      <c r="F315" s="142" t="s">
        <v>408</v>
      </c>
      <c r="I315" s="143"/>
      <c r="L315" s="33"/>
      <c r="M315" s="144"/>
      <c r="T315" s="52"/>
      <c r="AT315" s="18" t="s">
        <v>140</v>
      </c>
      <c r="AU315" s="18" t="s">
        <v>86</v>
      </c>
    </row>
    <row r="316" spans="2:51" s="13" customFormat="1" ht="12">
      <c r="B316" s="152"/>
      <c r="D316" s="146" t="s">
        <v>142</v>
      </c>
      <c r="E316" s="153" t="s">
        <v>19</v>
      </c>
      <c r="F316" s="154" t="s">
        <v>409</v>
      </c>
      <c r="H316" s="155">
        <v>30.24</v>
      </c>
      <c r="I316" s="156"/>
      <c r="L316" s="152"/>
      <c r="M316" s="157"/>
      <c r="T316" s="158"/>
      <c r="AT316" s="153" t="s">
        <v>142</v>
      </c>
      <c r="AU316" s="153" t="s">
        <v>86</v>
      </c>
      <c r="AV316" s="13" t="s">
        <v>86</v>
      </c>
      <c r="AW316" s="13" t="s">
        <v>37</v>
      </c>
      <c r="AX316" s="13" t="s">
        <v>76</v>
      </c>
      <c r="AY316" s="153" t="s">
        <v>130</v>
      </c>
    </row>
    <row r="317" spans="2:51" s="14" customFormat="1" ht="12">
      <c r="B317" s="159"/>
      <c r="D317" s="146" t="s">
        <v>142</v>
      </c>
      <c r="E317" s="160" t="s">
        <v>19</v>
      </c>
      <c r="F317" s="161" t="s">
        <v>146</v>
      </c>
      <c r="H317" s="162">
        <v>30.24</v>
      </c>
      <c r="I317" s="163"/>
      <c r="L317" s="159"/>
      <c r="M317" s="164"/>
      <c r="T317" s="165"/>
      <c r="AT317" s="160" t="s">
        <v>142</v>
      </c>
      <c r="AU317" s="160" t="s">
        <v>86</v>
      </c>
      <c r="AV317" s="14" t="s">
        <v>138</v>
      </c>
      <c r="AW317" s="14" t="s">
        <v>37</v>
      </c>
      <c r="AX317" s="14" t="s">
        <v>84</v>
      </c>
      <c r="AY317" s="160" t="s">
        <v>130</v>
      </c>
    </row>
    <row r="318" spans="2:65" s="1" customFormat="1" ht="24.2" customHeight="1">
      <c r="B318" s="33"/>
      <c r="C318" s="128" t="s">
        <v>410</v>
      </c>
      <c r="D318" s="128" t="s">
        <v>133</v>
      </c>
      <c r="E318" s="129" t="s">
        <v>411</v>
      </c>
      <c r="F318" s="130" t="s">
        <v>412</v>
      </c>
      <c r="G318" s="131" t="s">
        <v>359</v>
      </c>
      <c r="H318" s="132">
        <v>6.016</v>
      </c>
      <c r="I318" s="133"/>
      <c r="J318" s="134">
        <f>ROUND(I318*H318,2)</f>
        <v>0</v>
      </c>
      <c r="K318" s="130" t="s">
        <v>137</v>
      </c>
      <c r="L318" s="33"/>
      <c r="M318" s="135" t="s">
        <v>19</v>
      </c>
      <c r="N318" s="136" t="s">
        <v>47</v>
      </c>
      <c r="P318" s="137">
        <f>O318*H318</f>
        <v>0</v>
      </c>
      <c r="Q318" s="137">
        <v>0</v>
      </c>
      <c r="R318" s="137">
        <f>Q318*H318</f>
        <v>0</v>
      </c>
      <c r="S318" s="137">
        <v>0</v>
      </c>
      <c r="T318" s="138">
        <f>S318*H318</f>
        <v>0</v>
      </c>
      <c r="AR318" s="139" t="s">
        <v>138</v>
      </c>
      <c r="AT318" s="139" t="s">
        <v>133</v>
      </c>
      <c r="AU318" s="139" t="s">
        <v>86</v>
      </c>
      <c r="AY318" s="18" t="s">
        <v>130</v>
      </c>
      <c r="BE318" s="140">
        <f>IF(N318="základní",J318,0)</f>
        <v>0</v>
      </c>
      <c r="BF318" s="140">
        <f>IF(N318="snížená",J318,0)</f>
        <v>0</v>
      </c>
      <c r="BG318" s="140">
        <f>IF(N318="zákl. přenesená",J318,0)</f>
        <v>0</v>
      </c>
      <c r="BH318" s="140">
        <f>IF(N318="sníž. přenesená",J318,0)</f>
        <v>0</v>
      </c>
      <c r="BI318" s="140">
        <f>IF(N318="nulová",J318,0)</f>
        <v>0</v>
      </c>
      <c r="BJ318" s="18" t="s">
        <v>84</v>
      </c>
      <c r="BK318" s="140">
        <f>ROUND(I318*H318,2)</f>
        <v>0</v>
      </c>
      <c r="BL318" s="18" t="s">
        <v>138</v>
      </c>
      <c r="BM318" s="139" t="s">
        <v>413</v>
      </c>
    </row>
    <row r="319" spans="2:47" s="1" customFormat="1" ht="12">
      <c r="B319" s="33"/>
      <c r="D319" s="141" t="s">
        <v>140</v>
      </c>
      <c r="F319" s="142" t="s">
        <v>414</v>
      </c>
      <c r="I319" s="143"/>
      <c r="L319" s="33"/>
      <c r="M319" s="144"/>
      <c r="T319" s="52"/>
      <c r="AT319" s="18" t="s">
        <v>140</v>
      </c>
      <c r="AU319" s="18" t="s">
        <v>86</v>
      </c>
    </row>
    <row r="320" spans="2:51" s="13" customFormat="1" ht="12">
      <c r="B320" s="152"/>
      <c r="D320" s="146" t="s">
        <v>142</v>
      </c>
      <c r="E320" s="153" t="s">
        <v>19</v>
      </c>
      <c r="F320" s="154" t="s">
        <v>415</v>
      </c>
      <c r="H320" s="155">
        <v>96.98</v>
      </c>
      <c r="I320" s="156"/>
      <c r="L320" s="152"/>
      <c r="M320" s="157"/>
      <c r="T320" s="158"/>
      <c r="AT320" s="153" t="s">
        <v>142</v>
      </c>
      <c r="AU320" s="153" t="s">
        <v>86</v>
      </c>
      <c r="AV320" s="13" t="s">
        <v>86</v>
      </c>
      <c r="AW320" s="13" t="s">
        <v>37</v>
      </c>
      <c r="AX320" s="13" t="s">
        <v>76</v>
      </c>
      <c r="AY320" s="153" t="s">
        <v>130</v>
      </c>
    </row>
    <row r="321" spans="2:51" s="13" customFormat="1" ht="12">
      <c r="B321" s="152"/>
      <c r="D321" s="146" t="s">
        <v>142</v>
      </c>
      <c r="E321" s="153" t="s">
        <v>19</v>
      </c>
      <c r="F321" s="154" t="s">
        <v>416</v>
      </c>
      <c r="H321" s="155">
        <v>-1.218</v>
      </c>
      <c r="I321" s="156"/>
      <c r="L321" s="152"/>
      <c r="M321" s="157"/>
      <c r="T321" s="158"/>
      <c r="AT321" s="153" t="s">
        <v>142</v>
      </c>
      <c r="AU321" s="153" t="s">
        <v>86</v>
      </c>
      <c r="AV321" s="13" t="s">
        <v>86</v>
      </c>
      <c r="AW321" s="13" t="s">
        <v>37</v>
      </c>
      <c r="AX321" s="13" t="s">
        <v>76</v>
      </c>
      <c r="AY321" s="153" t="s">
        <v>130</v>
      </c>
    </row>
    <row r="322" spans="2:51" s="13" customFormat="1" ht="12">
      <c r="B322" s="152"/>
      <c r="D322" s="146" t="s">
        <v>142</v>
      </c>
      <c r="E322" s="153" t="s">
        <v>19</v>
      </c>
      <c r="F322" s="154" t="s">
        <v>417</v>
      </c>
      <c r="H322" s="155">
        <v>-48.988</v>
      </c>
      <c r="I322" s="156"/>
      <c r="L322" s="152"/>
      <c r="M322" s="157"/>
      <c r="T322" s="158"/>
      <c r="AT322" s="153" t="s">
        <v>142</v>
      </c>
      <c r="AU322" s="153" t="s">
        <v>86</v>
      </c>
      <c r="AV322" s="13" t="s">
        <v>86</v>
      </c>
      <c r="AW322" s="13" t="s">
        <v>37</v>
      </c>
      <c r="AX322" s="13" t="s">
        <v>76</v>
      </c>
      <c r="AY322" s="153" t="s">
        <v>130</v>
      </c>
    </row>
    <row r="323" spans="2:51" s="13" customFormat="1" ht="12">
      <c r="B323" s="152"/>
      <c r="D323" s="146" t="s">
        <v>142</v>
      </c>
      <c r="E323" s="153" t="s">
        <v>19</v>
      </c>
      <c r="F323" s="154" t="s">
        <v>418</v>
      </c>
      <c r="H323" s="155">
        <v>-7.784</v>
      </c>
      <c r="I323" s="156"/>
      <c r="L323" s="152"/>
      <c r="M323" s="157"/>
      <c r="T323" s="158"/>
      <c r="AT323" s="153" t="s">
        <v>142</v>
      </c>
      <c r="AU323" s="153" t="s">
        <v>86</v>
      </c>
      <c r="AV323" s="13" t="s">
        <v>86</v>
      </c>
      <c r="AW323" s="13" t="s">
        <v>37</v>
      </c>
      <c r="AX323" s="13" t="s">
        <v>76</v>
      </c>
      <c r="AY323" s="153" t="s">
        <v>130</v>
      </c>
    </row>
    <row r="324" spans="2:51" s="13" customFormat="1" ht="12">
      <c r="B324" s="152"/>
      <c r="D324" s="146" t="s">
        <v>142</v>
      </c>
      <c r="E324" s="153" t="s">
        <v>19</v>
      </c>
      <c r="F324" s="154" t="s">
        <v>419</v>
      </c>
      <c r="H324" s="155">
        <v>-2.734</v>
      </c>
      <c r="I324" s="156"/>
      <c r="L324" s="152"/>
      <c r="M324" s="157"/>
      <c r="T324" s="158"/>
      <c r="AT324" s="153" t="s">
        <v>142</v>
      </c>
      <c r="AU324" s="153" t="s">
        <v>86</v>
      </c>
      <c r="AV324" s="13" t="s">
        <v>86</v>
      </c>
      <c r="AW324" s="13" t="s">
        <v>37</v>
      </c>
      <c r="AX324" s="13" t="s">
        <v>76</v>
      </c>
      <c r="AY324" s="153" t="s">
        <v>130</v>
      </c>
    </row>
    <row r="325" spans="2:51" s="13" customFormat="1" ht="12">
      <c r="B325" s="152"/>
      <c r="D325" s="146" t="s">
        <v>142</v>
      </c>
      <c r="E325" s="153" t="s">
        <v>19</v>
      </c>
      <c r="F325" s="154" t="s">
        <v>420</v>
      </c>
      <c r="H325" s="155">
        <v>-30.24</v>
      </c>
      <c r="I325" s="156"/>
      <c r="L325" s="152"/>
      <c r="M325" s="157"/>
      <c r="T325" s="158"/>
      <c r="AT325" s="153" t="s">
        <v>142</v>
      </c>
      <c r="AU325" s="153" t="s">
        <v>86</v>
      </c>
      <c r="AV325" s="13" t="s">
        <v>86</v>
      </c>
      <c r="AW325" s="13" t="s">
        <v>37</v>
      </c>
      <c r="AX325" s="13" t="s">
        <v>76</v>
      </c>
      <c r="AY325" s="153" t="s">
        <v>130</v>
      </c>
    </row>
    <row r="326" spans="2:51" s="14" customFormat="1" ht="12">
      <c r="B326" s="159"/>
      <c r="D326" s="146" t="s">
        <v>142</v>
      </c>
      <c r="E326" s="160" t="s">
        <v>19</v>
      </c>
      <c r="F326" s="161" t="s">
        <v>146</v>
      </c>
      <c r="H326" s="162">
        <v>6.016000000000002</v>
      </c>
      <c r="I326" s="163"/>
      <c r="L326" s="159"/>
      <c r="M326" s="164"/>
      <c r="T326" s="165"/>
      <c r="AT326" s="160" t="s">
        <v>142</v>
      </c>
      <c r="AU326" s="160" t="s">
        <v>86</v>
      </c>
      <c r="AV326" s="14" t="s">
        <v>138</v>
      </c>
      <c r="AW326" s="14" t="s">
        <v>37</v>
      </c>
      <c r="AX326" s="14" t="s">
        <v>84</v>
      </c>
      <c r="AY326" s="160" t="s">
        <v>130</v>
      </c>
    </row>
    <row r="327" spans="2:63" s="11" customFormat="1" ht="25.9" customHeight="1">
      <c r="B327" s="116"/>
      <c r="D327" s="117" t="s">
        <v>75</v>
      </c>
      <c r="E327" s="118" t="s">
        <v>421</v>
      </c>
      <c r="F327" s="118" t="s">
        <v>422</v>
      </c>
      <c r="I327" s="119"/>
      <c r="J327" s="120">
        <f>BK327</f>
        <v>0</v>
      </c>
      <c r="L327" s="116"/>
      <c r="M327" s="121"/>
      <c r="P327" s="122">
        <f>P328+P334+P337+P339+P342+P361+P374+P382+P399</f>
        <v>0</v>
      </c>
      <c r="R327" s="122">
        <f>R328+R334+R337+R339+R342+R361+R374+R382+R399</f>
        <v>0.14878283</v>
      </c>
      <c r="T327" s="123">
        <f>T328+T334+T337+T339+T342+T361+T374+T382+T399</f>
        <v>2.64094485</v>
      </c>
      <c r="AR327" s="117" t="s">
        <v>86</v>
      </c>
      <c r="AT327" s="124" t="s">
        <v>75</v>
      </c>
      <c r="AU327" s="124" t="s">
        <v>76</v>
      </c>
      <c r="AY327" s="117" t="s">
        <v>130</v>
      </c>
      <c r="BK327" s="125">
        <f>BK328+BK334+BK337+BK339+BK342+BK361+BK374+BK382+BK399</f>
        <v>0</v>
      </c>
    </row>
    <row r="328" spans="2:63" s="11" customFormat="1" ht="22.9" customHeight="1">
      <c r="B328" s="116"/>
      <c r="D328" s="117" t="s">
        <v>75</v>
      </c>
      <c r="E328" s="126" t="s">
        <v>423</v>
      </c>
      <c r="F328" s="126" t="s">
        <v>424</v>
      </c>
      <c r="I328" s="119"/>
      <c r="J328" s="127">
        <f>BK328</f>
        <v>0</v>
      </c>
      <c r="L328" s="116"/>
      <c r="M328" s="121"/>
      <c r="P328" s="122">
        <f>SUM(P329:P333)</f>
        <v>0</v>
      </c>
      <c r="R328" s="122">
        <f>SUM(R329:R333)</f>
        <v>0</v>
      </c>
      <c r="T328" s="123">
        <f>SUM(T329:T333)</f>
        <v>0.0225</v>
      </c>
      <c r="AR328" s="117" t="s">
        <v>86</v>
      </c>
      <c r="AT328" s="124" t="s">
        <v>75</v>
      </c>
      <c r="AU328" s="124" t="s">
        <v>84</v>
      </c>
      <c r="AY328" s="117" t="s">
        <v>130</v>
      </c>
      <c r="BK328" s="125">
        <f>SUM(BK329:BK333)</f>
        <v>0</v>
      </c>
    </row>
    <row r="329" spans="2:65" s="1" customFormat="1" ht="16.5" customHeight="1">
      <c r="B329" s="33"/>
      <c r="C329" s="128" t="s">
        <v>425</v>
      </c>
      <c r="D329" s="128" t="s">
        <v>133</v>
      </c>
      <c r="E329" s="129" t="s">
        <v>426</v>
      </c>
      <c r="F329" s="130" t="s">
        <v>427</v>
      </c>
      <c r="G329" s="131" t="s">
        <v>136</v>
      </c>
      <c r="H329" s="132">
        <v>5</v>
      </c>
      <c r="I329" s="133"/>
      <c r="J329" s="134">
        <f>ROUND(I329*H329,2)</f>
        <v>0</v>
      </c>
      <c r="K329" s="130" t="s">
        <v>137</v>
      </c>
      <c r="L329" s="33"/>
      <c r="M329" s="135" t="s">
        <v>19</v>
      </c>
      <c r="N329" s="136" t="s">
        <v>47</v>
      </c>
      <c r="P329" s="137">
        <f>O329*H329</f>
        <v>0</v>
      </c>
      <c r="Q329" s="137">
        <v>0</v>
      </c>
      <c r="R329" s="137">
        <f>Q329*H329</f>
        <v>0</v>
      </c>
      <c r="S329" s="137">
        <v>0.0045</v>
      </c>
      <c r="T329" s="138">
        <f>S329*H329</f>
        <v>0.0225</v>
      </c>
      <c r="AR329" s="139" t="s">
        <v>245</v>
      </c>
      <c r="AT329" s="139" t="s">
        <v>133</v>
      </c>
      <c r="AU329" s="139" t="s">
        <v>86</v>
      </c>
      <c r="AY329" s="18" t="s">
        <v>130</v>
      </c>
      <c r="BE329" s="140">
        <f>IF(N329="základní",J329,0)</f>
        <v>0</v>
      </c>
      <c r="BF329" s="140">
        <f>IF(N329="snížená",J329,0)</f>
        <v>0</v>
      </c>
      <c r="BG329" s="140">
        <f>IF(N329="zákl. přenesená",J329,0)</f>
        <v>0</v>
      </c>
      <c r="BH329" s="140">
        <f>IF(N329="sníž. přenesená",J329,0)</f>
        <v>0</v>
      </c>
      <c r="BI329" s="140">
        <f>IF(N329="nulová",J329,0)</f>
        <v>0</v>
      </c>
      <c r="BJ329" s="18" t="s">
        <v>84</v>
      </c>
      <c r="BK329" s="140">
        <f>ROUND(I329*H329,2)</f>
        <v>0</v>
      </c>
      <c r="BL329" s="18" t="s">
        <v>245</v>
      </c>
      <c r="BM329" s="139" t="s">
        <v>428</v>
      </c>
    </row>
    <row r="330" spans="2:47" s="1" customFormat="1" ht="12">
      <c r="B330" s="33"/>
      <c r="D330" s="141" t="s">
        <v>140</v>
      </c>
      <c r="F330" s="142" t="s">
        <v>429</v>
      </c>
      <c r="I330" s="143"/>
      <c r="L330" s="33"/>
      <c r="M330" s="144"/>
      <c r="T330" s="52"/>
      <c r="AT330" s="18" t="s">
        <v>140</v>
      </c>
      <c r="AU330" s="18" t="s">
        <v>86</v>
      </c>
    </row>
    <row r="331" spans="2:51" s="12" customFormat="1" ht="12">
      <c r="B331" s="145"/>
      <c r="D331" s="146" t="s">
        <v>142</v>
      </c>
      <c r="E331" s="147" t="s">
        <v>19</v>
      </c>
      <c r="F331" s="148" t="s">
        <v>430</v>
      </c>
      <c r="H331" s="147" t="s">
        <v>19</v>
      </c>
      <c r="I331" s="149"/>
      <c r="L331" s="145"/>
      <c r="M331" s="150"/>
      <c r="T331" s="151"/>
      <c r="AT331" s="147" t="s">
        <v>142</v>
      </c>
      <c r="AU331" s="147" t="s">
        <v>86</v>
      </c>
      <c r="AV331" s="12" t="s">
        <v>84</v>
      </c>
      <c r="AW331" s="12" t="s">
        <v>37</v>
      </c>
      <c r="AX331" s="12" t="s">
        <v>76</v>
      </c>
      <c r="AY331" s="147" t="s">
        <v>130</v>
      </c>
    </row>
    <row r="332" spans="2:51" s="13" customFormat="1" ht="12">
      <c r="B332" s="152"/>
      <c r="D332" s="146" t="s">
        <v>142</v>
      </c>
      <c r="E332" s="153" t="s">
        <v>19</v>
      </c>
      <c r="F332" s="154" t="s">
        <v>431</v>
      </c>
      <c r="H332" s="155">
        <v>5</v>
      </c>
      <c r="I332" s="156"/>
      <c r="L332" s="152"/>
      <c r="M332" s="157"/>
      <c r="T332" s="158"/>
      <c r="AT332" s="153" t="s">
        <v>142</v>
      </c>
      <c r="AU332" s="153" t="s">
        <v>86</v>
      </c>
      <c r="AV332" s="13" t="s">
        <v>86</v>
      </c>
      <c r="AW332" s="13" t="s">
        <v>37</v>
      </c>
      <c r="AX332" s="13" t="s">
        <v>76</v>
      </c>
      <c r="AY332" s="153" t="s">
        <v>130</v>
      </c>
    </row>
    <row r="333" spans="2:51" s="14" customFormat="1" ht="12">
      <c r="B333" s="159"/>
      <c r="D333" s="146" t="s">
        <v>142</v>
      </c>
      <c r="E333" s="160" t="s">
        <v>19</v>
      </c>
      <c r="F333" s="161" t="s">
        <v>146</v>
      </c>
      <c r="H333" s="162">
        <v>5</v>
      </c>
      <c r="I333" s="163"/>
      <c r="L333" s="159"/>
      <c r="M333" s="164"/>
      <c r="T333" s="165"/>
      <c r="AT333" s="160" t="s">
        <v>142</v>
      </c>
      <c r="AU333" s="160" t="s">
        <v>86</v>
      </c>
      <c r="AV333" s="14" t="s">
        <v>138</v>
      </c>
      <c r="AW333" s="14" t="s">
        <v>37</v>
      </c>
      <c r="AX333" s="14" t="s">
        <v>84</v>
      </c>
      <c r="AY333" s="160" t="s">
        <v>130</v>
      </c>
    </row>
    <row r="334" spans="2:63" s="11" customFormat="1" ht="22.9" customHeight="1">
      <c r="B334" s="116"/>
      <c r="D334" s="117" t="s">
        <v>75</v>
      </c>
      <c r="E334" s="126" t="s">
        <v>432</v>
      </c>
      <c r="F334" s="126" t="s">
        <v>433</v>
      </c>
      <c r="I334" s="119"/>
      <c r="J334" s="127">
        <f>BK334</f>
        <v>0</v>
      </c>
      <c r="L334" s="116"/>
      <c r="M334" s="121"/>
      <c r="P334" s="122">
        <f>SUM(P335:P336)</f>
        <v>0</v>
      </c>
      <c r="R334" s="122">
        <f>SUM(R335:R336)</f>
        <v>0</v>
      </c>
      <c r="T334" s="123">
        <f>SUM(T335:T336)</f>
        <v>0.03522</v>
      </c>
      <c r="AR334" s="117" t="s">
        <v>86</v>
      </c>
      <c r="AT334" s="124" t="s">
        <v>75</v>
      </c>
      <c r="AU334" s="124" t="s">
        <v>84</v>
      </c>
      <c r="AY334" s="117" t="s">
        <v>130</v>
      </c>
      <c r="BK334" s="125">
        <f>SUM(BK335:BK336)</f>
        <v>0</v>
      </c>
    </row>
    <row r="335" spans="2:65" s="1" customFormat="1" ht="16.5" customHeight="1">
      <c r="B335" s="33"/>
      <c r="C335" s="128" t="s">
        <v>434</v>
      </c>
      <c r="D335" s="128" t="s">
        <v>133</v>
      </c>
      <c r="E335" s="129" t="s">
        <v>435</v>
      </c>
      <c r="F335" s="130" t="s">
        <v>436</v>
      </c>
      <c r="G335" s="131" t="s">
        <v>437</v>
      </c>
      <c r="H335" s="132">
        <v>1</v>
      </c>
      <c r="I335" s="133"/>
      <c r="J335" s="134">
        <f>ROUND(I335*H335,2)</f>
        <v>0</v>
      </c>
      <c r="K335" s="130" t="s">
        <v>137</v>
      </c>
      <c r="L335" s="33"/>
      <c r="M335" s="135" t="s">
        <v>19</v>
      </c>
      <c r="N335" s="136" t="s">
        <v>47</v>
      </c>
      <c r="P335" s="137">
        <f>O335*H335</f>
        <v>0</v>
      </c>
      <c r="Q335" s="137">
        <v>0</v>
      </c>
      <c r="R335" s="137">
        <f>Q335*H335</f>
        <v>0</v>
      </c>
      <c r="S335" s="137">
        <v>0.03522</v>
      </c>
      <c r="T335" s="138">
        <f>S335*H335</f>
        <v>0.03522</v>
      </c>
      <c r="AR335" s="139" t="s">
        <v>245</v>
      </c>
      <c r="AT335" s="139" t="s">
        <v>133</v>
      </c>
      <c r="AU335" s="139" t="s">
        <v>86</v>
      </c>
      <c r="AY335" s="18" t="s">
        <v>130</v>
      </c>
      <c r="BE335" s="140">
        <f>IF(N335="základní",J335,0)</f>
        <v>0</v>
      </c>
      <c r="BF335" s="140">
        <f>IF(N335="snížená",J335,0)</f>
        <v>0</v>
      </c>
      <c r="BG335" s="140">
        <f>IF(N335="zákl. přenesená",J335,0)</f>
        <v>0</v>
      </c>
      <c r="BH335" s="140">
        <f>IF(N335="sníž. přenesená",J335,0)</f>
        <v>0</v>
      </c>
      <c r="BI335" s="140">
        <f>IF(N335="nulová",J335,0)</f>
        <v>0</v>
      </c>
      <c r="BJ335" s="18" t="s">
        <v>84</v>
      </c>
      <c r="BK335" s="140">
        <f>ROUND(I335*H335,2)</f>
        <v>0</v>
      </c>
      <c r="BL335" s="18" t="s">
        <v>245</v>
      </c>
      <c r="BM335" s="139" t="s">
        <v>438</v>
      </c>
    </row>
    <row r="336" spans="2:47" s="1" customFormat="1" ht="12">
      <c r="B336" s="33"/>
      <c r="D336" s="141" t="s">
        <v>140</v>
      </c>
      <c r="F336" s="142" t="s">
        <v>439</v>
      </c>
      <c r="I336" s="143"/>
      <c r="L336" s="33"/>
      <c r="M336" s="144"/>
      <c r="T336" s="52"/>
      <c r="AT336" s="18" t="s">
        <v>140</v>
      </c>
      <c r="AU336" s="18" t="s">
        <v>86</v>
      </c>
    </row>
    <row r="337" spans="2:63" s="11" customFormat="1" ht="22.9" customHeight="1">
      <c r="B337" s="116"/>
      <c r="D337" s="117" t="s">
        <v>75</v>
      </c>
      <c r="E337" s="126" t="s">
        <v>440</v>
      </c>
      <c r="F337" s="126" t="s">
        <v>441</v>
      </c>
      <c r="I337" s="119"/>
      <c r="J337" s="127">
        <f>BK337</f>
        <v>0</v>
      </c>
      <c r="L337" s="116"/>
      <c r="M337" s="121"/>
      <c r="P337" s="122">
        <f>P338</f>
        <v>0</v>
      </c>
      <c r="R337" s="122">
        <f>R338</f>
        <v>0</v>
      </c>
      <c r="T337" s="123">
        <f>T338</f>
        <v>0</v>
      </c>
      <c r="AR337" s="117" t="s">
        <v>86</v>
      </c>
      <c r="AT337" s="124" t="s">
        <v>75</v>
      </c>
      <c r="AU337" s="124" t="s">
        <v>84</v>
      </c>
      <c r="AY337" s="117" t="s">
        <v>130</v>
      </c>
      <c r="BK337" s="125">
        <f>BK338</f>
        <v>0</v>
      </c>
    </row>
    <row r="338" spans="2:65" s="1" customFormat="1" ht="16.5" customHeight="1">
      <c r="B338" s="33"/>
      <c r="C338" s="128" t="s">
        <v>442</v>
      </c>
      <c r="D338" s="128" t="s">
        <v>133</v>
      </c>
      <c r="E338" s="129" t="s">
        <v>443</v>
      </c>
      <c r="F338" s="130" t="s">
        <v>444</v>
      </c>
      <c r="G338" s="131" t="s">
        <v>445</v>
      </c>
      <c r="H338" s="132">
        <v>1</v>
      </c>
      <c r="I338" s="133"/>
      <c r="J338" s="134">
        <f>ROUND(I338*H338,2)</f>
        <v>0</v>
      </c>
      <c r="K338" s="130" t="s">
        <v>19</v>
      </c>
      <c r="L338" s="33"/>
      <c r="M338" s="135" t="s">
        <v>19</v>
      </c>
      <c r="N338" s="136" t="s">
        <v>47</v>
      </c>
      <c r="P338" s="137">
        <f>O338*H338</f>
        <v>0</v>
      </c>
      <c r="Q338" s="137">
        <v>0</v>
      </c>
      <c r="R338" s="137">
        <f>Q338*H338</f>
        <v>0</v>
      </c>
      <c r="S338" s="137">
        <v>0</v>
      </c>
      <c r="T338" s="138">
        <f>S338*H338</f>
        <v>0</v>
      </c>
      <c r="AR338" s="139" t="s">
        <v>245</v>
      </c>
      <c r="AT338" s="139" t="s">
        <v>133</v>
      </c>
      <c r="AU338" s="139" t="s">
        <v>86</v>
      </c>
      <c r="AY338" s="18" t="s">
        <v>130</v>
      </c>
      <c r="BE338" s="140">
        <f>IF(N338="základní",J338,0)</f>
        <v>0</v>
      </c>
      <c r="BF338" s="140">
        <f>IF(N338="snížená",J338,0)</f>
        <v>0</v>
      </c>
      <c r="BG338" s="140">
        <f>IF(N338="zákl. přenesená",J338,0)</f>
        <v>0</v>
      </c>
      <c r="BH338" s="140">
        <f>IF(N338="sníž. přenesená",J338,0)</f>
        <v>0</v>
      </c>
      <c r="BI338" s="140">
        <f>IF(N338="nulová",J338,0)</f>
        <v>0</v>
      </c>
      <c r="BJ338" s="18" t="s">
        <v>84</v>
      </c>
      <c r="BK338" s="140">
        <f>ROUND(I338*H338,2)</f>
        <v>0</v>
      </c>
      <c r="BL338" s="18" t="s">
        <v>245</v>
      </c>
      <c r="BM338" s="139" t="s">
        <v>446</v>
      </c>
    </row>
    <row r="339" spans="2:63" s="11" customFormat="1" ht="22.9" customHeight="1">
      <c r="B339" s="116"/>
      <c r="D339" s="117" t="s">
        <v>75</v>
      </c>
      <c r="E339" s="126" t="s">
        <v>447</v>
      </c>
      <c r="F339" s="126" t="s">
        <v>448</v>
      </c>
      <c r="I339" s="119"/>
      <c r="J339" s="127">
        <f>BK339</f>
        <v>0</v>
      </c>
      <c r="L339" s="116"/>
      <c r="M339" s="121"/>
      <c r="P339" s="122">
        <f>SUM(P340:P341)</f>
        <v>0</v>
      </c>
      <c r="R339" s="122">
        <f>SUM(R340:R341)</f>
        <v>0</v>
      </c>
      <c r="T339" s="123">
        <f>SUM(T340:T341)</f>
        <v>0.01576</v>
      </c>
      <c r="AR339" s="117" t="s">
        <v>86</v>
      </c>
      <c r="AT339" s="124" t="s">
        <v>75</v>
      </c>
      <c r="AU339" s="124" t="s">
        <v>84</v>
      </c>
      <c r="AY339" s="117" t="s">
        <v>130</v>
      </c>
      <c r="BK339" s="125">
        <f>SUM(BK340:BK341)</f>
        <v>0</v>
      </c>
    </row>
    <row r="340" spans="2:65" s="1" customFormat="1" ht="16.5" customHeight="1">
      <c r="B340" s="33"/>
      <c r="C340" s="128" t="s">
        <v>449</v>
      </c>
      <c r="D340" s="128" t="s">
        <v>133</v>
      </c>
      <c r="E340" s="129" t="s">
        <v>450</v>
      </c>
      <c r="F340" s="130" t="s">
        <v>451</v>
      </c>
      <c r="G340" s="131" t="s">
        <v>229</v>
      </c>
      <c r="H340" s="132">
        <v>4</v>
      </c>
      <c r="I340" s="133"/>
      <c r="J340" s="134">
        <f>ROUND(I340*H340,2)</f>
        <v>0</v>
      </c>
      <c r="K340" s="130" t="s">
        <v>137</v>
      </c>
      <c r="L340" s="33"/>
      <c r="M340" s="135" t="s">
        <v>19</v>
      </c>
      <c r="N340" s="136" t="s">
        <v>47</v>
      </c>
      <c r="P340" s="137">
        <f>O340*H340</f>
        <v>0</v>
      </c>
      <c r="Q340" s="137">
        <v>0</v>
      </c>
      <c r="R340" s="137">
        <f>Q340*H340</f>
        <v>0</v>
      </c>
      <c r="S340" s="137">
        <v>0.00394</v>
      </c>
      <c r="T340" s="138">
        <f>S340*H340</f>
        <v>0.01576</v>
      </c>
      <c r="AR340" s="139" t="s">
        <v>245</v>
      </c>
      <c r="AT340" s="139" t="s">
        <v>133</v>
      </c>
      <c r="AU340" s="139" t="s">
        <v>86</v>
      </c>
      <c r="AY340" s="18" t="s">
        <v>130</v>
      </c>
      <c r="BE340" s="140">
        <f>IF(N340="základní",J340,0)</f>
        <v>0</v>
      </c>
      <c r="BF340" s="140">
        <f>IF(N340="snížená",J340,0)</f>
        <v>0</v>
      </c>
      <c r="BG340" s="140">
        <f>IF(N340="zákl. přenesená",J340,0)</f>
        <v>0</v>
      </c>
      <c r="BH340" s="140">
        <f>IF(N340="sníž. přenesená",J340,0)</f>
        <v>0</v>
      </c>
      <c r="BI340" s="140">
        <f>IF(N340="nulová",J340,0)</f>
        <v>0</v>
      </c>
      <c r="BJ340" s="18" t="s">
        <v>84</v>
      </c>
      <c r="BK340" s="140">
        <f>ROUND(I340*H340,2)</f>
        <v>0</v>
      </c>
      <c r="BL340" s="18" t="s">
        <v>245</v>
      </c>
      <c r="BM340" s="139" t="s">
        <v>452</v>
      </c>
    </row>
    <row r="341" spans="2:47" s="1" customFormat="1" ht="12">
      <c r="B341" s="33"/>
      <c r="D341" s="141" t="s">
        <v>140</v>
      </c>
      <c r="F341" s="142" t="s">
        <v>453</v>
      </c>
      <c r="I341" s="143"/>
      <c r="L341" s="33"/>
      <c r="M341" s="144"/>
      <c r="T341" s="52"/>
      <c r="AT341" s="18" t="s">
        <v>140</v>
      </c>
      <c r="AU341" s="18" t="s">
        <v>86</v>
      </c>
    </row>
    <row r="342" spans="2:63" s="11" customFormat="1" ht="22.9" customHeight="1">
      <c r="B342" s="116"/>
      <c r="D342" s="117" t="s">
        <v>75</v>
      </c>
      <c r="E342" s="126" t="s">
        <v>454</v>
      </c>
      <c r="F342" s="126" t="s">
        <v>455</v>
      </c>
      <c r="I342" s="119"/>
      <c r="J342" s="127">
        <f>BK342</f>
        <v>0</v>
      </c>
      <c r="L342" s="116"/>
      <c r="M342" s="121"/>
      <c r="P342" s="122">
        <f>SUM(P343:P360)</f>
        <v>0</v>
      </c>
      <c r="R342" s="122">
        <f>SUM(R343:R360)</f>
        <v>0</v>
      </c>
      <c r="T342" s="123">
        <f>SUM(T343:T360)</f>
        <v>1.3495173</v>
      </c>
      <c r="AR342" s="117" t="s">
        <v>86</v>
      </c>
      <c r="AT342" s="124" t="s">
        <v>75</v>
      </c>
      <c r="AU342" s="124" t="s">
        <v>84</v>
      </c>
      <c r="AY342" s="117" t="s">
        <v>130</v>
      </c>
      <c r="BK342" s="125">
        <f>SUM(BK343:BK360)</f>
        <v>0</v>
      </c>
    </row>
    <row r="343" spans="2:65" s="1" customFormat="1" ht="16.5" customHeight="1">
      <c r="B343" s="33"/>
      <c r="C343" s="128" t="s">
        <v>456</v>
      </c>
      <c r="D343" s="128" t="s">
        <v>133</v>
      </c>
      <c r="E343" s="129" t="s">
        <v>457</v>
      </c>
      <c r="F343" s="130" t="s">
        <v>458</v>
      </c>
      <c r="G343" s="131" t="s">
        <v>136</v>
      </c>
      <c r="H343" s="132">
        <v>110.885</v>
      </c>
      <c r="I343" s="133"/>
      <c r="J343" s="134">
        <f>ROUND(I343*H343,2)</f>
        <v>0</v>
      </c>
      <c r="K343" s="130" t="s">
        <v>137</v>
      </c>
      <c r="L343" s="33"/>
      <c r="M343" s="135" t="s">
        <v>19</v>
      </c>
      <c r="N343" s="136" t="s">
        <v>47</v>
      </c>
      <c r="P343" s="137">
        <f>O343*H343</f>
        <v>0</v>
      </c>
      <c r="Q343" s="137">
        <v>0</v>
      </c>
      <c r="R343" s="137">
        <f>Q343*H343</f>
        <v>0</v>
      </c>
      <c r="S343" s="137">
        <v>0.01098</v>
      </c>
      <c r="T343" s="138">
        <f>S343*H343</f>
        <v>1.2175173000000001</v>
      </c>
      <c r="AR343" s="139" t="s">
        <v>245</v>
      </c>
      <c r="AT343" s="139" t="s">
        <v>133</v>
      </c>
      <c r="AU343" s="139" t="s">
        <v>86</v>
      </c>
      <c r="AY343" s="18" t="s">
        <v>130</v>
      </c>
      <c r="BE343" s="140">
        <f>IF(N343="základní",J343,0)</f>
        <v>0</v>
      </c>
      <c r="BF343" s="140">
        <f>IF(N343="snížená",J343,0)</f>
        <v>0</v>
      </c>
      <c r="BG343" s="140">
        <f>IF(N343="zákl. přenesená",J343,0)</f>
        <v>0</v>
      </c>
      <c r="BH343" s="140">
        <f>IF(N343="sníž. přenesená",J343,0)</f>
        <v>0</v>
      </c>
      <c r="BI343" s="140">
        <f>IF(N343="nulová",J343,0)</f>
        <v>0</v>
      </c>
      <c r="BJ343" s="18" t="s">
        <v>84</v>
      </c>
      <c r="BK343" s="140">
        <f>ROUND(I343*H343,2)</f>
        <v>0</v>
      </c>
      <c r="BL343" s="18" t="s">
        <v>245</v>
      </c>
      <c r="BM343" s="139" t="s">
        <v>459</v>
      </c>
    </row>
    <row r="344" spans="2:47" s="1" customFormat="1" ht="12">
      <c r="B344" s="33"/>
      <c r="D344" s="141" t="s">
        <v>140</v>
      </c>
      <c r="F344" s="142" t="s">
        <v>460</v>
      </c>
      <c r="I344" s="143"/>
      <c r="L344" s="33"/>
      <c r="M344" s="144"/>
      <c r="T344" s="52"/>
      <c r="AT344" s="18" t="s">
        <v>140</v>
      </c>
      <c r="AU344" s="18" t="s">
        <v>86</v>
      </c>
    </row>
    <row r="345" spans="2:51" s="12" customFormat="1" ht="12">
      <c r="B345" s="145"/>
      <c r="D345" s="146" t="s">
        <v>142</v>
      </c>
      <c r="E345" s="147" t="s">
        <v>19</v>
      </c>
      <c r="F345" s="148" t="s">
        <v>461</v>
      </c>
      <c r="H345" s="147" t="s">
        <v>19</v>
      </c>
      <c r="I345" s="149"/>
      <c r="L345" s="145"/>
      <c r="M345" s="150"/>
      <c r="T345" s="151"/>
      <c r="AT345" s="147" t="s">
        <v>142</v>
      </c>
      <c r="AU345" s="147" t="s">
        <v>86</v>
      </c>
      <c r="AV345" s="12" t="s">
        <v>84</v>
      </c>
      <c r="AW345" s="12" t="s">
        <v>37</v>
      </c>
      <c r="AX345" s="12" t="s">
        <v>76</v>
      </c>
      <c r="AY345" s="147" t="s">
        <v>130</v>
      </c>
    </row>
    <row r="346" spans="2:51" s="13" customFormat="1" ht="12">
      <c r="B346" s="152"/>
      <c r="D346" s="146" t="s">
        <v>142</v>
      </c>
      <c r="E346" s="153" t="s">
        <v>19</v>
      </c>
      <c r="F346" s="154" t="s">
        <v>462</v>
      </c>
      <c r="H346" s="155">
        <v>98.84</v>
      </c>
      <c r="I346" s="156"/>
      <c r="L346" s="152"/>
      <c r="M346" s="157"/>
      <c r="T346" s="158"/>
      <c r="AT346" s="153" t="s">
        <v>142</v>
      </c>
      <c r="AU346" s="153" t="s">
        <v>86</v>
      </c>
      <c r="AV346" s="13" t="s">
        <v>86</v>
      </c>
      <c r="AW346" s="13" t="s">
        <v>37</v>
      </c>
      <c r="AX346" s="13" t="s">
        <v>76</v>
      </c>
      <c r="AY346" s="153" t="s">
        <v>130</v>
      </c>
    </row>
    <row r="347" spans="2:51" s="13" customFormat="1" ht="12">
      <c r="B347" s="152"/>
      <c r="D347" s="146" t="s">
        <v>142</v>
      </c>
      <c r="E347" s="153" t="s">
        <v>19</v>
      </c>
      <c r="F347" s="154" t="s">
        <v>463</v>
      </c>
      <c r="H347" s="155">
        <v>12.045</v>
      </c>
      <c r="I347" s="156"/>
      <c r="L347" s="152"/>
      <c r="M347" s="157"/>
      <c r="T347" s="158"/>
      <c r="AT347" s="153" t="s">
        <v>142</v>
      </c>
      <c r="AU347" s="153" t="s">
        <v>86</v>
      </c>
      <c r="AV347" s="13" t="s">
        <v>86</v>
      </c>
      <c r="AW347" s="13" t="s">
        <v>37</v>
      </c>
      <c r="AX347" s="13" t="s">
        <v>76</v>
      </c>
      <c r="AY347" s="153" t="s">
        <v>130</v>
      </c>
    </row>
    <row r="348" spans="2:51" s="14" customFormat="1" ht="12">
      <c r="B348" s="159"/>
      <c r="D348" s="146" t="s">
        <v>142</v>
      </c>
      <c r="E348" s="160" t="s">
        <v>19</v>
      </c>
      <c r="F348" s="161" t="s">
        <v>146</v>
      </c>
      <c r="H348" s="162">
        <v>110.885</v>
      </c>
      <c r="I348" s="163"/>
      <c r="L348" s="159"/>
      <c r="M348" s="164"/>
      <c r="T348" s="165"/>
      <c r="AT348" s="160" t="s">
        <v>142</v>
      </c>
      <c r="AU348" s="160" t="s">
        <v>86</v>
      </c>
      <c r="AV348" s="14" t="s">
        <v>138</v>
      </c>
      <c r="AW348" s="14" t="s">
        <v>37</v>
      </c>
      <c r="AX348" s="14" t="s">
        <v>84</v>
      </c>
      <c r="AY348" s="160" t="s">
        <v>130</v>
      </c>
    </row>
    <row r="349" spans="2:65" s="1" customFormat="1" ht="16.5" customHeight="1">
      <c r="B349" s="33"/>
      <c r="C349" s="128" t="s">
        <v>464</v>
      </c>
      <c r="D349" s="128" t="s">
        <v>133</v>
      </c>
      <c r="E349" s="129" t="s">
        <v>465</v>
      </c>
      <c r="F349" s="130" t="s">
        <v>466</v>
      </c>
      <c r="G349" s="131" t="s">
        <v>437</v>
      </c>
      <c r="H349" s="132">
        <v>4</v>
      </c>
      <c r="I349" s="133"/>
      <c r="J349" s="134">
        <f>ROUND(I349*H349,2)</f>
        <v>0</v>
      </c>
      <c r="K349" s="130" t="s">
        <v>137</v>
      </c>
      <c r="L349" s="33"/>
      <c r="M349" s="135" t="s">
        <v>19</v>
      </c>
      <c r="N349" s="136" t="s">
        <v>47</v>
      </c>
      <c r="P349" s="137">
        <f>O349*H349</f>
        <v>0</v>
      </c>
      <c r="Q349" s="137">
        <v>0</v>
      </c>
      <c r="R349" s="137">
        <f>Q349*H349</f>
        <v>0</v>
      </c>
      <c r="S349" s="137">
        <v>0.003</v>
      </c>
      <c r="T349" s="138">
        <f>S349*H349</f>
        <v>0.012</v>
      </c>
      <c r="AR349" s="139" t="s">
        <v>245</v>
      </c>
      <c r="AT349" s="139" t="s">
        <v>133</v>
      </c>
      <c r="AU349" s="139" t="s">
        <v>86</v>
      </c>
      <c r="AY349" s="18" t="s">
        <v>130</v>
      </c>
      <c r="BE349" s="140">
        <f>IF(N349="základní",J349,0)</f>
        <v>0</v>
      </c>
      <c r="BF349" s="140">
        <f>IF(N349="snížená",J349,0)</f>
        <v>0</v>
      </c>
      <c r="BG349" s="140">
        <f>IF(N349="zákl. přenesená",J349,0)</f>
        <v>0</v>
      </c>
      <c r="BH349" s="140">
        <f>IF(N349="sníž. přenesená",J349,0)</f>
        <v>0</v>
      </c>
      <c r="BI349" s="140">
        <f>IF(N349="nulová",J349,0)</f>
        <v>0</v>
      </c>
      <c r="BJ349" s="18" t="s">
        <v>84</v>
      </c>
      <c r="BK349" s="140">
        <f>ROUND(I349*H349,2)</f>
        <v>0</v>
      </c>
      <c r="BL349" s="18" t="s">
        <v>245</v>
      </c>
      <c r="BM349" s="139" t="s">
        <v>467</v>
      </c>
    </row>
    <row r="350" spans="2:47" s="1" customFormat="1" ht="12">
      <c r="B350" s="33"/>
      <c r="D350" s="141" t="s">
        <v>140</v>
      </c>
      <c r="F350" s="142" t="s">
        <v>468</v>
      </c>
      <c r="I350" s="143"/>
      <c r="L350" s="33"/>
      <c r="M350" s="144"/>
      <c r="T350" s="52"/>
      <c r="AT350" s="18" t="s">
        <v>140</v>
      </c>
      <c r="AU350" s="18" t="s">
        <v>86</v>
      </c>
    </row>
    <row r="351" spans="2:51" s="12" customFormat="1" ht="12">
      <c r="B351" s="145"/>
      <c r="D351" s="146" t="s">
        <v>142</v>
      </c>
      <c r="E351" s="147" t="s">
        <v>19</v>
      </c>
      <c r="F351" s="148" t="s">
        <v>202</v>
      </c>
      <c r="H351" s="147" t="s">
        <v>19</v>
      </c>
      <c r="I351" s="149"/>
      <c r="L351" s="145"/>
      <c r="M351" s="150"/>
      <c r="T351" s="151"/>
      <c r="AT351" s="147" t="s">
        <v>142</v>
      </c>
      <c r="AU351" s="147" t="s">
        <v>86</v>
      </c>
      <c r="AV351" s="12" t="s">
        <v>84</v>
      </c>
      <c r="AW351" s="12" t="s">
        <v>37</v>
      </c>
      <c r="AX351" s="12" t="s">
        <v>76</v>
      </c>
      <c r="AY351" s="147" t="s">
        <v>130</v>
      </c>
    </row>
    <row r="352" spans="2:51" s="13" customFormat="1" ht="12">
      <c r="B352" s="152"/>
      <c r="D352" s="146" t="s">
        <v>142</v>
      </c>
      <c r="E352" s="153" t="s">
        <v>19</v>
      </c>
      <c r="F352" s="154" t="s">
        <v>469</v>
      </c>
      <c r="H352" s="155">
        <v>4</v>
      </c>
      <c r="I352" s="156"/>
      <c r="L352" s="152"/>
      <c r="M352" s="157"/>
      <c r="T352" s="158"/>
      <c r="AT352" s="153" t="s">
        <v>142</v>
      </c>
      <c r="AU352" s="153" t="s">
        <v>86</v>
      </c>
      <c r="AV352" s="13" t="s">
        <v>86</v>
      </c>
      <c r="AW352" s="13" t="s">
        <v>37</v>
      </c>
      <c r="AX352" s="13" t="s">
        <v>76</v>
      </c>
      <c r="AY352" s="153" t="s">
        <v>130</v>
      </c>
    </row>
    <row r="353" spans="2:51" s="14" customFormat="1" ht="12">
      <c r="B353" s="159"/>
      <c r="D353" s="146" t="s">
        <v>142</v>
      </c>
      <c r="E353" s="160" t="s">
        <v>19</v>
      </c>
      <c r="F353" s="161" t="s">
        <v>146</v>
      </c>
      <c r="H353" s="162">
        <v>4</v>
      </c>
      <c r="I353" s="163"/>
      <c r="L353" s="159"/>
      <c r="M353" s="164"/>
      <c r="T353" s="165"/>
      <c r="AT353" s="160" t="s">
        <v>142</v>
      </c>
      <c r="AU353" s="160" t="s">
        <v>86</v>
      </c>
      <c r="AV353" s="14" t="s">
        <v>138</v>
      </c>
      <c r="AW353" s="14" t="s">
        <v>37</v>
      </c>
      <c r="AX353" s="14" t="s">
        <v>84</v>
      </c>
      <c r="AY353" s="160" t="s">
        <v>130</v>
      </c>
    </row>
    <row r="354" spans="2:65" s="1" customFormat="1" ht="24.2" customHeight="1">
      <c r="B354" s="33"/>
      <c r="C354" s="128" t="s">
        <v>470</v>
      </c>
      <c r="D354" s="128" t="s">
        <v>133</v>
      </c>
      <c r="E354" s="129" t="s">
        <v>471</v>
      </c>
      <c r="F354" s="130" t="s">
        <v>472</v>
      </c>
      <c r="G354" s="131" t="s">
        <v>437</v>
      </c>
      <c r="H354" s="132">
        <v>5</v>
      </c>
      <c r="I354" s="133"/>
      <c r="J354" s="134">
        <f>ROUND(I354*H354,2)</f>
        <v>0</v>
      </c>
      <c r="K354" s="130" t="s">
        <v>137</v>
      </c>
      <c r="L354" s="33"/>
      <c r="M354" s="135" t="s">
        <v>19</v>
      </c>
      <c r="N354" s="136" t="s">
        <v>47</v>
      </c>
      <c r="P354" s="137">
        <f>O354*H354</f>
        <v>0</v>
      </c>
      <c r="Q354" s="137">
        <v>0</v>
      </c>
      <c r="R354" s="137">
        <f>Q354*H354</f>
        <v>0</v>
      </c>
      <c r="S354" s="137">
        <v>0.024</v>
      </c>
      <c r="T354" s="138">
        <f>S354*H354</f>
        <v>0.12</v>
      </c>
      <c r="AR354" s="139" t="s">
        <v>245</v>
      </c>
      <c r="AT354" s="139" t="s">
        <v>133</v>
      </c>
      <c r="AU354" s="139" t="s">
        <v>86</v>
      </c>
      <c r="AY354" s="18" t="s">
        <v>130</v>
      </c>
      <c r="BE354" s="140">
        <f>IF(N354="základní",J354,0)</f>
        <v>0</v>
      </c>
      <c r="BF354" s="140">
        <f>IF(N354="snížená",J354,0)</f>
        <v>0</v>
      </c>
      <c r="BG354" s="140">
        <f>IF(N354="zákl. přenesená",J354,0)</f>
        <v>0</v>
      </c>
      <c r="BH354" s="140">
        <f>IF(N354="sníž. přenesená",J354,0)</f>
        <v>0</v>
      </c>
      <c r="BI354" s="140">
        <f>IF(N354="nulová",J354,0)</f>
        <v>0</v>
      </c>
      <c r="BJ354" s="18" t="s">
        <v>84</v>
      </c>
      <c r="BK354" s="140">
        <f>ROUND(I354*H354,2)</f>
        <v>0</v>
      </c>
      <c r="BL354" s="18" t="s">
        <v>245</v>
      </c>
      <c r="BM354" s="139" t="s">
        <v>473</v>
      </c>
    </row>
    <row r="355" spans="2:47" s="1" customFormat="1" ht="12">
      <c r="B355" s="33"/>
      <c r="D355" s="141" t="s">
        <v>140</v>
      </c>
      <c r="F355" s="142" t="s">
        <v>474</v>
      </c>
      <c r="I355" s="143"/>
      <c r="L355" s="33"/>
      <c r="M355" s="144"/>
      <c r="T355" s="52"/>
      <c r="AT355" s="18" t="s">
        <v>140</v>
      </c>
      <c r="AU355" s="18" t="s">
        <v>86</v>
      </c>
    </row>
    <row r="356" spans="2:51" s="12" customFormat="1" ht="12">
      <c r="B356" s="145"/>
      <c r="D356" s="146" t="s">
        <v>142</v>
      </c>
      <c r="E356" s="147" t="s">
        <v>19</v>
      </c>
      <c r="F356" s="148" t="s">
        <v>475</v>
      </c>
      <c r="H356" s="147" t="s">
        <v>19</v>
      </c>
      <c r="I356" s="149"/>
      <c r="L356" s="145"/>
      <c r="M356" s="150"/>
      <c r="T356" s="151"/>
      <c r="AT356" s="147" t="s">
        <v>142</v>
      </c>
      <c r="AU356" s="147" t="s">
        <v>86</v>
      </c>
      <c r="AV356" s="12" t="s">
        <v>84</v>
      </c>
      <c r="AW356" s="12" t="s">
        <v>37</v>
      </c>
      <c r="AX356" s="12" t="s">
        <v>76</v>
      </c>
      <c r="AY356" s="147" t="s">
        <v>130</v>
      </c>
    </row>
    <row r="357" spans="2:51" s="12" customFormat="1" ht="12">
      <c r="B357" s="145"/>
      <c r="D357" s="146" t="s">
        <v>142</v>
      </c>
      <c r="E357" s="147" t="s">
        <v>19</v>
      </c>
      <c r="F357" s="148" t="s">
        <v>202</v>
      </c>
      <c r="H357" s="147" t="s">
        <v>19</v>
      </c>
      <c r="I357" s="149"/>
      <c r="L357" s="145"/>
      <c r="M357" s="150"/>
      <c r="T357" s="151"/>
      <c r="AT357" s="147" t="s">
        <v>142</v>
      </c>
      <c r="AU357" s="147" t="s">
        <v>86</v>
      </c>
      <c r="AV357" s="12" t="s">
        <v>84</v>
      </c>
      <c r="AW357" s="12" t="s">
        <v>37</v>
      </c>
      <c r="AX357" s="12" t="s">
        <v>76</v>
      </c>
      <c r="AY357" s="147" t="s">
        <v>130</v>
      </c>
    </row>
    <row r="358" spans="2:51" s="13" customFormat="1" ht="12">
      <c r="B358" s="152"/>
      <c r="D358" s="146" t="s">
        <v>142</v>
      </c>
      <c r="E358" s="153" t="s">
        <v>19</v>
      </c>
      <c r="F358" s="154" t="s">
        <v>476</v>
      </c>
      <c r="H358" s="155">
        <v>4</v>
      </c>
      <c r="I358" s="156"/>
      <c r="L358" s="152"/>
      <c r="M358" s="157"/>
      <c r="T358" s="158"/>
      <c r="AT358" s="153" t="s">
        <v>142</v>
      </c>
      <c r="AU358" s="153" t="s">
        <v>86</v>
      </c>
      <c r="AV358" s="13" t="s">
        <v>86</v>
      </c>
      <c r="AW358" s="13" t="s">
        <v>37</v>
      </c>
      <c r="AX358" s="13" t="s">
        <v>76</v>
      </c>
      <c r="AY358" s="153" t="s">
        <v>130</v>
      </c>
    </row>
    <row r="359" spans="2:51" s="13" customFormat="1" ht="12">
      <c r="B359" s="152"/>
      <c r="D359" s="146" t="s">
        <v>142</v>
      </c>
      <c r="E359" s="153" t="s">
        <v>19</v>
      </c>
      <c r="F359" s="154" t="s">
        <v>477</v>
      </c>
      <c r="H359" s="155">
        <v>1</v>
      </c>
      <c r="I359" s="156"/>
      <c r="L359" s="152"/>
      <c r="M359" s="157"/>
      <c r="T359" s="158"/>
      <c r="AT359" s="153" t="s">
        <v>142</v>
      </c>
      <c r="AU359" s="153" t="s">
        <v>86</v>
      </c>
      <c r="AV359" s="13" t="s">
        <v>86</v>
      </c>
      <c r="AW359" s="13" t="s">
        <v>37</v>
      </c>
      <c r="AX359" s="13" t="s">
        <v>76</v>
      </c>
      <c r="AY359" s="153" t="s">
        <v>130</v>
      </c>
    </row>
    <row r="360" spans="2:51" s="14" customFormat="1" ht="12">
      <c r="B360" s="159"/>
      <c r="D360" s="146" t="s">
        <v>142</v>
      </c>
      <c r="E360" s="160" t="s">
        <v>19</v>
      </c>
      <c r="F360" s="161" t="s">
        <v>146</v>
      </c>
      <c r="H360" s="162">
        <v>5</v>
      </c>
      <c r="I360" s="163"/>
      <c r="L360" s="159"/>
      <c r="M360" s="164"/>
      <c r="T360" s="165"/>
      <c r="AT360" s="160" t="s">
        <v>142</v>
      </c>
      <c r="AU360" s="160" t="s">
        <v>86</v>
      </c>
      <c r="AV360" s="14" t="s">
        <v>138</v>
      </c>
      <c r="AW360" s="14" t="s">
        <v>37</v>
      </c>
      <c r="AX360" s="14" t="s">
        <v>84</v>
      </c>
      <c r="AY360" s="160" t="s">
        <v>130</v>
      </c>
    </row>
    <row r="361" spans="2:63" s="11" customFormat="1" ht="22.9" customHeight="1">
      <c r="B361" s="116"/>
      <c r="D361" s="117" t="s">
        <v>75</v>
      </c>
      <c r="E361" s="126" t="s">
        <v>478</v>
      </c>
      <c r="F361" s="126" t="s">
        <v>479</v>
      </c>
      <c r="I361" s="119"/>
      <c r="J361" s="127">
        <f>BK361</f>
        <v>0</v>
      </c>
      <c r="L361" s="116"/>
      <c r="M361" s="121"/>
      <c r="P361" s="122">
        <f>SUM(P362:P373)</f>
        <v>0</v>
      </c>
      <c r="R361" s="122">
        <f>SUM(R362:R373)</f>
        <v>0</v>
      </c>
      <c r="T361" s="123">
        <f>SUM(T362:T373)</f>
        <v>0.1164</v>
      </c>
      <c r="AR361" s="117" t="s">
        <v>86</v>
      </c>
      <c r="AT361" s="124" t="s">
        <v>75</v>
      </c>
      <c r="AU361" s="124" t="s">
        <v>84</v>
      </c>
      <c r="AY361" s="117" t="s">
        <v>130</v>
      </c>
      <c r="BK361" s="125">
        <f>SUM(BK362:BK373)</f>
        <v>0</v>
      </c>
    </row>
    <row r="362" spans="2:65" s="1" customFormat="1" ht="16.5" customHeight="1">
      <c r="B362" s="33"/>
      <c r="C362" s="128" t="s">
        <v>480</v>
      </c>
      <c r="D362" s="128" t="s">
        <v>133</v>
      </c>
      <c r="E362" s="129" t="s">
        <v>481</v>
      </c>
      <c r="F362" s="130" t="s">
        <v>482</v>
      </c>
      <c r="G362" s="131" t="s">
        <v>229</v>
      </c>
      <c r="H362" s="132">
        <v>4</v>
      </c>
      <c r="I362" s="133"/>
      <c r="J362" s="134">
        <f>ROUND(I362*H362,2)</f>
        <v>0</v>
      </c>
      <c r="K362" s="130" t="s">
        <v>137</v>
      </c>
      <c r="L362" s="33"/>
      <c r="M362" s="135" t="s">
        <v>19</v>
      </c>
      <c r="N362" s="136" t="s">
        <v>47</v>
      </c>
      <c r="P362" s="137">
        <f>O362*H362</f>
        <v>0</v>
      </c>
      <c r="Q362" s="137">
        <v>0</v>
      </c>
      <c r="R362" s="137">
        <f>Q362*H362</f>
        <v>0</v>
      </c>
      <c r="S362" s="137">
        <v>0.016</v>
      </c>
      <c r="T362" s="138">
        <f>S362*H362</f>
        <v>0.064</v>
      </c>
      <c r="AR362" s="139" t="s">
        <v>245</v>
      </c>
      <c r="AT362" s="139" t="s">
        <v>133</v>
      </c>
      <c r="AU362" s="139" t="s">
        <v>86</v>
      </c>
      <c r="AY362" s="18" t="s">
        <v>130</v>
      </c>
      <c r="BE362" s="140">
        <f>IF(N362="základní",J362,0)</f>
        <v>0</v>
      </c>
      <c r="BF362" s="140">
        <f>IF(N362="snížená",J362,0)</f>
        <v>0</v>
      </c>
      <c r="BG362" s="140">
        <f>IF(N362="zákl. přenesená",J362,0)</f>
        <v>0</v>
      </c>
      <c r="BH362" s="140">
        <f>IF(N362="sníž. přenesená",J362,0)</f>
        <v>0</v>
      </c>
      <c r="BI362" s="140">
        <f>IF(N362="nulová",J362,0)</f>
        <v>0</v>
      </c>
      <c r="BJ362" s="18" t="s">
        <v>84</v>
      </c>
      <c r="BK362" s="140">
        <f>ROUND(I362*H362,2)</f>
        <v>0</v>
      </c>
      <c r="BL362" s="18" t="s">
        <v>245</v>
      </c>
      <c r="BM362" s="139" t="s">
        <v>483</v>
      </c>
    </row>
    <row r="363" spans="2:47" s="1" customFormat="1" ht="12">
      <c r="B363" s="33"/>
      <c r="D363" s="141" t="s">
        <v>140</v>
      </c>
      <c r="F363" s="142" t="s">
        <v>484</v>
      </c>
      <c r="I363" s="143"/>
      <c r="L363" s="33"/>
      <c r="M363" s="144"/>
      <c r="T363" s="52"/>
      <c r="AT363" s="18" t="s">
        <v>140</v>
      </c>
      <c r="AU363" s="18" t="s">
        <v>86</v>
      </c>
    </row>
    <row r="364" spans="2:65" s="1" customFormat="1" ht="16.5" customHeight="1">
      <c r="B364" s="33"/>
      <c r="C364" s="128" t="s">
        <v>485</v>
      </c>
      <c r="D364" s="128" t="s">
        <v>133</v>
      </c>
      <c r="E364" s="129" t="s">
        <v>486</v>
      </c>
      <c r="F364" s="130" t="s">
        <v>487</v>
      </c>
      <c r="G364" s="131" t="s">
        <v>229</v>
      </c>
      <c r="H364" s="132">
        <v>2.9</v>
      </c>
      <c r="I364" s="133"/>
      <c r="J364" s="134">
        <f>ROUND(I364*H364,2)</f>
        <v>0</v>
      </c>
      <c r="K364" s="130" t="s">
        <v>137</v>
      </c>
      <c r="L364" s="33"/>
      <c r="M364" s="135" t="s">
        <v>19</v>
      </c>
      <c r="N364" s="136" t="s">
        <v>47</v>
      </c>
      <c r="P364" s="137">
        <f>O364*H364</f>
        <v>0</v>
      </c>
      <c r="Q364" s="137">
        <v>0</v>
      </c>
      <c r="R364" s="137">
        <f>Q364*H364</f>
        <v>0</v>
      </c>
      <c r="S364" s="137">
        <v>0.016</v>
      </c>
      <c r="T364" s="138">
        <f>S364*H364</f>
        <v>0.0464</v>
      </c>
      <c r="AR364" s="139" t="s">
        <v>245</v>
      </c>
      <c r="AT364" s="139" t="s">
        <v>133</v>
      </c>
      <c r="AU364" s="139" t="s">
        <v>86</v>
      </c>
      <c r="AY364" s="18" t="s">
        <v>130</v>
      </c>
      <c r="BE364" s="140">
        <f>IF(N364="základní",J364,0)</f>
        <v>0</v>
      </c>
      <c r="BF364" s="140">
        <f>IF(N364="snížená",J364,0)</f>
        <v>0</v>
      </c>
      <c r="BG364" s="140">
        <f>IF(N364="zákl. přenesená",J364,0)</f>
        <v>0</v>
      </c>
      <c r="BH364" s="140">
        <f>IF(N364="sníž. přenesená",J364,0)</f>
        <v>0</v>
      </c>
      <c r="BI364" s="140">
        <f>IF(N364="nulová",J364,0)</f>
        <v>0</v>
      </c>
      <c r="BJ364" s="18" t="s">
        <v>84</v>
      </c>
      <c r="BK364" s="140">
        <f>ROUND(I364*H364,2)</f>
        <v>0</v>
      </c>
      <c r="BL364" s="18" t="s">
        <v>245</v>
      </c>
      <c r="BM364" s="139" t="s">
        <v>488</v>
      </c>
    </row>
    <row r="365" spans="2:47" s="1" customFormat="1" ht="12">
      <c r="B365" s="33"/>
      <c r="D365" s="141" t="s">
        <v>140</v>
      </c>
      <c r="F365" s="142" t="s">
        <v>489</v>
      </c>
      <c r="I365" s="143"/>
      <c r="L365" s="33"/>
      <c r="M365" s="144"/>
      <c r="T365" s="52"/>
      <c r="AT365" s="18" t="s">
        <v>140</v>
      </c>
      <c r="AU365" s="18" t="s">
        <v>86</v>
      </c>
    </row>
    <row r="366" spans="2:51" s="13" customFormat="1" ht="12">
      <c r="B366" s="152"/>
      <c r="D366" s="146" t="s">
        <v>142</v>
      </c>
      <c r="E366" s="153" t="s">
        <v>19</v>
      </c>
      <c r="F366" s="154" t="s">
        <v>490</v>
      </c>
      <c r="H366" s="155">
        <v>2.9</v>
      </c>
      <c r="I366" s="156"/>
      <c r="L366" s="152"/>
      <c r="M366" s="157"/>
      <c r="T366" s="158"/>
      <c r="AT366" s="153" t="s">
        <v>142</v>
      </c>
      <c r="AU366" s="153" t="s">
        <v>86</v>
      </c>
      <c r="AV366" s="13" t="s">
        <v>86</v>
      </c>
      <c r="AW366" s="13" t="s">
        <v>37</v>
      </c>
      <c r="AX366" s="13" t="s">
        <v>76</v>
      </c>
      <c r="AY366" s="153" t="s">
        <v>130</v>
      </c>
    </row>
    <row r="367" spans="2:51" s="14" customFormat="1" ht="12">
      <c r="B367" s="159"/>
      <c r="D367" s="146" t="s">
        <v>142</v>
      </c>
      <c r="E367" s="160" t="s">
        <v>19</v>
      </c>
      <c r="F367" s="161" t="s">
        <v>146</v>
      </c>
      <c r="H367" s="162">
        <v>2.9</v>
      </c>
      <c r="I367" s="163"/>
      <c r="L367" s="159"/>
      <c r="M367" s="164"/>
      <c r="T367" s="165"/>
      <c r="AT367" s="160" t="s">
        <v>142</v>
      </c>
      <c r="AU367" s="160" t="s">
        <v>86</v>
      </c>
      <c r="AV367" s="14" t="s">
        <v>138</v>
      </c>
      <c r="AW367" s="14" t="s">
        <v>37</v>
      </c>
      <c r="AX367" s="14" t="s">
        <v>84</v>
      </c>
      <c r="AY367" s="160" t="s">
        <v>130</v>
      </c>
    </row>
    <row r="368" spans="2:65" s="1" customFormat="1" ht="16.5" customHeight="1">
      <c r="B368" s="33"/>
      <c r="C368" s="128" t="s">
        <v>491</v>
      </c>
      <c r="D368" s="128" t="s">
        <v>133</v>
      </c>
      <c r="E368" s="129" t="s">
        <v>492</v>
      </c>
      <c r="F368" s="130" t="s">
        <v>493</v>
      </c>
      <c r="G368" s="131" t="s">
        <v>229</v>
      </c>
      <c r="H368" s="132">
        <v>2</v>
      </c>
      <c r="I368" s="133"/>
      <c r="J368" s="134">
        <f>ROUND(I368*H368,2)</f>
        <v>0</v>
      </c>
      <c r="K368" s="130" t="s">
        <v>137</v>
      </c>
      <c r="L368" s="33"/>
      <c r="M368" s="135" t="s">
        <v>19</v>
      </c>
      <c r="N368" s="136" t="s">
        <v>47</v>
      </c>
      <c r="P368" s="137">
        <f>O368*H368</f>
        <v>0</v>
      </c>
      <c r="Q368" s="137">
        <v>0</v>
      </c>
      <c r="R368" s="137">
        <f>Q368*H368</f>
        <v>0</v>
      </c>
      <c r="S368" s="137">
        <v>0.003</v>
      </c>
      <c r="T368" s="138">
        <f>S368*H368</f>
        <v>0.006</v>
      </c>
      <c r="AR368" s="139" t="s">
        <v>245</v>
      </c>
      <c r="AT368" s="139" t="s">
        <v>133</v>
      </c>
      <c r="AU368" s="139" t="s">
        <v>86</v>
      </c>
      <c r="AY368" s="18" t="s">
        <v>130</v>
      </c>
      <c r="BE368" s="140">
        <f>IF(N368="základní",J368,0)</f>
        <v>0</v>
      </c>
      <c r="BF368" s="140">
        <f>IF(N368="snížená",J368,0)</f>
        <v>0</v>
      </c>
      <c r="BG368" s="140">
        <f>IF(N368="zákl. přenesená",J368,0)</f>
        <v>0</v>
      </c>
      <c r="BH368" s="140">
        <f>IF(N368="sníž. přenesená",J368,0)</f>
        <v>0</v>
      </c>
      <c r="BI368" s="140">
        <f>IF(N368="nulová",J368,0)</f>
        <v>0</v>
      </c>
      <c r="BJ368" s="18" t="s">
        <v>84</v>
      </c>
      <c r="BK368" s="140">
        <f>ROUND(I368*H368,2)</f>
        <v>0</v>
      </c>
      <c r="BL368" s="18" t="s">
        <v>245</v>
      </c>
      <c r="BM368" s="139" t="s">
        <v>494</v>
      </c>
    </row>
    <row r="369" spans="2:47" s="1" customFormat="1" ht="12">
      <c r="B369" s="33"/>
      <c r="D369" s="141" t="s">
        <v>140</v>
      </c>
      <c r="F369" s="142" t="s">
        <v>495</v>
      </c>
      <c r="I369" s="143"/>
      <c r="L369" s="33"/>
      <c r="M369" s="144"/>
      <c r="T369" s="52"/>
      <c r="AT369" s="18" t="s">
        <v>140</v>
      </c>
      <c r="AU369" s="18" t="s">
        <v>86</v>
      </c>
    </row>
    <row r="370" spans="2:65" s="1" customFormat="1" ht="16.5" customHeight="1">
      <c r="B370" s="33"/>
      <c r="C370" s="128" t="s">
        <v>496</v>
      </c>
      <c r="D370" s="128" t="s">
        <v>133</v>
      </c>
      <c r="E370" s="129" t="s">
        <v>497</v>
      </c>
      <c r="F370" s="130" t="s">
        <v>498</v>
      </c>
      <c r="G370" s="131" t="s">
        <v>136</v>
      </c>
      <c r="H370" s="132">
        <v>1.11</v>
      </c>
      <c r="I370" s="133"/>
      <c r="J370" s="134">
        <f>ROUND(I370*H370,2)</f>
        <v>0</v>
      </c>
      <c r="K370" s="130" t="s">
        <v>19</v>
      </c>
      <c r="L370" s="33"/>
      <c r="M370" s="135" t="s">
        <v>19</v>
      </c>
      <c r="N370" s="136" t="s">
        <v>47</v>
      </c>
      <c r="P370" s="137">
        <f>O370*H370</f>
        <v>0</v>
      </c>
      <c r="Q370" s="137">
        <v>0</v>
      </c>
      <c r="R370" s="137">
        <f>Q370*H370</f>
        <v>0</v>
      </c>
      <c r="S370" s="137">
        <v>0</v>
      </c>
      <c r="T370" s="138">
        <f>S370*H370</f>
        <v>0</v>
      </c>
      <c r="AR370" s="139" t="s">
        <v>245</v>
      </c>
      <c r="AT370" s="139" t="s">
        <v>133</v>
      </c>
      <c r="AU370" s="139" t="s">
        <v>86</v>
      </c>
      <c r="AY370" s="18" t="s">
        <v>130</v>
      </c>
      <c r="BE370" s="140">
        <f>IF(N370="základní",J370,0)</f>
        <v>0</v>
      </c>
      <c r="BF370" s="140">
        <f>IF(N370="snížená",J370,0)</f>
        <v>0</v>
      </c>
      <c r="BG370" s="140">
        <f>IF(N370="zákl. přenesená",J370,0)</f>
        <v>0</v>
      </c>
      <c r="BH370" s="140">
        <f>IF(N370="sníž. přenesená",J370,0)</f>
        <v>0</v>
      </c>
      <c r="BI370" s="140">
        <f>IF(N370="nulová",J370,0)</f>
        <v>0</v>
      </c>
      <c r="BJ370" s="18" t="s">
        <v>84</v>
      </c>
      <c r="BK370" s="140">
        <f>ROUND(I370*H370,2)</f>
        <v>0</v>
      </c>
      <c r="BL370" s="18" t="s">
        <v>245</v>
      </c>
      <c r="BM370" s="139" t="s">
        <v>499</v>
      </c>
    </row>
    <row r="371" spans="2:51" s="13" customFormat="1" ht="12">
      <c r="B371" s="152"/>
      <c r="D371" s="146" t="s">
        <v>142</v>
      </c>
      <c r="E371" s="153" t="s">
        <v>19</v>
      </c>
      <c r="F371" s="154" t="s">
        <v>500</v>
      </c>
      <c r="H371" s="155">
        <v>0.36</v>
      </c>
      <c r="I371" s="156"/>
      <c r="L371" s="152"/>
      <c r="M371" s="157"/>
      <c r="T371" s="158"/>
      <c r="AT371" s="153" t="s">
        <v>142</v>
      </c>
      <c r="AU371" s="153" t="s">
        <v>86</v>
      </c>
      <c r="AV371" s="13" t="s">
        <v>86</v>
      </c>
      <c r="AW371" s="13" t="s">
        <v>37</v>
      </c>
      <c r="AX371" s="13" t="s">
        <v>76</v>
      </c>
      <c r="AY371" s="153" t="s">
        <v>130</v>
      </c>
    </row>
    <row r="372" spans="2:51" s="13" customFormat="1" ht="12">
      <c r="B372" s="152"/>
      <c r="D372" s="146" t="s">
        <v>142</v>
      </c>
      <c r="E372" s="153" t="s">
        <v>19</v>
      </c>
      <c r="F372" s="154" t="s">
        <v>501</v>
      </c>
      <c r="H372" s="155">
        <v>0.75</v>
      </c>
      <c r="I372" s="156"/>
      <c r="L372" s="152"/>
      <c r="M372" s="157"/>
      <c r="T372" s="158"/>
      <c r="AT372" s="153" t="s">
        <v>142</v>
      </c>
      <c r="AU372" s="153" t="s">
        <v>86</v>
      </c>
      <c r="AV372" s="13" t="s">
        <v>86</v>
      </c>
      <c r="AW372" s="13" t="s">
        <v>37</v>
      </c>
      <c r="AX372" s="13" t="s">
        <v>76</v>
      </c>
      <c r="AY372" s="153" t="s">
        <v>130</v>
      </c>
    </row>
    <row r="373" spans="2:51" s="14" customFormat="1" ht="12">
      <c r="B373" s="159"/>
      <c r="D373" s="146" t="s">
        <v>142</v>
      </c>
      <c r="E373" s="160" t="s">
        <v>19</v>
      </c>
      <c r="F373" s="161" t="s">
        <v>146</v>
      </c>
      <c r="H373" s="162">
        <v>1.1099999999999999</v>
      </c>
      <c r="I373" s="163"/>
      <c r="L373" s="159"/>
      <c r="M373" s="164"/>
      <c r="T373" s="165"/>
      <c r="AT373" s="160" t="s">
        <v>142</v>
      </c>
      <c r="AU373" s="160" t="s">
        <v>86</v>
      </c>
      <c r="AV373" s="14" t="s">
        <v>138</v>
      </c>
      <c r="AW373" s="14" t="s">
        <v>37</v>
      </c>
      <c r="AX373" s="14" t="s">
        <v>84</v>
      </c>
      <c r="AY373" s="160" t="s">
        <v>130</v>
      </c>
    </row>
    <row r="374" spans="2:63" s="11" customFormat="1" ht="22.9" customHeight="1">
      <c r="B374" s="116"/>
      <c r="D374" s="117" t="s">
        <v>75</v>
      </c>
      <c r="E374" s="126" t="s">
        <v>502</v>
      </c>
      <c r="F374" s="126" t="s">
        <v>503</v>
      </c>
      <c r="I374" s="119"/>
      <c r="J374" s="127">
        <f>BK374</f>
        <v>0</v>
      </c>
      <c r="L374" s="116"/>
      <c r="M374" s="121"/>
      <c r="P374" s="122">
        <f>SUM(P375:P381)</f>
        <v>0</v>
      </c>
      <c r="R374" s="122">
        <f>SUM(R375:R381)</f>
        <v>0</v>
      </c>
      <c r="T374" s="123">
        <f>SUM(T375:T381)</f>
        <v>1.0571385</v>
      </c>
      <c r="AR374" s="117" t="s">
        <v>86</v>
      </c>
      <c r="AT374" s="124" t="s">
        <v>75</v>
      </c>
      <c r="AU374" s="124" t="s">
        <v>84</v>
      </c>
      <c r="AY374" s="117" t="s">
        <v>130</v>
      </c>
      <c r="BK374" s="125">
        <f>SUM(BK375:BK381)</f>
        <v>0</v>
      </c>
    </row>
    <row r="375" spans="2:65" s="1" customFormat="1" ht="16.5" customHeight="1">
      <c r="B375" s="33"/>
      <c r="C375" s="128" t="s">
        <v>504</v>
      </c>
      <c r="D375" s="128" t="s">
        <v>133</v>
      </c>
      <c r="E375" s="129" t="s">
        <v>505</v>
      </c>
      <c r="F375" s="130" t="s">
        <v>506</v>
      </c>
      <c r="G375" s="131" t="s">
        <v>136</v>
      </c>
      <c r="H375" s="132">
        <v>12.165</v>
      </c>
      <c r="I375" s="133"/>
      <c r="J375" s="134">
        <f>ROUND(I375*H375,2)</f>
        <v>0</v>
      </c>
      <c r="K375" s="130" t="s">
        <v>137</v>
      </c>
      <c r="L375" s="33"/>
      <c r="M375" s="135" t="s">
        <v>19</v>
      </c>
      <c r="N375" s="136" t="s">
        <v>47</v>
      </c>
      <c r="P375" s="137">
        <f>O375*H375</f>
        <v>0</v>
      </c>
      <c r="Q375" s="137">
        <v>0</v>
      </c>
      <c r="R375" s="137">
        <f>Q375*H375</f>
        <v>0</v>
      </c>
      <c r="S375" s="137">
        <v>0.0869</v>
      </c>
      <c r="T375" s="138">
        <f>S375*H375</f>
        <v>1.0571385</v>
      </c>
      <c r="AR375" s="139" t="s">
        <v>245</v>
      </c>
      <c r="AT375" s="139" t="s">
        <v>133</v>
      </c>
      <c r="AU375" s="139" t="s">
        <v>86</v>
      </c>
      <c r="AY375" s="18" t="s">
        <v>130</v>
      </c>
      <c r="BE375" s="140">
        <f>IF(N375="základní",J375,0)</f>
        <v>0</v>
      </c>
      <c r="BF375" s="140">
        <f>IF(N375="snížená",J375,0)</f>
        <v>0</v>
      </c>
      <c r="BG375" s="140">
        <f>IF(N375="zákl. přenesená",J375,0)</f>
        <v>0</v>
      </c>
      <c r="BH375" s="140">
        <f>IF(N375="sníž. přenesená",J375,0)</f>
        <v>0</v>
      </c>
      <c r="BI375" s="140">
        <f>IF(N375="nulová",J375,0)</f>
        <v>0</v>
      </c>
      <c r="BJ375" s="18" t="s">
        <v>84</v>
      </c>
      <c r="BK375" s="140">
        <f>ROUND(I375*H375,2)</f>
        <v>0</v>
      </c>
      <c r="BL375" s="18" t="s">
        <v>245</v>
      </c>
      <c r="BM375" s="139" t="s">
        <v>507</v>
      </c>
    </row>
    <row r="376" spans="2:47" s="1" customFormat="1" ht="12">
      <c r="B376" s="33"/>
      <c r="D376" s="141" t="s">
        <v>140</v>
      </c>
      <c r="F376" s="142" t="s">
        <v>508</v>
      </c>
      <c r="I376" s="143"/>
      <c r="L376" s="33"/>
      <c r="M376" s="144"/>
      <c r="T376" s="52"/>
      <c r="AT376" s="18" t="s">
        <v>140</v>
      </c>
      <c r="AU376" s="18" t="s">
        <v>86</v>
      </c>
    </row>
    <row r="377" spans="2:51" s="12" customFormat="1" ht="12">
      <c r="B377" s="145"/>
      <c r="D377" s="146" t="s">
        <v>142</v>
      </c>
      <c r="E377" s="147" t="s">
        <v>19</v>
      </c>
      <c r="F377" s="148" t="s">
        <v>509</v>
      </c>
      <c r="H377" s="147" t="s">
        <v>19</v>
      </c>
      <c r="I377" s="149"/>
      <c r="L377" s="145"/>
      <c r="M377" s="150"/>
      <c r="T377" s="151"/>
      <c r="AT377" s="147" t="s">
        <v>142</v>
      </c>
      <c r="AU377" s="147" t="s">
        <v>86</v>
      </c>
      <c r="AV377" s="12" t="s">
        <v>84</v>
      </c>
      <c r="AW377" s="12" t="s">
        <v>37</v>
      </c>
      <c r="AX377" s="12" t="s">
        <v>76</v>
      </c>
      <c r="AY377" s="147" t="s">
        <v>130</v>
      </c>
    </row>
    <row r="378" spans="2:51" s="13" customFormat="1" ht="12">
      <c r="B378" s="152"/>
      <c r="D378" s="146" t="s">
        <v>142</v>
      </c>
      <c r="E378" s="153" t="s">
        <v>19</v>
      </c>
      <c r="F378" s="154" t="s">
        <v>510</v>
      </c>
      <c r="H378" s="155">
        <v>12.665</v>
      </c>
      <c r="I378" s="156"/>
      <c r="L378" s="152"/>
      <c r="M378" s="157"/>
      <c r="T378" s="158"/>
      <c r="AT378" s="153" t="s">
        <v>142</v>
      </c>
      <c r="AU378" s="153" t="s">
        <v>86</v>
      </c>
      <c r="AV378" s="13" t="s">
        <v>86</v>
      </c>
      <c r="AW378" s="13" t="s">
        <v>37</v>
      </c>
      <c r="AX378" s="13" t="s">
        <v>76</v>
      </c>
      <c r="AY378" s="153" t="s">
        <v>130</v>
      </c>
    </row>
    <row r="379" spans="2:51" s="13" customFormat="1" ht="12">
      <c r="B379" s="152"/>
      <c r="D379" s="146" t="s">
        <v>142</v>
      </c>
      <c r="E379" s="153" t="s">
        <v>19</v>
      </c>
      <c r="F379" s="154" t="s">
        <v>511</v>
      </c>
      <c r="H379" s="155">
        <v>-2</v>
      </c>
      <c r="I379" s="156"/>
      <c r="L379" s="152"/>
      <c r="M379" s="157"/>
      <c r="T379" s="158"/>
      <c r="AT379" s="153" t="s">
        <v>142</v>
      </c>
      <c r="AU379" s="153" t="s">
        <v>86</v>
      </c>
      <c r="AV379" s="13" t="s">
        <v>86</v>
      </c>
      <c r="AW379" s="13" t="s">
        <v>37</v>
      </c>
      <c r="AX379" s="13" t="s">
        <v>76</v>
      </c>
      <c r="AY379" s="153" t="s">
        <v>130</v>
      </c>
    </row>
    <row r="380" spans="2:51" s="13" customFormat="1" ht="12">
      <c r="B380" s="152"/>
      <c r="D380" s="146" t="s">
        <v>142</v>
      </c>
      <c r="E380" s="153" t="s">
        <v>19</v>
      </c>
      <c r="F380" s="154" t="s">
        <v>512</v>
      </c>
      <c r="H380" s="155">
        <v>1.5</v>
      </c>
      <c r="I380" s="156"/>
      <c r="L380" s="152"/>
      <c r="M380" s="157"/>
      <c r="T380" s="158"/>
      <c r="AT380" s="153" t="s">
        <v>142</v>
      </c>
      <c r="AU380" s="153" t="s">
        <v>86</v>
      </c>
      <c r="AV380" s="13" t="s">
        <v>86</v>
      </c>
      <c r="AW380" s="13" t="s">
        <v>37</v>
      </c>
      <c r="AX380" s="13" t="s">
        <v>76</v>
      </c>
      <c r="AY380" s="153" t="s">
        <v>130</v>
      </c>
    </row>
    <row r="381" spans="2:51" s="14" customFormat="1" ht="12">
      <c r="B381" s="159"/>
      <c r="D381" s="146" t="s">
        <v>142</v>
      </c>
      <c r="E381" s="160" t="s">
        <v>19</v>
      </c>
      <c r="F381" s="161" t="s">
        <v>146</v>
      </c>
      <c r="H381" s="162">
        <v>12.165</v>
      </c>
      <c r="I381" s="163"/>
      <c r="L381" s="159"/>
      <c r="M381" s="164"/>
      <c r="T381" s="165"/>
      <c r="AT381" s="160" t="s">
        <v>142</v>
      </c>
      <c r="AU381" s="160" t="s">
        <v>86</v>
      </c>
      <c r="AV381" s="14" t="s">
        <v>138</v>
      </c>
      <c r="AW381" s="14" t="s">
        <v>37</v>
      </c>
      <c r="AX381" s="14" t="s">
        <v>84</v>
      </c>
      <c r="AY381" s="160" t="s">
        <v>130</v>
      </c>
    </row>
    <row r="382" spans="2:63" s="11" customFormat="1" ht="22.9" customHeight="1">
      <c r="B382" s="116"/>
      <c r="D382" s="117" t="s">
        <v>75</v>
      </c>
      <c r="E382" s="126" t="s">
        <v>513</v>
      </c>
      <c r="F382" s="126" t="s">
        <v>514</v>
      </c>
      <c r="I382" s="119"/>
      <c r="J382" s="127">
        <f>BK382</f>
        <v>0</v>
      </c>
      <c r="L382" s="116"/>
      <c r="M382" s="121"/>
      <c r="P382" s="122">
        <f>SUM(P383:P398)</f>
        <v>0</v>
      </c>
      <c r="R382" s="122">
        <f>SUM(R383:R398)</f>
        <v>0.005527830000000001</v>
      </c>
      <c r="T382" s="123">
        <f>SUM(T383:T398)</f>
        <v>0</v>
      </c>
      <c r="AR382" s="117" t="s">
        <v>86</v>
      </c>
      <c r="AT382" s="124" t="s">
        <v>75</v>
      </c>
      <c r="AU382" s="124" t="s">
        <v>84</v>
      </c>
      <c r="AY382" s="117" t="s">
        <v>130</v>
      </c>
      <c r="BK382" s="125">
        <f>SUM(BK383:BK398)</f>
        <v>0</v>
      </c>
    </row>
    <row r="383" spans="2:65" s="1" customFormat="1" ht="16.5" customHeight="1">
      <c r="B383" s="33"/>
      <c r="C383" s="128" t="s">
        <v>515</v>
      </c>
      <c r="D383" s="128" t="s">
        <v>133</v>
      </c>
      <c r="E383" s="129" t="s">
        <v>516</v>
      </c>
      <c r="F383" s="130" t="s">
        <v>517</v>
      </c>
      <c r="G383" s="131" t="s">
        <v>136</v>
      </c>
      <c r="H383" s="132">
        <v>14.053</v>
      </c>
      <c r="I383" s="133"/>
      <c r="J383" s="134">
        <f>ROUND(I383*H383,2)</f>
        <v>0</v>
      </c>
      <c r="K383" s="130" t="s">
        <v>137</v>
      </c>
      <c r="L383" s="33"/>
      <c r="M383" s="135" t="s">
        <v>19</v>
      </c>
      <c r="N383" s="136" t="s">
        <v>47</v>
      </c>
      <c r="P383" s="137">
        <f>O383*H383</f>
        <v>0</v>
      </c>
      <c r="Q383" s="137">
        <v>0.00011</v>
      </c>
      <c r="R383" s="137">
        <f>Q383*H383</f>
        <v>0.0015458300000000002</v>
      </c>
      <c r="S383" s="137">
        <v>0</v>
      </c>
      <c r="T383" s="138">
        <f>S383*H383</f>
        <v>0</v>
      </c>
      <c r="AR383" s="139" t="s">
        <v>245</v>
      </c>
      <c r="AT383" s="139" t="s">
        <v>133</v>
      </c>
      <c r="AU383" s="139" t="s">
        <v>86</v>
      </c>
      <c r="AY383" s="18" t="s">
        <v>130</v>
      </c>
      <c r="BE383" s="140">
        <f>IF(N383="základní",J383,0)</f>
        <v>0</v>
      </c>
      <c r="BF383" s="140">
        <f>IF(N383="snížená",J383,0)</f>
        <v>0</v>
      </c>
      <c r="BG383" s="140">
        <f>IF(N383="zákl. přenesená",J383,0)</f>
        <v>0</v>
      </c>
      <c r="BH383" s="140">
        <f>IF(N383="sníž. přenesená",J383,0)</f>
        <v>0</v>
      </c>
      <c r="BI383" s="140">
        <f>IF(N383="nulová",J383,0)</f>
        <v>0</v>
      </c>
      <c r="BJ383" s="18" t="s">
        <v>84</v>
      </c>
      <c r="BK383" s="140">
        <f>ROUND(I383*H383,2)</f>
        <v>0</v>
      </c>
      <c r="BL383" s="18" t="s">
        <v>245</v>
      </c>
      <c r="BM383" s="139" t="s">
        <v>518</v>
      </c>
    </row>
    <row r="384" spans="2:47" s="1" customFormat="1" ht="12">
      <c r="B384" s="33"/>
      <c r="D384" s="141" t="s">
        <v>140</v>
      </c>
      <c r="F384" s="142" t="s">
        <v>519</v>
      </c>
      <c r="I384" s="143"/>
      <c r="L384" s="33"/>
      <c r="M384" s="144"/>
      <c r="T384" s="52"/>
      <c r="AT384" s="18" t="s">
        <v>140</v>
      </c>
      <c r="AU384" s="18" t="s">
        <v>86</v>
      </c>
    </row>
    <row r="385" spans="2:51" s="12" customFormat="1" ht="12">
      <c r="B385" s="145"/>
      <c r="D385" s="146" t="s">
        <v>142</v>
      </c>
      <c r="E385" s="147" t="s">
        <v>19</v>
      </c>
      <c r="F385" s="148" t="s">
        <v>520</v>
      </c>
      <c r="H385" s="147" t="s">
        <v>19</v>
      </c>
      <c r="I385" s="149"/>
      <c r="L385" s="145"/>
      <c r="M385" s="150"/>
      <c r="T385" s="151"/>
      <c r="AT385" s="147" t="s">
        <v>142</v>
      </c>
      <c r="AU385" s="147" t="s">
        <v>86</v>
      </c>
      <c r="AV385" s="12" t="s">
        <v>84</v>
      </c>
      <c r="AW385" s="12" t="s">
        <v>37</v>
      </c>
      <c r="AX385" s="12" t="s">
        <v>76</v>
      </c>
      <c r="AY385" s="147" t="s">
        <v>130</v>
      </c>
    </row>
    <row r="386" spans="2:51" s="13" customFormat="1" ht="12">
      <c r="B386" s="152"/>
      <c r="D386" s="146" t="s">
        <v>142</v>
      </c>
      <c r="E386" s="153" t="s">
        <v>19</v>
      </c>
      <c r="F386" s="154" t="s">
        <v>521</v>
      </c>
      <c r="H386" s="155">
        <v>5.333</v>
      </c>
      <c r="I386" s="156"/>
      <c r="L386" s="152"/>
      <c r="M386" s="157"/>
      <c r="T386" s="158"/>
      <c r="AT386" s="153" t="s">
        <v>142</v>
      </c>
      <c r="AU386" s="153" t="s">
        <v>86</v>
      </c>
      <c r="AV386" s="13" t="s">
        <v>86</v>
      </c>
      <c r="AW386" s="13" t="s">
        <v>37</v>
      </c>
      <c r="AX386" s="13" t="s">
        <v>76</v>
      </c>
      <c r="AY386" s="153" t="s">
        <v>130</v>
      </c>
    </row>
    <row r="387" spans="2:51" s="12" customFormat="1" ht="12">
      <c r="B387" s="145"/>
      <c r="D387" s="146" t="s">
        <v>142</v>
      </c>
      <c r="E387" s="147" t="s">
        <v>19</v>
      </c>
      <c r="F387" s="148" t="s">
        <v>522</v>
      </c>
      <c r="H387" s="147" t="s">
        <v>19</v>
      </c>
      <c r="I387" s="149"/>
      <c r="L387" s="145"/>
      <c r="M387" s="150"/>
      <c r="T387" s="151"/>
      <c r="AT387" s="147" t="s">
        <v>142</v>
      </c>
      <c r="AU387" s="147" t="s">
        <v>86</v>
      </c>
      <c r="AV387" s="12" t="s">
        <v>84</v>
      </c>
      <c r="AW387" s="12" t="s">
        <v>37</v>
      </c>
      <c r="AX387" s="12" t="s">
        <v>76</v>
      </c>
      <c r="AY387" s="147" t="s">
        <v>130</v>
      </c>
    </row>
    <row r="388" spans="2:51" s="13" customFormat="1" ht="12">
      <c r="B388" s="152"/>
      <c r="D388" s="146" t="s">
        <v>142</v>
      </c>
      <c r="E388" s="153" t="s">
        <v>19</v>
      </c>
      <c r="F388" s="154" t="s">
        <v>523</v>
      </c>
      <c r="H388" s="155">
        <v>8</v>
      </c>
      <c r="I388" s="156"/>
      <c r="L388" s="152"/>
      <c r="M388" s="157"/>
      <c r="T388" s="158"/>
      <c r="AT388" s="153" t="s">
        <v>142</v>
      </c>
      <c r="AU388" s="153" t="s">
        <v>86</v>
      </c>
      <c r="AV388" s="13" t="s">
        <v>86</v>
      </c>
      <c r="AW388" s="13" t="s">
        <v>37</v>
      </c>
      <c r="AX388" s="13" t="s">
        <v>76</v>
      </c>
      <c r="AY388" s="153" t="s">
        <v>130</v>
      </c>
    </row>
    <row r="389" spans="2:51" s="12" customFormat="1" ht="12">
      <c r="B389" s="145"/>
      <c r="D389" s="146" t="s">
        <v>142</v>
      </c>
      <c r="E389" s="147" t="s">
        <v>19</v>
      </c>
      <c r="F389" s="148" t="s">
        <v>524</v>
      </c>
      <c r="H389" s="147" t="s">
        <v>19</v>
      </c>
      <c r="I389" s="149"/>
      <c r="L389" s="145"/>
      <c r="M389" s="150"/>
      <c r="T389" s="151"/>
      <c r="AT389" s="147" t="s">
        <v>142</v>
      </c>
      <c r="AU389" s="147" t="s">
        <v>86</v>
      </c>
      <c r="AV389" s="12" t="s">
        <v>84</v>
      </c>
      <c r="AW389" s="12" t="s">
        <v>37</v>
      </c>
      <c r="AX389" s="12" t="s">
        <v>76</v>
      </c>
      <c r="AY389" s="147" t="s">
        <v>130</v>
      </c>
    </row>
    <row r="390" spans="2:51" s="13" customFormat="1" ht="12">
      <c r="B390" s="152"/>
      <c r="D390" s="146" t="s">
        <v>142</v>
      </c>
      <c r="E390" s="153" t="s">
        <v>19</v>
      </c>
      <c r="F390" s="154" t="s">
        <v>525</v>
      </c>
      <c r="H390" s="155">
        <v>0.72</v>
      </c>
      <c r="I390" s="156"/>
      <c r="L390" s="152"/>
      <c r="M390" s="157"/>
      <c r="T390" s="158"/>
      <c r="AT390" s="153" t="s">
        <v>142</v>
      </c>
      <c r="AU390" s="153" t="s">
        <v>86</v>
      </c>
      <c r="AV390" s="13" t="s">
        <v>86</v>
      </c>
      <c r="AW390" s="13" t="s">
        <v>37</v>
      </c>
      <c r="AX390" s="13" t="s">
        <v>76</v>
      </c>
      <c r="AY390" s="153" t="s">
        <v>130</v>
      </c>
    </row>
    <row r="391" spans="2:51" s="14" customFormat="1" ht="12">
      <c r="B391" s="159"/>
      <c r="D391" s="146" t="s">
        <v>142</v>
      </c>
      <c r="E391" s="160" t="s">
        <v>19</v>
      </c>
      <c r="F391" s="161" t="s">
        <v>146</v>
      </c>
      <c r="H391" s="162">
        <v>14.053</v>
      </c>
      <c r="I391" s="163"/>
      <c r="L391" s="159"/>
      <c r="M391" s="164"/>
      <c r="T391" s="165"/>
      <c r="AT391" s="160" t="s">
        <v>142</v>
      </c>
      <c r="AU391" s="160" t="s">
        <v>86</v>
      </c>
      <c r="AV391" s="14" t="s">
        <v>138</v>
      </c>
      <c r="AW391" s="14" t="s">
        <v>37</v>
      </c>
      <c r="AX391" s="14" t="s">
        <v>84</v>
      </c>
      <c r="AY391" s="160" t="s">
        <v>130</v>
      </c>
    </row>
    <row r="392" spans="2:65" s="1" customFormat="1" ht="16.5" customHeight="1">
      <c r="B392" s="33"/>
      <c r="C392" s="128" t="s">
        <v>526</v>
      </c>
      <c r="D392" s="128" t="s">
        <v>133</v>
      </c>
      <c r="E392" s="129" t="s">
        <v>527</v>
      </c>
      <c r="F392" s="130" t="s">
        <v>528</v>
      </c>
      <c r="G392" s="131" t="s">
        <v>229</v>
      </c>
      <c r="H392" s="132">
        <v>20.8</v>
      </c>
      <c r="I392" s="133"/>
      <c r="J392" s="134">
        <f>ROUND(I392*H392,2)</f>
        <v>0</v>
      </c>
      <c r="K392" s="130" t="s">
        <v>19</v>
      </c>
      <c r="L392" s="33"/>
      <c r="M392" s="135" t="s">
        <v>19</v>
      </c>
      <c r="N392" s="136" t="s">
        <v>47</v>
      </c>
      <c r="P392" s="137">
        <f>O392*H392</f>
        <v>0</v>
      </c>
      <c r="Q392" s="137">
        <v>0.00011</v>
      </c>
      <c r="R392" s="137">
        <f>Q392*H392</f>
        <v>0.002288</v>
      </c>
      <c r="S392" s="137">
        <v>0</v>
      </c>
      <c r="T392" s="138">
        <f>S392*H392</f>
        <v>0</v>
      </c>
      <c r="AR392" s="139" t="s">
        <v>245</v>
      </c>
      <c r="AT392" s="139" t="s">
        <v>133</v>
      </c>
      <c r="AU392" s="139" t="s">
        <v>86</v>
      </c>
      <c r="AY392" s="18" t="s">
        <v>130</v>
      </c>
      <c r="BE392" s="140">
        <f>IF(N392="základní",J392,0)</f>
        <v>0</v>
      </c>
      <c r="BF392" s="140">
        <f>IF(N392="snížená",J392,0)</f>
        <v>0</v>
      </c>
      <c r="BG392" s="140">
        <f>IF(N392="zákl. přenesená",J392,0)</f>
        <v>0</v>
      </c>
      <c r="BH392" s="140">
        <f>IF(N392="sníž. přenesená",J392,0)</f>
        <v>0</v>
      </c>
      <c r="BI392" s="140">
        <f>IF(N392="nulová",J392,0)</f>
        <v>0</v>
      </c>
      <c r="BJ392" s="18" t="s">
        <v>84</v>
      </c>
      <c r="BK392" s="140">
        <f>ROUND(I392*H392,2)</f>
        <v>0</v>
      </c>
      <c r="BL392" s="18" t="s">
        <v>245</v>
      </c>
      <c r="BM392" s="139" t="s">
        <v>529</v>
      </c>
    </row>
    <row r="393" spans="2:51" s="12" customFormat="1" ht="12">
      <c r="B393" s="145"/>
      <c r="D393" s="146" t="s">
        <v>142</v>
      </c>
      <c r="E393" s="147" t="s">
        <v>19</v>
      </c>
      <c r="F393" s="148" t="s">
        <v>530</v>
      </c>
      <c r="H393" s="147" t="s">
        <v>19</v>
      </c>
      <c r="I393" s="149"/>
      <c r="L393" s="145"/>
      <c r="M393" s="150"/>
      <c r="T393" s="151"/>
      <c r="AT393" s="147" t="s">
        <v>142</v>
      </c>
      <c r="AU393" s="147" t="s">
        <v>86</v>
      </c>
      <c r="AV393" s="12" t="s">
        <v>84</v>
      </c>
      <c r="AW393" s="12" t="s">
        <v>37</v>
      </c>
      <c r="AX393" s="12" t="s">
        <v>76</v>
      </c>
      <c r="AY393" s="147" t="s">
        <v>130</v>
      </c>
    </row>
    <row r="394" spans="2:51" s="13" customFormat="1" ht="12">
      <c r="B394" s="152"/>
      <c r="D394" s="146" t="s">
        <v>142</v>
      </c>
      <c r="E394" s="153" t="s">
        <v>19</v>
      </c>
      <c r="F394" s="154" t="s">
        <v>531</v>
      </c>
      <c r="H394" s="155">
        <v>20.8</v>
      </c>
      <c r="I394" s="156"/>
      <c r="L394" s="152"/>
      <c r="M394" s="157"/>
      <c r="T394" s="158"/>
      <c r="AT394" s="153" t="s">
        <v>142</v>
      </c>
      <c r="AU394" s="153" t="s">
        <v>86</v>
      </c>
      <c r="AV394" s="13" t="s">
        <v>86</v>
      </c>
      <c r="AW394" s="13" t="s">
        <v>37</v>
      </c>
      <c r="AX394" s="13" t="s">
        <v>76</v>
      </c>
      <c r="AY394" s="153" t="s">
        <v>130</v>
      </c>
    </row>
    <row r="395" spans="2:51" s="14" customFormat="1" ht="12">
      <c r="B395" s="159"/>
      <c r="D395" s="146" t="s">
        <v>142</v>
      </c>
      <c r="E395" s="160" t="s">
        <v>19</v>
      </c>
      <c r="F395" s="161" t="s">
        <v>146</v>
      </c>
      <c r="H395" s="162">
        <v>20.8</v>
      </c>
      <c r="I395" s="163"/>
      <c r="L395" s="159"/>
      <c r="M395" s="164"/>
      <c r="T395" s="165"/>
      <c r="AT395" s="160" t="s">
        <v>142</v>
      </c>
      <c r="AU395" s="160" t="s">
        <v>86</v>
      </c>
      <c r="AV395" s="14" t="s">
        <v>138</v>
      </c>
      <c r="AW395" s="14" t="s">
        <v>37</v>
      </c>
      <c r="AX395" s="14" t="s">
        <v>84</v>
      </c>
      <c r="AY395" s="160" t="s">
        <v>130</v>
      </c>
    </row>
    <row r="396" spans="2:65" s="1" customFormat="1" ht="16.5" customHeight="1">
      <c r="B396" s="33"/>
      <c r="C396" s="128" t="s">
        <v>532</v>
      </c>
      <c r="D396" s="128" t="s">
        <v>133</v>
      </c>
      <c r="E396" s="129" t="s">
        <v>533</v>
      </c>
      <c r="F396" s="130" t="s">
        <v>534</v>
      </c>
      <c r="G396" s="131" t="s">
        <v>229</v>
      </c>
      <c r="H396" s="132">
        <v>15.4</v>
      </c>
      <c r="I396" s="133"/>
      <c r="J396" s="134">
        <f>ROUND(I396*H396,2)</f>
        <v>0</v>
      </c>
      <c r="K396" s="130" t="s">
        <v>19</v>
      </c>
      <c r="L396" s="33"/>
      <c r="M396" s="135" t="s">
        <v>19</v>
      </c>
      <c r="N396" s="136" t="s">
        <v>47</v>
      </c>
      <c r="P396" s="137">
        <f>O396*H396</f>
        <v>0</v>
      </c>
      <c r="Q396" s="137">
        <v>0.00011</v>
      </c>
      <c r="R396" s="137">
        <f>Q396*H396</f>
        <v>0.0016940000000000002</v>
      </c>
      <c r="S396" s="137">
        <v>0</v>
      </c>
      <c r="T396" s="138">
        <f>S396*H396</f>
        <v>0</v>
      </c>
      <c r="AR396" s="139" t="s">
        <v>245</v>
      </c>
      <c r="AT396" s="139" t="s">
        <v>133</v>
      </c>
      <c r="AU396" s="139" t="s">
        <v>86</v>
      </c>
      <c r="AY396" s="18" t="s">
        <v>130</v>
      </c>
      <c r="BE396" s="140">
        <f>IF(N396="základní",J396,0)</f>
        <v>0</v>
      </c>
      <c r="BF396" s="140">
        <f>IF(N396="snížená",J396,0)</f>
        <v>0</v>
      </c>
      <c r="BG396" s="140">
        <f>IF(N396="zákl. přenesená",J396,0)</f>
        <v>0</v>
      </c>
      <c r="BH396" s="140">
        <f>IF(N396="sníž. přenesená",J396,0)</f>
        <v>0</v>
      </c>
      <c r="BI396" s="140">
        <f>IF(N396="nulová",J396,0)</f>
        <v>0</v>
      </c>
      <c r="BJ396" s="18" t="s">
        <v>84</v>
      </c>
      <c r="BK396" s="140">
        <f>ROUND(I396*H396,2)</f>
        <v>0</v>
      </c>
      <c r="BL396" s="18" t="s">
        <v>245</v>
      </c>
      <c r="BM396" s="139" t="s">
        <v>535</v>
      </c>
    </row>
    <row r="397" spans="2:51" s="13" customFormat="1" ht="12">
      <c r="B397" s="152"/>
      <c r="D397" s="146" t="s">
        <v>142</v>
      </c>
      <c r="E397" s="153" t="s">
        <v>19</v>
      </c>
      <c r="F397" s="154" t="s">
        <v>536</v>
      </c>
      <c r="H397" s="155">
        <v>15.4</v>
      </c>
      <c r="I397" s="156"/>
      <c r="L397" s="152"/>
      <c r="M397" s="157"/>
      <c r="T397" s="158"/>
      <c r="AT397" s="153" t="s">
        <v>142</v>
      </c>
      <c r="AU397" s="153" t="s">
        <v>86</v>
      </c>
      <c r="AV397" s="13" t="s">
        <v>86</v>
      </c>
      <c r="AW397" s="13" t="s">
        <v>37</v>
      </c>
      <c r="AX397" s="13" t="s">
        <v>76</v>
      </c>
      <c r="AY397" s="153" t="s">
        <v>130</v>
      </c>
    </row>
    <row r="398" spans="2:51" s="14" customFormat="1" ht="12">
      <c r="B398" s="159"/>
      <c r="D398" s="146" t="s">
        <v>142</v>
      </c>
      <c r="E398" s="160" t="s">
        <v>19</v>
      </c>
      <c r="F398" s="161" t="s">
        <v>146</v>
      </c>
      <c r="H398" s="162">
        <v>15.4</v>
      </c>
      <c r="I398" s="163"/>
      <c r="L398" s="159"/>
      <c r="M398" s="164"/>
      <c r="T398" s="165"/>
      <c r="AT398" s="160" t="s">
        <v>142</v>
      </c>
      <c r="AU398" s="160" t="s">
        <v>86</v>
      </c>
      <c r="AV398" s="14" t="s">
        <v>138</v>
      </c>
      <c r="AW398" s="14" t="s">
        <v>37</v>
      </c>
      <c r="AX398" s="14" t="s">
        <v>84</v>
      </c>
      <c r="AY398" s="160" t="s">
        <v>130</v>
      </c>
    </row>
    <row r="399" spans="2:63" s="11" customFormat="1" ht="22.9" customHeight="1">
      <c r="B399" s="116"/>
      <c r="D399" s="117" t="s">
        <v>75</v>
      </c>
      <c r="E399" s="126" t="s">
        <v>537</v>
      </c>
      <c r="F399" s="126" t="s">
        <v>538</v>
      </c>
      <c r="I399" s="119"/>
      <c r="J399" s="127">
        <f>BK399</f>
        <v>0</v>
      </c>
      <c r="L399" s="116"/>
      <c r="M399" s="121"/>
      <c r="P399" s="122">
        <f>SUM(P400:P425)</f>
        <v>0</v>
      </c>
      <c r="R399" s="122">
        <f>SUM(R400:R425)</f>
        <v>0.143255</v>
      </c>
      <c r="T399" s="123">
        <f>SUM(T400:T425)</f>
        <v>0.04440905</v>
      </c>
      <c r="AR399" s="117" t="s">
        <v>86</v>
      </c>
      <c r="AT399" s="124" t="s">
        <v>75</v>
      </c>
      <c r="AU399" s="124" t="s">
        <v>84</v>
      </c>
      <c r="AY399" s="117" t="s">
        <v>130</v>
      </c>
      <c r="BK399" s="125">
        <f>SUM(BK400:BK425)</f>
        <v>0</v>
      </c>
    </row>
    <row r="400" spans="2:65" s="1" customFormat="1" ht="16.5" customHeight="1">
      <c r="B400" s="33"/>
      <c r="C400" s="128" t="s">
        <v>539</v>
      </c>
      <c r="D400" s="128" t="s">
        <v>133</v>
      </c>
      <c r="E400" s="129" t="s">
        <v>540</v>
      </c>
      <c r="F400" s="130" t="s">
        <v>541</v>
      </c>
      <c r="G400" s="131" t="s">
        <v>136</v>
      </c>
      <c r="H400" s="132">
        <v>143.255</v>
      </c>
      <c r="I400" s="133"/>
      <c r="J400" s="134">
        <f>ROUND(I400*H400,2)</f>
        <v>0</v>
      </c>
      <c r="K400" s="130" t="s">
        <v>137</v>
      </c>
      <c r="L400" s="33"/>
      <c r="M400" s="135" t="s">
        <v>19</v>
      </c>
      <c r="N400" s="136" t="s">
        <v>47</v>
      </c>
      <c r="P400" s="137">
        <f>O400*H400</f>
        <v>0</v>
      </c>
      <c r="Q400" s="137">
        <v>0.001</v>
      </c>
      <c r="R400" s="137">
        <f>Q400*H400</f>
        <v>0.143255</v>
      </c>
      <c r="S400" s="137">
        <v>0.00031</v>
      </c>
      <c r="T400" s="138">
        <f>S400*H400</f>
        <v>0.04440905</v>
      </c>
      <c r="AR400" s="139" t="s">
        <v>245</v>
      </c>
      <c r="AT400" s="139" t="s">
        <v>133</v>
      </c>
      <c r="AU400" s="139" t="s">
        <v>86</v>
      </c>
      <c r="AY400" s="18" t="s">
        <v>130</v>
      </c>
      <c r="BE400" s="140">
        <f>IF(N400="základní",J400,0)</f>
        <v>0</v>
      </c>
      <c r="BF400" s="140">
        <f>IF(N400="snížená",J400,0)</f>
        <v>0</v>
      </c>
      <c r="BG400" s="140">
        <f>IF(N400="zákl. přenesená",J400,0)</f>
        <v>0</v>
      </c>
      <c r="BH400" s="140">
        <f>IF(N400="sníž. přenesená",J400,0)</f>
        <v>0</v>
      </c>
      <c r="BI400" s="140">
        <f>IF(N400="nulová",J400,0)</f>
        <v>0</v>
      </c>
      <c r="BJ400" s="18" t="s">
        <v>84</v>
      </c>
      <c r="BK400" s="140">
        <f>ROUND(I400*H400,2)</f>
        <v>0</v>
      </c>
      <c r="BL400" s="18" t="s">
        <v>245</v>
      </c>
      <c r="BM400" s="139" t="s">
        <v>542</v>
      </c>
    </row>
    <row r="401" spans="2:47" s="1" customFormat="1" ht="12">
      <c r="B401" s="33"/>
      <c r="D401" s="141" t="s">
        <v>140</v>
      </c>
      <c r="F401" s="142" t="s">
        <v>543</v>
      </c>
      <c r="I401" s="143"/>
      <c r="L401" s="33"/>
      <c r="M401" s="144"/>
      <c r="T401" s="52"/>
      <c r="AT401" s="18" t="s">
        <v>140</v>
      </c>
      <c r="AU401" s="18" t="s">
        <v>86</v>
      </c>
    </row>
    <row r="402" spans="2:51" s="12" customFormat="1" ht="12">
      <c r="B402" s="145"/>
      <c r="D402" s="146" t="s">
        <v>142</v>
      </c>
      <c r="E402" s="147" t="s">
        <v>19</v>
      </c>
      <c r="F402" s="148" t="s">
        <v>202</v>
      </c>
      <c r="H402" s="147" t="s">
        <v>19</v>
      </c>
      <c r="I402" s="149"/>
      <c r="L402" s="145"/>
      <c r="M402" s="150"/>
      <c r="T402" s="151"/>
      <c r="AT402" s="147" t="s">
        <v>142</v>
      </c>
      <c r="AU402" s="147" t="s">
        <v>86</v>
      </c>
      <c r="AV402" s="12" t="s">
        <v>84</v>
      </c>
      <c r="AW402" s="12" t="s">
        <v>37</v>
      </c>
      <c r="AX402" s="12" t="s">
        <v>76</v>
      </c>
      <c r="AY402" s="147" t="s">
        <v>130</v>
      </c>
    </row>
    <row r="403" spans="2:51" s="12" customFormat="1" ht="12">
      <c r="B403" s="145"/>
      <c r="D403" s="146" t="s">
        <v>142</v>
      </c>
      <c r="E403" s="147" t="s">
        <v>19</v>
      </c>
      <c r="F403" s="148" t="s">
        <v>301</v>
      </c>
      <c r="H403" s="147" t="s">
        <v>19</v>
      </c>
      <c r="I403" s="149"/>
      <c r="L403" s="145"/>
      <c r="M403" s="150"/>
      <c r="T403" s="151"/>
      <c r="AT403" s="147" t="s">
        <v>142</v>
      </c>
      <c r="AU403" s="147" t="s">
        <v>86</v>
      </c>
      <c r="AV403" s="12" t="s">
        <v>84</v>
      </c>
      <c r="AW403" s="12" t="s">
        <v>37</v>
      </c>
      <c r="AX403" s="12" t="s">
        <v>76</v>
      </c>
      <c r="AY403" s="147" t="s">
        <v>130</v>
      </c>
    </row>
    <row r="404" spans="2:51" s="13" customFormat="1" ht="12">
      <c r="B404" s="152"/>
      <c r="D404" s="146" t="s">
        <v>142</v>
      </c>
      <c r="E404" s="153" t="s">
        <v>19</v>
      </c>
      <c r="F404" s="154" t="s">
        <v>302</v>
      </c>
      <c r="H404" s="155">
        <v>18.2</v>
      </c>
      <c r="I404" s="156"/>
      <c r="L404" s="152"/>
      <c r="M404" s="157"/>
      <c r="T404" s="158"/>
      <c r="AT404" s="153" t="s">
        <v>142</v>
      </c>
      <c r="AU404" s="153" t="s">
        <v>86</v>
      </c>
      <c r="AV404" s="13" t="s">
        <v>86</v>
      </c>
      <c r="AW404" s="13" t="s">
        <v>37</v>
      </c>
      <c r="AX404" s="13" t="s">
        <v>76</v>
      </c>
      <c r="AY404" s="153" t="s">
        <v>130</v>
      </c>
    </row>
    <row r="405" spans="2:51" s="13" customFormat="1" ht="12">
      <c r="B405" s="152"/>
      <c r="D405" s="146" t="s">
        <v>142</v>
      </c>
      <c r="E405" s="153" t="s">
        <v>19</v>
      </c>
      <c r="F405" s="154" t="s">
        <v>304</v>
      </c>
      <c r="H405" s="155">
        <v>0.36</v>
      </c>
      <c r="I405" s="156"/>
      <c r="L405" s="152"/>
      <c r="M405" s="157"/>
      <c r="T405" s="158"/>
      <c r="AT405" s="153" t="s">
        <v>142</v>
      </c>
      <c r="AU405" s="153" t="s">
        <v>86</v>
      </c>
      <c r="AV405" s="13" t="s">
        <v>86</v>
      </c>
      <c r="AW405" s="13" t="s">
        <v>37</v>
      </c>
      <c r="AX405" s="13" t="s">
        <v>76</v>
      </c>
      <c r="AY405" s="153" t="s">
        <v>130</v>
      </c>
    </row>
    <row r="406" spans="2:51" s="12" customFormat="1" ht="12">
      <c r="B406" s="145"/>
      <c r="D406" s="146" t="s">
        <v>142</v>
      </c>
      <c r="E406" s="147" t="s">
        <v>19</v>
      </c>
      <c r="F406" s="148" t="s">
        <v>305</v>
      </c>
      <c r="H406" s="147" t="s">
        <v>19</v>
      </c>
      <c r="I406" s="149"/>
      <c r="L406" s="145"/>
      <c r="M406" s="150"/>
      <c r="T406" s="151"/>
      <c r="AT406" s="147" t="s">
        <v>142</v>
      </c>
      <c r="AU406" s="147" t="s">
        <v>86</v>
      </c>
      <c r="AV406" s="12" t="s">
        <v>84</v>
      </c>
      <c r="AW406" s="12" t="s">
        <v>37</v>
      </c>
      <c r="AX406" s="12" t="s">
        <v>76</v>
      </c>
      <c r="AY406" s="147" t="s">
        <v>130</v>
      </c>
    </row>
    <row r="407" spans="2:51" s="13" customFormat="1" ht="12">
      <c r="B407" s="152"/>
      <c r="D407" s="146" t="s">
        <v>142</v>
      </c>
      <c r="E407" s="153" t="s">
        <v>19</v>
      </c>
      <c r="F407" s="154" t="s">
        <v>302</v>
      </c>
      <c r="H407" s="155">
        <v>18.2</v>
      </c>
      <c r="I407" s="156"/>
      <c r="L407" s="152"/>
      <c r="M407" s="157"/>
      <c r="T407" s="158"/>
      <c r="AT407" s="153" t="s">
        <v>142</v>
      </c>
      <c r="AU407" s="153" t="s">
        <v>86</v>
      </c>
      <c r="AV407" s="13" t="s">
        <v>86</v>
      </c>
      <c r="AW407" s="13" t="s">
        <v>37</v>
      </c>
      <c r="AX407" s="13" t="s">
        <v>76</v>
      </c>
      <c r="AY407" s="153" t="s">
        <v>130</v>
      </c>
    </row>
    <row r="408" spans="2:51" s="13" customFormat="1" ht="12">
      <c r="B408" s="152"/>
      <c r="D408" s="146" t="s">
        <v>142</v>
      </c>
      <c r="E408" s="153" t="s">
        <v>19</v>
      </c>
      <c r="F408" s="154" t="s">
        <v>304</v>
      </c>
      <c r="H408" s="155">
        <v>0.36</v>
      </c>
      <c r="I408" s="156"/>
      <c r="L408" s="152"/>
      <c r="M408" s="157"/>
      <c r="T408" s="158"/>
      <c r="AT408" s="153" t="s">
        <v>142</v>
      </c>
      <c r="AU408" s="153" t="s">
        <v>86</v>
      </c>
      <c r="AV408" s="13" t="s">
        <v>86</v>
      </c>
      <c r="AW408" s="13" t="s">
        <v>37</v>
      </c>
      <c r="AX408" s="13" t="s">
        <v>76</v>
      </c>
      <c r="AY408" s="153" t="s">
        <v>130</v>
      </c>
    </row>
    <row r="409" spans="2:51" s="12" customFormat="1" ht="12">
      <c r="B409" s="145"/>
      <c r="D409" s="146" t="s">
        <v>142</v>
      </c>
      <c r="E409" s="147" t="s">
        <v>19</v>
      </c>
      <c r="F409" s="148" t="s">
        <v>307</v>
      </c>
      <c r="H409" s="147" t="s">
        <v>19</v>
      </c>
      <c r="I409" s="149"/>
      <c r="L409" s="145"/>
      <c r="M409" s="150"/>
      <c r="T409" s="151"/>
      <c r="AT409" s="147" t="s">
        <v>142</v>
      </c>
      <c r="AU409" s="147" t="s">
        <v>86</v>
      </c>
      <c r="AV409" s="12" t="s">
        <v>84</v>
      </c>
      <c r="AW409" s="12" t="s">
        <v>37</v>
      </c>
      <c r="AX409" s="12" t="s">
        <v>76</v>
      </c>
      <c r="AY409" s="147" t="s">
        <v>130</v>
      </c>
    </row>
    <row r="410" spans="2:51" s="13" customFormat="1" ht="12">
      <c r="B410" s="152"/>
      <c r="D410" s="146" t="s">
        <v>142</v>
      </c>
      <c r="E410" s="153" t="s">
        <v>19</v>
      </c>
      <c r="F410" s="154" t="s">
        <v>308</v>
      </c>
      <c r="H410" s="155">
        <v>34.72</v>
      </c>
      <c r="I410" s="156"/>
      <c r="L410" s="152"/>
      <c r="M410" s="157"/>
      <c r="T410" s="158"/>
      <c r="AT410" s="153" t="s">
        <v>142</v>
      </c>
      <c r="AU410" s="153" t="s">
        <v>86</v>
      </c>
      <c r="AV410" s="13" t="s">
        <v>86</v>
      </c>
      <c r="AW410" s="13" t="s">
        <v>37</v>
      </c>
      <c r="AX410" s="13" t="s">
        <v>76</v>
      </c>
      <c r="AY410" s="153" t="s">
        <v>130</v>
      </c>
    </row>
    <row r="411" spans="2:51" s="13" customFormat="1" ht="12">
      <c r="B411" s="152"/>
      <c r="D411" s="146" t="s">
        <v>142</v>
      </c>
      <c r="E411" s="153" t="s">
        <v>19</v>
      </c>
      <c r="F411" s="154" t="s">
        <v>310</v>
      </c>
      <c r="H411" s="155">
        <v>0.72</v>
      </c>
      <c r="I411" s="156"/>
      <c r="L411" s="152"/>
      <c r="M411" s="157"/>
      <c r="T411" s="158"/>
      <c r="AT411" s="153" t="s">
        <v>142</v>
      </c>
      <c r="AU411" s="153" t="s">
        <v>86</v>
      </c>
      <c r="AV411" s="13" t="s">
        <v>86</v>
      </c>
      <c r="AW411" s="13" t="s">
        <v>37</v>
      </c>
      <c r="AX411" s="13" t="s">
        <v>76</v>
      </c>
      <c r="AY411" s="153" t="s">
        <v>130</v>
      </c>
    </row>
    <row r="412" spans="2:51" s="12" customFormat="1" ht="12">
      <c r="B412" s="145"/>
      <c r="D412" s="146" t="s">
        <v>142</v>
      </c>
      <c r="E412" s="147" t="s">
        <v>19</v>
      </c>
      <c r="F412" s="148" t="s">
        <v>311</v>
      </c>
      <c r="H412" s="147" t="s">
        <v>19</v>
      </c>
      <c r="I412" s="149"/>
      <c r="L412" s="145"/>
      <c r="M412" s="150"/>
      <c r="T412" s="151"/>
      <c r="AT412" s="147" t="s">
        <v>142</v>
      </c>
      <c r="AU412" s="147" t="s">
        <v>86</v>
      </c>
      <c r="AV412" s="12" t="s">
        <v>84</v>
      </c>
      <c r="AW412" s="12" t="s">
        <v>37</v>
      </c>
      <c r="AX412" s="12" t="s">
        <v>76</v>
      </c>
      <c r="AY412" s="147" t="s">
        <v>130</v>
      </c>
    </row>
    <row r="413" spans="2:51" s="13" customFormat="1" ht="12">
      <c r="B413" s="152"/>
      <c r="D413" s="146" t="s">
        <v>142</v>
      </c>
      <c r="E413" s="153" t="s">
        <v>19</v>
      </c>
      <c r="F413" s="154" t="s">
        <v>312</v>
      </c>
      <c r="H413" s="155">
        <v>41.72</v>
      </c>
      <c r="I413" s="156"/>
      <c r="L413" s="152"/>
      <c r="M413" s="157"/>
      <c r="T413" s="158"/>
      <c r="AT413" s="153" t="s">
        <v>142</v>
      </c>
      <c r="AU413" s="153" t="s">
        <v>86</v>
      </c>
      <c r="AV413" s="13" t="s">
        <v>86</v>
      </c>
      <c r="AW413" s="13" t="s">
        <v>37</v>
      </c>
      <c r="AX413" s="13" t="s">
        <v>76</v>
      </c>
      <c r="AY413" s="153" t="s">
        <v>130</v>
      </c>
    </row>
    <row r="414" spans="2:51" s="13" customFormat="1" ht="12">
      <c r="B414" s="152"/>
      <c r="D414" s="146" t="s">
        <v>142</v>
      </c>
      <c r="E414" s="153" t="s">
        <v>19</v>
      </c>
      <c r="F414" s="154" t="s">
        <v>310</v>
      </c>
      <c r="H414" s="155">
        <v>0.72</v>
      </c>
      <c r="I414" s="156"/>
      <c r="L414" s="152"/>
      <c r="M414" s="157"/>
      <c r="T414" s="158"/>
      <c r="AT414" s="153" t="s">
        <v>142</v>
      </c>
      <c r="AU414" s="153" t="s">
        <v>86</v>
      </c>
      <c r="AV414" s="13" t="s">
        <v>86</v>
      </c>
      <c r="AW414" s="13" t="s">
        <v>37</v>
      </c>
      <c r="AX414" s="13" t="s">
        <v>76</v>
      </c>
      <c r="AY414" s="153" t="s">
        <v>130</v>
      </c>
    </row>
    <row r="415" spans="2:51" s="12" customFormat="1" ht="12">
      <c r="B415" s="145"/>
      <c r="D415" s="146" t="s">
        <v>142</v>
      </c>
      <c r="E415" s="147" t="s">
        <v>19</v>
      </c>
      <c r="F415" s="148" t="s">
        <v>313</v>
      </c>
      <c r="H415" s="147" t="s">
        <v>19</v>
      </c>
      <c r="I415" s="149"/>
      <c r="L415" s="145"/>
      <c r="M415" s="150"/>
      <c r="T415" s="151"/>
      <c r="AT415" s="147" t="s">
        <v>142</v>
      </c>
      <c r="AU415" s="147" t="s">
        <v>86</v>
      </c>
      <c r="AV415" s="12" t="s">
        <v>84</v>
      </c>
      <c r="AW415" s="12" t="s">
        <v>37</v>
      </c>
      <c r="AX415" s="12" t="s">
        <v>76</v>
      </c>
      <c r="AY415" s="147" t="s">
        <v>130</v>
      </c>
    </row>
    <row r="416" spans="2:51" s="13" customFormat="1" ht="12">
      <c r="B416" s="152"/>
      <c r="D416" s="146" t="s">
        <v>142</v>
      </c>
      <c r="E416" s="153" t="s">
        <v>19</v>
      </c>
      <c r="F416" s="154" t="s">
        <v>314</v>
      </c>
      <c r="H416" s="155">
        <v>36.4</v>
      </c>
      <c r="I416" s="156"/>
      <c r="L416" s="152"/>
      <c r="M416" s="157"/>
      <c r="T416" s="158"/>
      <c r="AT416" s="153" t="s">
        <v>142</v>
      </c>
      <c r="AU416" s="153" t="s">
        <v>86</v>
      </c>
      <c r="AV416" s="13" t="s">
        <v>86</v>
      </c>
      <c r="AW416" s="13" t="s">
        <v>37</v>
      </c>
      <c r="AX416" s="13" t="s">
        <v>76</v>
      </c>
      <c r="AY416" s="153" t="s">
        <v>130</v>
      </c>
    </row>
    <row r="417" spans="2:51" s="13" customFormat="1" ht="12">
      <c r="B417" s="152"/>
      <c r="D417" s="146" t="s">
        <v>142</v>
      </c>
      <c r="E417" s="153" t="s">
        <v>19</v>
      </c>
      <c r="F417" s="154" t="s">
        <v>310</v>
      </c>
      <c r="H417" s="155">
        <v>0.72</v>
      </c>
      <c r="I417" s="156"/>
      <c r="L417" s="152"/>
      <c r="M417" s="157"/>
      <c r="T417" s="158"/>
      <c r="AT417" s="153" t="s">
        <v>142</v>
      </c>
      <c r="AU417" s="153" t="s">
        <v>86</v>
      </c>
      <c r="AV417" s="13" t="s">
        <v>86</v>
      </c>
      <c r="AW417" s="13" t="s">
        <v>37</v>
      </c>
      <c r="AX417" s="13" t="s">
        <v>76</v>
      </c>
      <c r="AY417" s="153" t="s">
        <v>130</v>
      </c>
    </row>
    <row r="418" spans="2:51" s="12" customFormat="1" ht="12">
      <c r="B418" s="145"/>
      <c r="D418" s="146" t="s">
        <v>142</v>
      </c>
      <c r="E418" s="147" t="s">
        <v>19</v>
      </c>
      <c r="F418" s="148" t="s">
        <v>315</v>
      </c>
      <c r="H418" s="147" t="s">
        <v>19</v>
      </c>
      <c r="I418" s="149"/>
      <c r="L418" s="145"/>
      <c r="M418" s="150"/>
      <c r="T418" s="151"/>
      <c r="AT418" s="147" t="s">
        <v>142</v>
      </c>
      <c r="AU418" s="147" t="s">
        <v>86</v>
      </c>
      <c r="AV418" s="12" t="s">
        <v>84</v>
      </c>
      <c r="AW418" s="12" t="s">
        <v>37</v>
      </c>
      <c r="AX418" s="12" t="s">
        <v>76</v>
      </c>
      <c r="AY418" s="147" t="s">
        <v>130</v>
      </c>
    </row>
    <row r="419" spans="2:51" s="13" customFormat="1" ht="12">
      <c r="B419" s="152"/>
      <c r="D419" s="146" t="s">
        <v>142</v>
      </c>
      <c r="E419" s="153" t="s">
        <v>19</v>
      </c>
      <c r="F419" s="154" t="s">
        <v>316</v>
      </c>
      <c r="H419" s="155">
        <v>27.86</v>
      </c>
      <c r="I419" s="156"/>
      <c r="L419" s="152"/>
      <c r="M419" s="157"/>
      <c r="T419" s="158"/>
      <c r="AT419" s="153" t="s">
        <v>142</v>
      </c>
      <c r="AU419" s="153" t="s">
        <v>86</v>
      </c>
      <c r="AV419" s="13" t="s">
        <v>86</v>
      </c>
      <c r="AW419" s="13" t="s">
        <v>37</v>
      </c>
      <c r="AX419" s="13" t="s">
        <v>76</v>
      </c>
      <c r="AY419" s="153" t="s">
        <v>130</v>
      </c>
    </row>
    <row r="420" spans="2:51" s="13" customFormat="1" ht="12">
      <c r="B420" s="152"/>
      <c r="D420" s="146" t="s">
        <v>142</v>
      </c>
      <c r="E420" s="153" t="s">
        <v>19</v>
      </c>
      <c r="F420" s="154" t="s">
        <v>310</v>
      </c>
      <c r="H420" s="155">
        <v>0.72</v>
      </c>
      <c r="I420" s="156"/>
      <c r="L420" s="152"/>
      <c r="M420" s="157"/>
      <c r="T420" s="158"/>
      <c r="AT420" s="153" t="s">
        <v>142</v>
      </c>
      <c r="AU420" s="153" t="s">
        <v>86</v>
      </c>
      <c r="AV420" s="13" t="s">
        <v>86</v>
      </c>
      <c r="AW420" s="13" t="s">
        <v>37</v>
      </c>
      <c r="AX420" s="13" t="s">
        <v>76</v>
      </c>
      <c r="AY420" s="153" t="s">
        <v>130</v>
      </c>
    </row>
    <row r="421" spans="2:51" s="13" customFormat="1" ht="12">
      <c r="B421" s="152"/>
      <c r="D421" s="146" t="s">
        <v>142</v>
      </c>
      <c r="E421" s="153" t="s">
        <v>19</v>
      </c>
      <c r="F421" s="154" t="s">
        <v>318</v>
      </c>
      <c r="H421" s="155">
        <v>-25.86</v>
      </c>
      <c r="I421" s="156"/>
      <c r="L421" s="152"/>
      <c r="M421" s="157"/>
      <c r="T421" s="158"/>
      <c r="AT421" s="153" t="s">
        <v>142</v>
      </c>
      <c r="AU421" s="153" t="s">
        <v>86</v>
      </c>
      <c r="AV421" s="13" t="s">
        <v>86</v>
      </c>
      <c r="AW421" s="13" t="s">
        <v>37</v>
      </c>
      <c r="AX421" s="13" t="s">
        <v>76</v>
      </c>
      <c r="AY421" s="153" t="s">
        <v>130</v>
      </c>
    </row>
    <row r="422" spans="2:51" s="13" customFormat="1" ht="12">
      <c r="B422" s="152"/>
      <c r="D422" s="146" t="s">
        <v>142</v>
      </c>
      <c r="E422" s="153" t="s">
        <v>19</v>
      </c>
      <c r="F422" s="154" t="s">
        <v>544</v>
      </c>
      <c r="H422" s="155">
        <v>49.81</v>
      </c>
      <c r="I422" s="156"/>
      <c r="L422" s="152"/>
      <c r="M422" s="157"/>
      <c r="T422" s="158"/>
      <c r="AT422" s="153" t="s">
        <v>142</v>
      </c>
      <c r="AU422" s="153" t="s">
        <v>86</v>
      </c>
      <c r="AV422" s="13" t="s">
        <v>86</v>
      </c>
      <c r="AW422" s="13" t="s">
        <v>37</v>
      </c>
      <c r="AX422" s="13" t="s">
        <v>76</v>
      </c>
      <c r="AY422" s="153" t="s">
        <v>130</v>
      </c>
    </row>
    <row r="423" spans="2:51" s="15" customFormat="1" ht="12">
      <c r="B423" s="166"/>
      <c r="D423" s="146" t="s">
        <v>142</v>
      </c>
      <c r="E423" s="167" t="s">
        <v>19</v>
      </c>
      <c r="F423" s="168" t="s">
        <v>545</v>
      </c>
      <c r="H423" s="169">
        <v>204.65000000000003</v>
      </c>
      <c r="I423" s="170"/>
      <c r="L423" s="166"/>
      <c r="M423" s="171"/>
      <c r="T423" s="172"/>
      <c r="AT423" s="167" t="s">
        <v>142</v>
      </c>
      <c r="AU423" s="167" t="s">
        <v>86</v>
      </c>
      <c r="AV423" s="15" t="s">
        <v>156</v>
      </c>
      <c r="AW423" s="15" t="s">
        <v>37</v>
      </c>
      <c r="AX423" s="15" t="s">
        <v>76</v>
      </c>
      <c r="AY423" s="167" t="s">
        <v>130</v>
      </c>
    </row>
    <row r="424" spans="2:51" s="13" customFormat="1" ht="12">
      <c r="B424" s="152"/>
      <c r="D424" s="146" t="s">
        <v>142</v>
      </c>
      <c r="E424" s="153" t="s">
        <v>19</v>
      </c>
      <c r="F424" s="154" t="s">
        <v>546</v>
      </c>
      <c r="H424" s="155">
        <v>-61.395</v>
      </c>
      <c r="I424" s="156"/>
      <c r="L424" s="152"/>
      <c r="M424" s="157"/>
      <c r="T424" s="158"/>
      <c r="AT424" s="153" t="s">
        <v>142</v>
      </c>
      <c r="AU424" s="153" t="s">
        <v>86</v>
      </c>
      <c r="AV424" s="13" t="s">
        <v>86</v>
      </c>
      <c r="AW424" s="13" t="s">
        <v>37</v>
      </c>
      <c r="AX424" s="13" t="s">
        <v>76</v>
      </c>
      <c r="AY424" s="153" t="s">
        <v>130</v>
      </c>
    </row>
    <row r="425" spans="2:51" s="14" customFormat="1" ht="12">
      <c r="B425" s="159"/>
      <c r="D425" s="146" t="s">
        <v>142</v>
      </c>
      <c r="E425" s="160" t="s">
        <v>19</v>
      </c>
      <c r="F425" s="161" t="s">
        <v>146</v>
      </c>
      <c r="H425" s="162">
        <v>143.25500000000002</v>
      </c>
      <c r="I425" s="163"/>
      <c r="L425" s="159"/>
      <c r="M425" s="173"/>
      <c r="N425" s="174"/>
      <c r="O425" s="174"/>
      <c r="P425" s="174"/>
      <c r="Q425" s="174"/>
      <c r="R425" s="174"/>
      <c r="S425" s="174"/>
      <c r="T425" s="175"/>
      <c r="AT425" s="160" t="s">
        <v>142</v>
      </c>
      <c r="AU425" s="160" t="s">
        <v>86</v>
      </c>
      <c r="AV425" s="14" t="s">
        <v>138</v>
      </c>
      <c r="AW425" s="14" t="s">
        <v>37</v>
      </c>
      <c r="AX425" s="14" t="s">
        <v>84</v>
      </c>
      <c r="AY425" s="160" t="s">
        <v>130</v>
      </c>
    </row>
    <row r="426" spans="2:12" s="1" customFormat="1" ht="6.95" customHeight="1">
      <c r="B426" s="41"/>
      <c r="C426" s="42"/>
      <c r="D426" s="42"/>
      <c r="E426" s="42"/>
      <c r="F426" s="42"/>
      <c r="G426" s="42"/>
      <c r="H426" s="42"/>
      <c r="I426" s="42"/>
      <c r="J426" s="42"/>
      <c r="K426" s="42"/>
      <c r="L426" s="33"/>
    </row>
  </sheetData>
  <sheetProtection algorithmName="SHA-512" hashValue="60FKez5/TUr2H36Wk33UpVhGnXZ4gCakO0u8d2U0ID1cuRqMDMX3lq9H5ypU0wbzhys3ISmCK/Zzlbqx8uEguw==" saltValue="LehUnipDHiJyF/ZdvxR7OGxDMqc5BsKGeZU2MP7CkmaiXQn5awSeSV+XkAEVCaWHMwi5Fhn2WlKTgkAlP0tk3A==" spinCount="100000" sheet="1" objects="1" scenarios="1" formatColumns="0" formatRows="0" autoFilter="0"/>
  <autoFilter ref="C92:K425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hyperlinks>
    <hyperlink ref="F97" r:id="rId1" display="https://podminky.urs.cz/item/CS_URS_2022_01/629995101"/>
    <hyperlink ref="F104" r:id="rId2" display="https://podminky.urs.cz/item/CS_URS_2022_01/941111111"/>
    <hyperlink ref="F110" r:id="rId3" display="https://podminky.urs.cz/item/CS_URS_2022_01/941111211"/>
    <hyperlink ref="F115" r:id="rId4" display="https://podminky.urs.cz/item/CS_URS_2022_01/941111811"/>
    <hyperlink ref="F117" r:id="rId5" display="https://podminky.urs.cz/item/CS_URS_2022_01/943211111"/>
    <hyperlink ref="F121" r:id="rId6" display="https://podminky.urs.cz/item/CS_URS_2022_01/943211211"/>
    <hyperlink ref="F126" r:id="rId7" display="https://podminky.urs.cz/item/CS_URS_2022_01/943211811"/>
    <hyperlink ref="F128" r:id="rId8" display="https://podminky.urs.cz/item/CS_URS_2022_01/949101111"/>
    <hyperlink ref="F139" r:id="rId9" display="https://podminky.urs.cz/item/CS_URS_2022_01/962031132"/>
    <hyperlink ref="F144" r:id="rId10" display="https://podminky.urs.cz/item/CS_URS_2022_01/963053936"/>
    <hyperlink ref="F149" r:id="rId11" display="https://podminky.urs.cz/item/CS_URS_2022_01/965042241"/>
    <hyperlink ref="F157" r:id="rId12" display="https://podminky.urs.cz/item/CS_URS_2022_01/965049112"/>
    <hyperlink ref="F164" r:id="rId13" display="https://podminky.urs.cz/item/CS_URS_2022_01/977312114"/>
    <hyperlink ref="F169" r:id="rId14" display="https://podminky.urs.cz/item/CS_URS_2022_01/965082933"/>
    <hyperlink ref="F176" r:id="rId15" display="https://podminky.urs.cz/item/CS_URS_2022_01/967042712"/>
    <hyperlink ref="F180" r:id="rId16" display="https://podminky.urs.cz/item/CS_URS_2022_01/968072455"/>
    <hyperlink ref="F186" r:id="rId17" display="https://podminky.urs.cz/item/CS_URS_2022_01/971033651"/>
    <hyperlink ref="F191" r:id="rId18" display="https://podminky.urs.cz/item/CS_URS_2022_01/973031812"/>
    <hyperlink ref="F196" r:id="rId19" display="https://podminky.urs.cz/item/CS_URS_2022_01/974031666"/>
    <hyperlink ref="F206" r:id="rId20" display="https://podminky.urs.cz/item/CS_URS_2022_01/965081213"/>
    <hyperlink ref="F215" r:id="rId21" display="https://podminky.urs.cz/item/CS_URS_2022_01/965081601"/>
    <hyperlink ref="F220" r:id="rId22" display="https://podminky.urs.cz/item/CS_URS_2022_01/978013141"/>
    <hyperlink ref="F249" r:id="rId23" display="https://podminky.urs.cz/item/CS_URS_2022_01/978011141"/>
    <hyperlink ref="F259" r:id="rId24" display="https://podminky.urs.cz/item/CS_URS_2022_01/978059541"/>
    <hyperlink ref="F269" r:id="rId25" display="https://podminky.urs.cz/item/CS_URS_2022_01/978036191"/>
    <hyperlink ref="F278" r:id="rId26" display="https://podminky.urs.cz/item/CS_URS_2022_01/978036141"/>
    <hyperlink ref="F285" r:id="rId27" display="https://podminky.urs.cz/item/CS_URS_2022_01/997013152"/>
    <hyperlink ref="F287" r:id="rId28" display="https://podminky.urs.cz/item/CS_URS_2022_01/997013501"/>
    <hyperlink ref="F289" r:id="rId29" display="https://podminky.urs.cz/item/CS_URS_2022_01/997013509"/>
    <hyperlink ref="F291" r:id="rId30" display="https://podminky.urs.cz/item/CS_URS_2022_01/997013811"/>
    <hyperlink ref="F295" r:id="rId31" display="https://podminky.urs.cz/item/CS_URS_2022_01/997013862"/>
    <hyperlink ref="F301" r:id="rId32" display="https://podminky.urs.cz/item/CS_URS_2022_01/997013863"/>
    <hyperlink ref="F310" r:id="rId33" display="https://podminky.urs.cz/item/CS_URS_2022_01/997013867"/>
    <hyperlink ref="F315" r:id="rId34" display="https://podminky.urs.cz/item/CS_URS_2022_01/997013873"/>
    <hyperlink ref="F319" r:id="rId35" display="https://podminky.urs.cz/item/CS_URS_2022_01/997013871"/>
    <hyperlink ref="F330" r:id="rId36" display="https://podminky.urs.cz/item/CS_URS_2022_01/711131821"/>
    <hyperlink ref="F336" r:id="rId37" display="https://podminky.urs.cz/item/CS_URS_2022_01/721242805"/>
    <hyperlink ref="F341" r:id="rId38" display="https://podminky.urs.cz/item/CS_URS_2022_01/764004861"/>
    <hyperlink ref="F344" r:id="rId39" display="https://podminky.urs.cz/item/CS_URS_2022_01/766421821"/>
    <hyperlink ref="F350" r:id="rId40" display="https://podminky.urs.cz/item/CS_URS_2022_01/766441811"/>
    <hyperlink ref="F355" r:id="rId41" display="https://podminky.urs.cz/item/CS_URS_2022_01/766691914"/>
    <hyperlink ref="F363" r:id="rId42" display="https://podminky.urs.cz/item/CS_URS_2022_01/767161813"/>
    <hyperlink ref="F365" r:id="rId43" display="https://podminky.urs.cz/item/CS_URS_2022_01/767161823"/>
    <hyperlink ref="F369" r:id="rId44" display="https://podminky.urs.cz/item/CS_URS_2022_01/767161851"/>
    <hyperlink ref="F376" r:id="rId45" display="https://podminky.urs.cz/item/CS_URS_2022_01/781731810"/>
    <hyperlink ref="F384" r:id="rId46" display="https://podminky.urs.cz/item/CS_URS_2022_01/783306807"/>
    <hyperlink ref="F401" r:id="rId47" display="https://podminky.urs.cz/item/CS_URS_2022_01/7841210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49"/>
  <headerFooter>
    <oddFooter>&amp;CStrana &amp;P z &amp;N</oddFooter>
  </headerFooter>
  <drawing r:id="rId4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869"/>
  <sheetViews>
    <sheetView showGridLines="0" workbookViewId="0" topLeftCell="A1">
      <selection activeCell="I844" sqref="I844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AT2" s="18" t="s">
        <v>89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5" customHeight="1">
      <c r="B4" s="21"/>
      <c r="D4" s="22" t="s">
        <v>94</v>
      </c>
      <c r="L4" s="21"/>
      <c r="M4" s="84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45" t="str">
        <f>'Rekapitulace stavby'!K6</f>
        <v>MŠ Praha 5 - Smíchov, Oprava dětských letních toalet včetně terasy - aktualizace cen 01</v>
      </c>
      <c r="F7" s="346"/>
      <c r="G7" s="346"/>
      <c r="H7" s="346"/>
      <c r="L7" s="21"/>
    </row>
    <row r="8" spans="2:12" s="1" customFormat="1" ht="12" customHeight="1">
      <c r="B8" s="33"/>
      <c r="D8" s="28" t="s">
        <v>95</v>
      </c>
      <c r="L8" s="33"/>
    </row>
    <row r="9" spans="2:12" s="1" customFormat="1" ht="16.5" customHeight="1">
      <c r="B9" s="33"/>
      <c r="E9" s="311" t="s">
        <v>547</v>
      </c>
      <c r="F9" s="344"/>
      <c r="G9" s="344"/>
      <c r="H9" s="344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12" s="1" customFormat="1" ht="12" customHeight="1">
      <c r="B12" s="33"/>
      <c r="D12" s="28" t="s">
        <v>21</v>
      </c>
      <c r="F12" s="26" t="s">
        <v>22</v>
      </c>
      <c r="I12" s="28" t="s">
        <v>23</v>
      </c>
      <c r="J12" s="49" t="str">
        <f>'Rekapitulace stavby'!AN8</f>
        <v>11. 2. 2022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">
        <v>27</v>
      </c>
      <c r="L14" s="33"/>
    </row>
    <row r="15" spans="2:12" s="1" customFormat="1" ht="18" customHeight="1">
      <c r="B15" s="33"/>
      <c r="E15" s="26" t="s">
        <v>28</v>
      </c>
      <c r="I15" s="28" t="s">
        <v>29</v>
      </c>
      <c r="J15" s="26" t="s">
        <v>30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31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47" t="str">
        <f>'Rekapitulace stavby'!E14</f>
        <v>Vyplň údaj</v>
      </c>
      <c r="F18" s="336"/>
      <c r="G18" s="336"/>
      <c r="H18" s="336"/>
      <c r="I18" s="28" t="s">
        <v>29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33</v>
      </c>
      <c r="I20" s="28" t="s">
        <v>26</v>
      </c>
      <c r="J20" s="26" t="s">
        <v>34</v>
      </c>
      <c r="L20" s="33"/>
    </row>
    <row r="21" spans="2:12" s="1" customFormat="1" ht="18" customHeight="1">
      <c r="B21" s="33"/>
      <c r="E21" s="26" t="s">
        <v>35</v>
      </c>
      <c r="I21" s="28" t="s">
        <v>29</v>
      </c>
      <c r="J21" s="26" t="s">
        <v>36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38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29</v>
      </c>
      <c r="J24" s="26" t="str">
        <f>IF('Rekapitulace stavby'!AN20="","",'Rekapitulace stavby'!AN20)</f>
        <v/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40</v>
      </c>
      <c r="L26" s="33"/>
    </row>
    <row r="27" spans="2:12" s="7" customFormat="1" ht="47.25" customHeight="1">
      <c r="B27" s="85"/>
      <c r="E27" s="340" t="s">
        <v>41</v>
      </c>
      <c r="F27" s="340"/>
      <c r="G27" s="340"/>
      <c r="H27" s="340"/>
      <c r="L27" s="85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0"/>
      <c r="E29" s="50"/>
      <c r="F29" s="50"/>
      <c r="G29" s="50"/>
      <c r="H29" s="50"/>
      <c r="I29" s="50"/>
      <c r="J29" s="50"/>
      <c r="K29" s="50"/>
      <c r="L29" s="33"/>
    </row>
    <row r="30" spans="2:12" s="1" customFormat="1" ht="25.35" customHeight="1">
      <c r="B30" s="33"/>
      <c r="D30" s="86" t="s">
        <v>42</v>
      </c>
      <c r="J30" s="62">
        <f>ROUND(J100,2)</f>
        <v>0</v>
      </c>
      <c r="L30" s="33"/>
    </row>
    <row r="31" spans="2:12" s="1" customFormat="1" ht="6.95" customHeight="1">
      <c r="B31" s="33"/>
      <c r="D31" s="50"/>
      <c r="E31" s="50"/>
      <c r="F31" s="50"/>
      <c r="G31" s="50"/>
      <c r="H31" s="50"/>
      <c r="I31" s="50"/>
      <c r="J31" s="50"/>
      <c r="K31" s="50"/>
      <c r="L31" s="33"/>
    </row>
    <row r="32" spans="2:12" s="1" customFormat="1" ht="14.45" customHeight="1">
      <c r="B32" s="33"/>
      <c r="F32" s="87" t="s">
        <v>44</v>
      </c>
      <c r="I32" s="87" t="s">
        <v>43</v>
      </c>
      <c r="J32" s="87" t="s">
        <v>45</v>
      </c>
      <c r="L32" s="33"/>
    </row>
    <row r="33" spans="2:12" s="1" customFormat="1" ht="14.45" customHeight="1">
      <c r="B33" s="33"/>
      <c r="D33" s="88" t="s">
        <v>46</v>
      </c>
      <c r="E33" s="28" t="s">
        <v>47</v>
      </c>
      <c r="F33" s="89">
        <f>ROUND((SUM(BE100:BE868)),2)</f>
        <v>0</v>
      </c>
      <c r="I33" s="90">
        <v>0.21</v>
      </c>
      <c r="J33" s="89">
        <f>ROUND(((SUM(BE100:BE868))*I33),2)</f>
        <v>0</v>
      </c>
      <c r="L33" s="33"/>
    </row>
    <row r="34" spans="2:12" s="1" customFormat="1" ht="14.45" customHeight="1">
      <c r="B34" s="33"/>
      <c r="E34" s="28" t="s">
        <v>48</v>
      </c>
      <c r="F34" s="89">
        <f>ROUND((SUM(BF100:BF868)),2)</f>
        <v>0</v>
      </c>
      <c r="I34" s="90">
        <v>0.15</v>
      </c>
      <c r="J34" s="89">
        <f>ROUND(((SUM(BF100:BF868))*I34),2)</f>
        <v>0</v>
      </c>
      <c r="L34" s="33"/>
    </row>
    <row r="35" spans="2:12" s="1" customFormat="1" ht="14.45" customHeight="1" hidden="1">
      <c r="B35" s="33"/>
      <c r="E35" s="28" t="s">
        <v>49</v>
      </c>
      <c r="F35" s="89">
        <f>ROUND((SUM(BG100:BG868)),2)</f>
        <v>0</v>
      </c>
      <c r="I35" s="90">
        <v>0.21</v>
      </c>
      <c r="J35" s="89">
        <f>0</f>
        <v>0</v>
      </c>
      <c r="L35" s="33"/>
    </row>
    <row r="36" spans="2:12" s="1" customFormat="1" ht="14.45" customHeight="1" hidden="1">
      <c r="B36" s="33"/>
      <c r="E36" s="28" t="s">
        <v>50</v>
      </c>
      <c r="F36" s="89">
        <f>ROUND((SUM(BH100:BH868)),2)</f>
        <v>0</v>
      </c>
      <c r="I36" s="90">
        <v>0.15</v>
      </c>
      <c r="J36" s="89">
        <f>0</f>
        <v>0</v>
      </c>
      <c r="L36" s="33"/>
    </row>
    <row r="37" spans="2:12" s="1" customFormat="1" ht="14.45" customHeight="1" hidden="1">
      <c r="B37" s="33"/>
      <c r="E37" s="28" t="s">
        <v>51</v>
      </c>
      <c r="F37" s="89">
        <f>ROUND((SUM(BI100:BI868)),2)</f>
        <v>0</v>
      </c>
      <c r="I37" s="90">
        <v>0</v>
      </c>
      <c r="J37" s="89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1"/>
      <c r="D39" s="92" t="s">
        <v>52</v>
      </c>
      <c r="E39" s="53"/>
      <c r="F39" s="53"/>
      <c r="G39" s="93" t="s">
        <v>53</v>
      </c>
      <c r="H39" s="94" t="s">
        <v>54</v>
      </c>
      <c r="I39" s="53"/>
      <c r="J39" s="95">
        <f>SUM(J30:J37)</f>
        <v>0</v>
      </c>
      <c r="K39" s="96"/>
      <c r="L39" s="33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3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3"/>
    </row>
    <row r="45" spans="2:12" s="1" customFormat="1" ht="24.95" customHeight="1">
      <c r="B45" s="33"/>
      <c r="C45" s="22" t="s">
        <v>97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6.5" customHeight="1">
      <c r="B48" s="33"/>
      <c r="E48" s="345" t="str">
        <f>E7</f>
        <v>MŠ Praha 5 - Smíchov, Oprava dětských letních toalet včetně terasy - aktualizace cen 01</v>
      </c>
      <c r="F48" s="346"/>
      <c r="G48" s="346"/>
      <c r="H48" s="346"/>
      <c r="L48" s="33"/>
    </row>
    <row r="49" spans="2:12" s="1" customFormat="1" ht="12" customHeight="1">
      <c r="B49" s="33"/>
      <c r="C49" s="28" t="s">
        <v>95</v>
      </c>
      <c r="L49" s="33"/>
    </row>
    <row r="50" spans="2:12" s="1" customFormat="1" ht="16.5" customHeight="1">
      <c r="B50" s="33"/>
      <c r="E50" s="311" t="str">
        <f>E9</f>
        <v>SO 02 - Stavební práce</v>
      </c>
      <c r="F50" s="344"/>
      <c r="G50" s="344"/>
      <c r="H50" s="344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Kroupova 2/2775, Praha 5</v>
      </c>
      <c r="I52" s="28" t="s">
        <v>23</v>
      </c>
      <c r="J52" s="49" t="str">
        <f>IF(J12="","",J12)</f>
        <v>11. 2. 2022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25</v>
      </c>
      <c r="F54" s="26" t="str">
        <f>E15</f>
        <v>Městská část Praha 5</v>
      </c>
      <c r="I54" s="28" t="s">
        <v>33</v>
      </c>
      <c r="J54" s="31" t="str">
        <f>E21</f>
        <v xml:space="preserve">SOLOrevit s.r.o. </v>
      </c>
      <c r="L54" s="33"/>
    </row>
    <row r="55" spans="2:12" s="1" customFormat="1" ht="15.2" customHeight="1">
      <c r="B55" s="33"/>
      <c r="C55" s="28" t="s">
        <v>31</v>
      </c>
      <c r="F55" s="26" t="str">
        <f>IF(E18="","",E18)</f>
        <v>Vyplň údaj</v>
      </c>
      <c r="I55" s="28" t="s">
        <v>38</v>
      </c>
      <c r="J55" s="31" t="str">
        <f>E24</f>
        <v xml:space="preserve"> 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98</v>
      </c>
      <c r="D57" s="91"/>
      <c r="E57" s="91"/>
      <c r="F57" s="91"/>
      <c r="G57" s="91"/>
      <c r="H57" s="91"/>
      <c r="I57" s="91"/>
      <c r="J57" s="98" t="s">
        <v>99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99" t="s">
        <v>74</v>
      </c>
      <c r="J59" s="62">
        <f>J100</f>
        <v>0</v>
      </c>
      <c r="L59" s="33"/>
      <c r="AU59" s="18" t="s">
        <v>100</v>
      </c>
    </row>
    <row r="60" spans="2:12" s="8" customFormat="1" ht="24.95" customHeight="1">
      <c r="B60" s="100"/>
      <c r="D60" s="101" t="s">
        <v>101</v>
      </c>
      <c r="E60" s="102"/>
      <c r="F60" s="102"/>
      <c r="G60" s="102"/>
      <c r="H60" s="102"/>
      <c r="I60" s="102"/>
      <c r="J60" s="103">
        <f>J101</f>
        <v>0</v>
      </c>
      <c r="L60" s="100"/>
    </row>
    <row r="61" spans="2:12" s="9" customFormat="1" ht="19.9" customHeight="1">
      <c r="B61" s="104"/>
      <c r="D61" s="105" t="s">
        <v>548</v>
      </c>
      <c r="E61" s="106"/>
      <c r="F61" s="106"/>
      <c r="G61" s="106"/>
      <c r="H61" s="106"/>
      <c r="I61" s="106"/>
      <c r="J61" s="107">
        <f>J102</f>
        <v>0</v>
      </c>
      <c r="L61" s="104"/>
    </row>
    <row r="62" spans="2:12" s="9" customFormat="1" ht="19.9" customHeight="1">
      <c r="B62" s="104"/>
      <c r="D62" s="105" t="s">
        <v>549</v>
      </c>
      <c r="E62" s="106"/>
      <c r="F62" s="106"/>
      <c r="G62" s="106"/>
      <c r="H62" s="106"/>
      <c r="I62" s="106"/>
      <c r="J62" s="107">
        <f>J139</f>
        <v>0</v>
      </c>
      <c r="L62" s="104"/>
    </row>
    <row r="63" spans="2:12" s="9" customFormat="1" ht="19.9" customHeight="1">
      <c r="B63" s="104"/>
      <c r="D63" s="105" t="s">
        <v>550</v>
      </c>
      <c r="E63" s="106"/>
      <c r="F63" s="106"/>
      <c r="G63" s="106"/>
      <c r="H63" s="106"/>
      <c r="I63" s="106"/>
      <c r="J63" s="107">
        <f>J157</f>
        <v>0</v>
      </c>
      <c r="L63" s="104"/>
    </row>
    <row r="64" spans="2:12" s="9" customFormat="1" ht="19.9" customHeight="1">
      <c r="B64" s="104"/>
      <c r="D64" s="105" t="s">
        <v>551</v>
      </c>
      <c r="E64" s="106"/>
      <c r="F64" s="106"/>
      <c r="G64" s="106"/>
      <c r="H64" s="106"/>
      <c r="I64" s="106"/>
      <c r="J64" s="107">
        <f>J218</f>
        <v>0</v>
      </c>
      <c r="L64" s="104"/>
    </row>
    <row r="65" spans="2:12" s="9" customFormat="1" ht="19.9" customHeight="1">
      <c r="B65" s="104"/>
      <c r="D65" s="105" t="s">
        <v>552</v>
      </c>
      <c r="E65" s="106"/>
      <c r="F65" s="106"/>
      <c r="G65" s="106"/>
      <c r="H65" s="106"/>
      <c r="I65" s="106"/>
      <c r="J65" s="107">
        <f>J224</f>
        <v>0</v>
      </c>
      <c r="L65" s="104"/>
    </row>
    <row r="66" spans="2:12" s="9" customFormat="1" ht="19.9" customHeight="1">
      <c r="B66" s="104"/>
      <c r="D66" s="105" t="s">
        <v>102</v>
      </c>
      <c r="E66" s="106"/>
      <c r="F66" s="106"/>
      <c r="G66" s="106"/>
      <c r="H66" s="106"/>
      <c r="I66" s="106"/>
      <c r="J66" s="107">
        <f>J230</f>
        <v>0</v>
      </c>
      <c r="L66" s="104"/>
    </row>
    <row r="67" spans="2:12" s="9" customFormat="1" ht="19.9" customHeight="1">
      <c r="B67" s="104"/>
      <c r="D67" s="105" t="s">
        <v>103</v>
      </c>
      <c r="E67" s="106"/>
      <c r="F67" s="106"/>
      <c r="G67" s="106"/>
      <c r="H67" s="106"/>
      <c r="I67" s="106"/>
      <c r="J67" s="107">
        <f>J454</f>
        <v>0</v>
      </c>
      <c r="L67" s="104"/>
    </row>
    <row r="68" spans="2:12" s="9" customFormat="1" ht="19.9" customHeight="1">
      <c r="B68" s="104"/>
      <c r="D68" s="105" t="s">
        <v>553</v>
      </c>
      <c r="E68" s="106"/>
      <c r="F68" s="106"/>
      <c r="G68" s="106"/>
      <c r="H68" s="106"/>
      <c r="I68" s="106"/>
      <c r="J68" s="107">
        <f>J484</f>
        <v>0</v>
      </c>
      <c r="L68" s="104"/>
    </row>
    <row r="69" spans="2:12" s="8" customFormat="1" ht="24.95" customHeight="1">
      <c r="B69" s="100"/>
      <c r="D69" s="101" t="s">
        <v>105</v>
      </c>
      <c r="E69" s="102"/>
      <c r="F69" s="102"/>
      <c r="G69" s="102"/>
      <c r="H69" s="102"/>
      <c r="I69" s="102"/>
      <c r="J69" s="103">
        <f>J487</f>
        <v>0</v>
      </c>
      <c r="L69" s="100"/>
    </row>
    <row r="70" spans="2:12" s="9" customFormat="1" ht="19.9" customHeight="1">
      <c r="B70" s="104"/>
      <c r="D70" s="105" t="s">
        <v>106</v>
      </c>
      <c r="E70" s="106"/>
      <c r="F70" s="106"/>
      <c r="G70" s="106"/>
      <c r="H70" s="106"/>
      <c r="I70" s="106"/>
      <c r="J70" s="107">
        <f>J488</f>
        <v>0</v>
      </c>
      <c r="L70" s="104"/>
    </row>
    <row r="71" spans="2:12" s="9" customFormat="1" ht="19.9" customHeight="1">
      <c r="B71" s="104"/>
      <c r="D71" s="105" t="s">
        <v>554</v>
      </c>
      <c r="E71" s="106"/>
      <c r="F71" s="106"/>
      <c r="G71" s="106"/>
      <c r="H71" s="106"/>
      <c r="I71" s="106"/>
      <c r="J71" s="107">
        <f>J509</f>
        <v>0</v>
      </c>
      <c r="L71" s="104"/>
    </row>
    <row r="72" spans="2:12" s="9" customFormat="1" ht="19.9" customHeight="1">
      <c r="B72" s="104"/>
      <c r="D72" s="105" t="s">
        <v>555</v>
      </c>
      <c r="E72" s="106"/>
      <c r="F72" s="106"/>
      <c r="G72" s="106"/>
      <c r="H72" s="106"/>
      <c r="I72" s="106"/>
      <c r="J72" s="107">
        <f>J535</f>
        <v>0</v>
      </c>
      <c r="L72" s="104"/>
    </row>
    <row r="73" spans="2:12" s="9" customFormat="1" ht="19.9" customHeight="1">
      <c r="B73" s="104"/>
      <c r="D73" s="105" t="s">
        <v>109</v>
      </c>
      <c r="E73" s="106"/>
      <c r="F73" s="106"/>
      <c r="G73" s="106"/>
      <c r="H73" s="106"/>
      <c r="I73" s="106"/>
      <c r="J73" s="107">
        <f>J549</f>
        <v>0</v>
      </c>
      <c r="L73" s="104"/>
    </row>
    <row r="74" spans="2:12" s="9" customFormat="1" ht="19.9" customHeight="1">
      <c r="B74" s="104"/>
      <c r="D74" s="105" t="s">
        <v>110</v>
      </c>
      <c r="E74" s="106"/>
      <c r="F74" s="106"/>
      <c r="G74" s="106"/>
      <c r="H74" s="106"/>
      <c r="I74" s="106"/>
      <c r="J74" s="107">
        <f>J563</f>
        <v>0</v>
      </c>
      <c r="L74" s="104"/>
    </row>
    <row r="75" spans="2:12" s="9" customFormat="1" ht="19.9" customHeight="1">
      <c r="B75" s="104"/>
      <c r="D75" s="105" t="s">
        <v>111</v>
      </c>
      <c r="E75" s="106"/>
      <c r="F75" s="106"/>
      <c r="G75" s="106"/>
      <c r="H75" s="106"/>
      <c r="I75" s="106"/>
      <c r="J75" s="107">
        <f>J664</f>
        <v>0</v>
      </c>
      <c r="L75" s="104"/>
    </row>
    <row r="76" spans="2:12" s="9" customFormat="1" ht="19.9" customHeight="1">
      <c r="B76" s="104"/>
      <c r="D76" s="105" t="s">
        <v>556</v>
      </c>
      <c r="E76" s="106"/>
      <c r="F76" s="106"/>
      <c r="G76" s="106"/>
      <c r="H76" s="106"/>
      <c r="I76" s="106"/>
      <c r="J76" s="107">
        <f>J736</f>
        <v>0</v>
      </c>
      <c r="L76" s="104"/>
    </row>
    <row r="77" spans="2:12" s="9" customFormat="1" ht="19.9" customHeight="1">
      <c r="B77" s="104"/>
      <c r="D77" s="105" t="s">
        <v>557</v>
      </c>
      <c r="E77" s="106"/>
      <c r="F77" s="106"/>
      <c r="G77" s="106"/>
      <c r="H77" s="106"/>
      <c r="I77" s="106"/>
      <c r="J77" s="107">
        <f>J755</f>
        <v>0</v>
      </c>
      <c r="L77" s="104"/>
    </row>
    <row r="78" spans="2:12" s="9" customFormat="1" ht="19.9" customHeight="1">
      <c r="B78" s="104"/>
      <c r="D78" s="105" t="s">
        <v>113</v>
      </c>
      <c r="E78" s="106"/>
      <c r="F78" s="106"/>
      <c r="G78" s="106"/>
      <c r="H78" s="106"/>
      <c r="I78" s="106"/>
      <c r="J78" s="107">
        <f>J804</f>
        <v>0</v>
      </c>
      <c r="L78" s="104"/>
    </row>
    <row r="79" spans="2:12" s="9" customFormat="1" ht="19.9" customHeight="1">
      <c r="B79" s="104"/>
      <c r="D79" s="105" t="s">
        <v>114</v>
      </c>
      <c r="E79" s="106"/>
      <c r="F79" s="106"/>
      <c r="G79" s="106"/>
      <c r="H79" s="106"/>
      <c r="I79" s="106"/>
      <c r="J79" s="107">
        <f>J841</f>
        <v>0</v>
      </c>
      <c r="L79" s="104"/>
    </row>
    <row r="80" spans="2:12" s="9" customFormat="1" ht="19.9" customHeight="1">
      <c r="B80" s="104"/>
      <c r="D80" s="105" t="s">
        <v>558</v>
      </c>
      <c r="E80" s="106"/>
      <c r="F80" s="106"/>
      <c r="G80" s="106"/>
      <c r="H80" s="106"/>
      <c r="I80" s="106"/>
      <c r="J80" s="107">
        <f>J864</f>
        <v>0</v>
      </c>
      <c r="L80" s="104"/>
    </row>
    <row r="81" spans="2:12" s="1" customFormat="1" ht="21.75" customHeight="1">
      <c r="B81" s="33"/>
      <c r="L81" s="33"/>
    </row>
    <row r="82" spans="2:12" s="1" customFormat="1" ht="6.95" customHeight="1"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33"/>
    </row>
    <row r="86" spans="2:12" s="1" customFormat="1" ht="6.95" customHeight="1">
      <c r="B86" s="43"/>
      <c r="C86" s="44"/>
      <c r="D86" s="44"/>
      <c r="E86" s="44"/>
      <c r="F86" s="44"/>
      <c r="G86" s="44"/>
      <c r="H86" s="44"/>
      <c r="I86" s="44"/>
      <c r="J86" s="44"/>
      <c r="K86" s="44"/>
      <c r="L86" s="33"/>
    </row>
    <row r="87" spans="2:12" s="1" customFormat="1" ht="24.95" customHeight="1">
      <c r="B87" s="33"/>
      <c r="C87" s="22" t="s">
        <v>115</v>
      </c>
      <c r="L87" s="33"/>
    </row>
    <row r="88" spans="2:12" s="1" customFormat="1" ht="6.95" customHeight="1">
      <c r="B88" s="33"/>
      <c r="L88" s="33"/>
    </row>
    <row r="89" spans="2:12" s="1" customFormat="1" ht="12" customHeight="1">
      <c r="B89" s="33"/>
      <c r="C89" s="28" t="s">
        <v>16</v>
      </c>
      <c r="L89" s="33"/>
    </row>
    <row r="90" spans="2:12" s="1" customFormat="1" ht="16.5" customHeight="1">
      <c r="B90" s="33"/>
      <c r="E90" s="345" t="str">
        <f>E7</f>
        <v>MŠ Praha 5 - Smíchov, Oprava dětských letních toalet včetně terasy - aktualizace cen 01</v>
      </c>
      <c r="F90" s="346"/>
      <c r="G90" s="346"/>
      <c r="H90" s="346"/>
      <c r="L90" s="33"/>
    </row>
    <row r="91" spans="2:12" s="1" customFormat="1" ht="12" customHeight="1">
      <c r="B91" s="33"/>
      <c r="C91" s="28" t="s">
        <v>95</v>
      </c>
      <c r="L91" s="33"/>
    </row>
    <row r="92" spans="2:12" s="1" customFormat="1" ht="16.5" customHeight="1">
      <c r="B92" s="33"/>
      <c r="E92" s="311" t="str">
        <f>E9</f>
        <v>SO 02 - Stavební práce</v>
      </c>
      <c r="F92" s="344"/>
      <c r="G92" s="344"/>
      <c r="H92" s="344"/>
      <c r="L92" s="33"/>
    </row>
    <row r="93" spans="2:12" s="1" customFormat="1" ht="6.95" customHeight="1">
      <c r="B93" s="33"/>
      <c r="L93" s="33"/>
    </row>
    <row r="94" spans="2:12" s="1" customFormat="1" ht="12" customHeight="1">
      <c r="B94" s="33"/>
      <c r="C94" s="28" t="s">
        <v>21</v>
      </c>
      <c r="F94" s="26" t="str">
        <f>F12</f>
        <v>Kroupova 2/2775, Praha 5</v>
      </c>
      <c r="I94" s="28" t="s">
        <v>23</v>
      </c>
      <c r="J94" s="49" t="str">
        <f>IF(J12="","",J12)</f>
        <v>11. 2. 2022</v>
      </c>
      <c r="L94" s="33"/>
    </row>
    <row r="95" spans="2:12" s="1" customFormat="1" ht="6.95" customHeight="1">
      <c r="B95" s="33"/>
      <c r="L95" s="33"/>
    </row>
    <row r="96" spans="2:12" s="1" customFormat="1" ht="15.2" customHeight="1">
      <c r="B96" s="33"/>
      <c r="C96" s="28" t="s">
        <v>25</v>
      </c>
      <c r="F96" s="26" t="str">
        <f>E15</f>
        <v>Městská část Praha 5</v>
      </c>
      <c r="I96" s="28" t="s">
        <v>33</v>
      </c>
      <c r="J96" s="31" t="str">
        <f>E21</f>
        <v xml:space="preserve">SOLOrevit s.r.o. </v>
      </c>
      <c r="L96" s="33"/>
    </row>
    <row r="97" spans="2:12" s="1" customFormat="1" ht="15.2" customHeight="1">
      <c r="B97" s="33"/>
      <c r="C97" s="28" t="s">
        <v>31</v>
      </c>
      <c r="F97" s="26" t="str">
        <f>IF(E18="","",E18)</f>
        <v>Vyplň údaj</v>
      </c>
      <c r="I97" s="28" t="s">
        <v>38</v>
      </c>
      <c r="J97" s="31" t="str">
        <f>E24</f>
        <v xml:space="preserve"> </v>
      </c>
      <c r="L97" s="33"/>
    </row>
    <row r="98" spans="2:12" s="1" customFormat="1" ht="10.35" customHeight="1">
      <c r="B98" s="33"/>
      <c r="L98" s="33"/>
    </row>
    <row r="99" spans="2:20" s="10" customFormat="1" ht="29.25" customHeight="1">
      <c r="B99" s="108"/>
      <c r="C99" s="109" t="s">
        <v>116</v>
      </c>
      <c r="D99" s="110" t="s">
        <v>61</v>
      </c>
      <c r="E99" s="110" t="s">
        <v>57</v>
      </c>
      <c r="F99" s="110" t="s">
        <v>58</v>
      </c>
      <c r="G99" s="110" t="s">
        <v>117</v>
      </c>
      <c r="H99" s="110" t="s">
        <v>118</v>
      </c>
      <c r="I99" s="110" t="s">
        <v>119</v>
      </c>
      <c r="J99" s="110" t="s">
        <v>99</v>
      </c>
      <c r="K99" s="111" t="s">
        <v>120</v>
      </c>
      <c r="L99" s="108"/>
      <c r="M99" s="55" t="s">
        <v>19</v>
      </c>
      <c r="N99" s="56" t="s">
        <v>46</v>
      </c>
      <c r="O99" s="56" t="s">
        <v>121</v>
      </c>
      <c r="P99" s="56" t="s">
        <v>122</v>
      </c>
      <c r="Q99" s="56" t="s">
        <v>123</v>
      </c>
      <c r="R99" s="56" t="s">
        <v>124</v>
      </c>
      <c r="S99" s="56" t="s">
        <v>125</v>
      </c>
      <c r="T99" s="57" t="s">
        <v>126</v>
      </c>
    </row>
    <row r="100" spans="2:63" s="1" customFormat="1" ht="22.9" customHeight="1">
      <c r="B100" s="33"/>
      <c r="C100" s="60" t="s">
        <v>127</v>
      </c>
      <c r="J100" s="112">
        <f>BK100</f>
        <v>0</v>
      </c>
      <c r="L100" s="33"/>
      <c r="M100" s="58"/>
      <c r="N100" s="50"/>
      <c r="O100" s="50"/>
      <c r="P100" s="113">
        <f>P101+P487</f>
        <v>0</v>
      </c>
      <c r="Q100" s="50"/>
      <c r="R100" s="113">
        <f>R101+R487</f>
        <v>90.12604307999999</v>
      </c>
      <c r="S100" s="50"/>
      <c r="T100" s="114">
        <f>T101+T487</f>
        <v>0</v>
      </c>
      <c r="AT100" s="18" t="s">
        <v>75</v>
      </c>
      <c r="AU100" s="18" t="s">
        <v>100</v>
      </c>
      <c r="BK100" s="115">
        <f>BK101+BK487</f>
        <v>0</v>
      </c>
    </row>
    <row r="101" spans="2:63" s="11" customFormat="1" ht="25.9" customHeight="1">
      <c r="B101" s="116"/>
      <c r="D101" s="117" t="s">
        <v>75</v>
      </c>
      <c r="E101" s="118" t="s">
        <v>128</v>
      </c>
      <c r="F101" s="118" t="s">
        <v>129</v>
      </c>
      <c r="I101" s="119"/>
      <c r="J101" s="120">
        <f>BK101</f>
        <v>0</v>
      </c>
      <c r="L101" s="116"/>
      <c r="M101" s="121"/>
      <c r="P101" s="122">
        <f>P102+P139+P157+P218+P224+P230+P454+P484</f>
        <v>0</v>
      </c>
      <c r="R101" s="122">
        <f>R102+R139+R157+R218+R224+R230+R454+R484</f>
        <v>88.04262843</v>
      </c>
      <c r="T101" s="123">
        <f>T102+T139+T157+T218+T224+T230+T454+T484</f>
        <v>0</v>
      </c>
      <c r="AR101" s="117" t="s">
        <v>84</v>
      </c>
      <c r="AT101" s="124" t="s">
        <v>75</v>
      </c>
      <c r="AU101" s="124" t="s">
        <v>76</v>
      </c>
      <c r="AY101" s="117" t="s">
        <v>130</v>
      </c>
      <c r="BK101" s="125">
        <f>BK102+BK139+BK157+BK218+BK224+BK230+BK454+BK484</f>
        <v>0</v>
      </c>
    </row>
    <row r="102" spans="2:63" s="11" customFormat="1" ht="22.9" customHeight="1">
      <c r="B102" s="116"/>
      <c r="D102" s="117" t="s">
        <v>75</v>
      </c>
      <c r="E102" s="126" t="s">
        <v>84</v>
      </c>
      <c r="F102" s="126" t="s">
        <v>559</v>
      </c>
      <c r="I102" s="119"/>
      <c r="J102" s="127">
        <f>BK102</f>
        <v>0</v>
      </c>
      <c r="L102" s="116"/>
      <c r="M102" s="121"/>
      <c r="P102" s="122">
        <f>SUM(P103:P138)</f>
        <v>0</v>
      </c>
      <c r="R102" s="122">
        <f>SUM(R103:R138)</f>
        <v>0</v>
      </c>
      <c r="T102" s="123">
        <f>SUM(T103:T138)</f>
        <v>0</v>
      </c>
      <c r="AR102" s="117" t="s">
        <v>84</v>
      </c>
      <c r="AT102" s="124" t="s">
        <v>75</v>
      </c>
      <c r="AU102" s="124" t="s">
        <v>84</v>
      </c>
      <c r="AY102" s="117" t="s">
        <v>130</v>
      </c>
      <c r="BK102" s="125">
        <f>SUM(BK103:BK138)</f>
        <v>0</v>
      </c>
    </row>
    <row r="103" spans="2:65" s="1" customFormat="1" ht="24.2" customHeight="1">
      <c r="B103" s="33"/>
      <c r="C103" s="128" t="s">
        <v>84</v>
      </c>
      <c r="D103" s="128" t="s">
        <v>133</v>
      </c>
      <c r="E103" s="129" t="s">
        <v>560</v>
      </c>
      <c r="F103" s="130" t="s">
        <v>561</v>
      </c>
      <c r="G103" s="131" t="s">
        <v>170</v>
      </c>
      <c r="H103" s="132">
        <v>2.775</v>
      </c>
      <c r="I103" s="133"/>
      <c r="J103" s="134">
        <f>ROUND(I103*H103,2)</f>
        <v>0</v>
      </c>
      <c r="K103" s="130" t="s">
        <v>137</v>
      </c>
      <c r="L103" s="33"/>
      <c r="M103" s="135" t="s">
        <v>19</v>
      </c>
      <c r="N103" s="136" t="s">
        <v>47</v>
      </c>
      <c r="P103" s="137">
        <f>O103*H103</f>
        <v>0</v>
      </c>
      <c r="Q103" s="137">
        <v>0</v>
      </c>
      <c r="R103" s="137">
        <f>Q103*H103</f>
        <v>0</v>
      </c>
      <c r="S103" s="137">
        <v>0</v>
      </c>
      <c r="T103" s="138">
        <f>S103*H103</f>
        <v>0</v>
      </c>
      <c r="AR103" s="139" t="s">
        <v>138</v>
      </c>
      <c r="AT103" s="139" t="s">
        <v>133</v>
      </c>
      <c r="AU103" s="139" t="s">
        <v>86</v>
      </c>
      <c r="AY103" s="18" t="s">
        <v>130</v>
      </c>
      <c r="BE103" s="140">
        <f>IF(N103="základní",J103,0)</f>
        <v>0</v>
      </c>
      <c r="BF103" s="140">
        <f>IF(N103="snížená",J103,0)</f>
        <v>0</v>
      </c>
      <c r="BG103" s="140">
        <f>IF(N103="zákl. přenesená",J103,0)</f>
        <v>0</v>
      </c>
      <c r="BH103" s="140">
        <f>IF(N103="sníž. přenesená",J103,0)</f>
        <v>0</v>
      </c>
      <c r="BI103" s="140">
        <f>IF(N103="nulová",J103,0)</f>
        <v>0</v>
      </c>
      <c r="BJ103" s="18" t="s">
        <v>84</v>
      </c>
      <c r="BK103" s="140">
        <f>ROUND(I103*H103,2)</f>
        <v>0</v>
      </c>
      <c r="BL103" s="18" t="s">
        <v>138</v>
      </c>
      <c r="BM103" s="139" t="s">
        <v>562</v>
      </c>
    </row>
    <row r="104" spans="2:47" s="1" customFormat="1" ht="12">
      <c r="B104" s="33"/>
      <c r="D104" s="141" t="s">
        <v>140</v>
      </c>
      <c r="F104" s="142" t="s">
        <v>563</v>
      </c>
      <c r="I104" s="143"/>
      <c r="L104" s="33"/>
      <c r="M104" s="144"/>
      <c r="T104" s="52"/>
      <c r="AT104" s="18" t="s">
        <v>140</v>
      </c>
      <c r="AU104" s="18" t="s">
        <v>86</v>
      </c>
    </row>
    <row r="105" spans="2:51" s="12" customFormat="1" ht="12">
      <c r="B105" s="145"/>
      <c r="D105" s="146" t="s">
        <v>142</v>
      </c>
      <c r="E105" s="147" t="s">
        <v>19</v>
      </c>
      <c r="F105" s="148" t="s">
        <v>564</v>
      </c>
      <c r="H105" s="147" t="s">
        <v>19</v>
      </c>
      <c r="I105" s="149"/>
      <c r="L105" s="145"/>
      <c r="M105" s="150"/>
      <c r="T105" s="151"/>
      <c r="AT105" s="147" t="s">
        <v>142</v>
      </c>
      <c r="AU105" s="147" t="s">
        <v>86</v>
      </c>
      <c r="AV105" s="12" t="s">
        <v>84</v>
      </c>
      <c r="AW105" s="12" t="s">
        <v>37</v>
      </c>
      <c r="AX105" s="12" t="s">
        <v>76</v>
      </c>
      <c r="AY105" s="147" t="s">
        <v>130</v>
      </c>
    </row>
    <row r="106" spans="2:51" s="12" customFormat="1" ht="12">
      <c r="B106" s="145"/>
      <c r="D106" s="146" t="s">
        <v>142</v>
      </c>
      <c r="E106" s="147" t="s">
        <v>19</v>
      </c>
      <c r="F106" s="148" t="s">
        <v>565</v>
      </c>
      <c r="H106" s="147" t="s">
        <v>19</v>
      </c>
      <c r="I106" s="149"/>
      <c r="L106" s="145"/>
      <c r="M106" s="150"/>
      <c r="T106" s="151"/>
      <c r="AT106" s="147" t="s">
        <v>142</v>
      </c>
      <c r="AU106" s="147" t="s">
        <v>86</v>
      </c>
      <c r="AV106" s="12" t="s">
        <v>84</v>
      </c>
      <c r="AW106" s="12" t="s">
        <v>37</v>
      </c>
      <c r="AX106" s="12" t="s">
        <v>76</v>
      </c>
      <c r="AY106" s="147" t="s">
        <v>130</v>
      </c>
    </row>
    <row r="107" spans="2:51" s="13" customFormat="1" ht="12">
      <c r="B107" s="152"/>
      <c r="D107" s="146" t="s">
        <v>142</v>
      </c>
      <c r="E107" s="153" t="s">
        <v>19</v>
      </c>
      <c r="F107" s="154" t="s">
        <v>566</v>
      </c>
      <c r="H107" s="155">
        <v>0.5</v>
      </c>
      <c r="I107" s="156"/>
      <c r="L107" s="152"/>
      <c r="M107" s="157"/>
      <c r="T107" s="158"/>
      <c r="AT107" s="153" t="s">
        <v>142</v>
      </c>
      <c r="AU107" s="153" t="s">
        <v>86</v>
      </c>
      <c r="AV107" s="13" t="s">
        <v>86</v>
      </c>
      <c r="AW107" s="13" t="s">
        <v>37</v>
      </c>
      <c r="AX107" s="13" t="s">
        <v>76</v>
      </c>
      <c r="AY107" s="153" t="s">
        <v>130</v>
      </c>
    </row>
    <row r="108" spans="2:51" s="12" customFormat="1" ht="12">
      <c r="B108" s="145"/>
      <c r="D108" s="146" t="s">
        <v>142</v>
      </c>
      <c r="E108" s="147" t="s">
        <v>19</v>
      </c>
      <c r="F108" s="148" t="s">
        <v>567</v>
      </c>
      <c r="H108" s="147" t="s">
        <v>19</v>
      </c>
      <c r="I108" s="149"/>
      <c r="L108" s="145"/>
      <c r="M108" s="150"/>
      <c r="T108" s="151"/>
      <c r="AT108" s="147" t="s">
        <v>142</v>
      </c>
      <c r="AU108" s="147" t="s">
        <v>86</v>
      </c>
      <c r="AV108" s="12" t="s">
        <v>84</v>
      </c>
      <c r="AW108" s="12" t="s">
        <v>37</v>
      </c>
      <c r="AX108" s="12" t="s">
        <v>76</v>
      </c>
      <c r="AY108" s="147" t="s">
        <v>130</v>
      </c>
    </row>
    <row r="109" spans="2:51" s="12" customFormat="1" ht="12">
      <c r="B109" s="145"/>
      <c r="D109" s="146" t="s">
        <v>142</v>
      </c>
      <c r="E109" s="147" t="s">
        <v>19</v>
      </c>
      <c r="F109" s="148" t="s">
        <v>568</v>
      </c>
      <c r="H109" s="147" t="s">
        <v>19</v>
      </c>
      <c r="I109" s="149"/>
      <c r="L109" s="145"/>
      <c r="M109" s="150"/>
      <c r="T109" s="151"/>
      <c r="AT109" s="147" t="s">
        <v>142</v>
      </c>
      <c r="AU109" s="147" t="s">
        <v>86</v>
      </c>
      <c r="AV109" s="12" t="s">
        <v>84</v>
      </c>
      <c r="AW109" s="12" t="s">
        <v>37</v>
      </c>
      <c r="AX109" s="12" t="s">
        <v>76</v>
      </c>
      <c r="AY109" s="147" t="s">
        <v>130</v>
      </c>
    </row>
    <row r="110" spans="2:51" s="13" customFormat="1" ht="12">
      <c r="B110" s="152"/>
      <c r="D110" s="146" t="s">
        <v>142</v>
      </c>
      <c r="E110" s="153" t="s">
        <v>19</v>
      </c>
      <c r="F110" s="154" t="s">
        <v>569</v>
      </c>
      <c r="H110" s="155">
        <v>0.275</v>
      </c>
      <c r="I110" s="156"/>
      <c r="L110" s="152"/>
      <c r="M110" s="157"/>
      <c r="T110" s="158"/>
      <c r="AT110" s="153" t="s">
        <v>142</v>
      </c>
      <c r="AU110" s="153" t="s">
        <v>86</v>
      </c>
      <c r="AV110" s="13" t="s">
        <v>86</v>
      </c>
      <c r="AW110" s="13" t="s">
        <v>37</v>
      </c>
      <c r="AX110" s="13" t="s">
        <v>76</v>
      </c>
      <c r="AY110" s="153" t="s">
        <v>130</v>
      </c>
    </row>
    <row r="111" spans="2:51" s="12" customFormat="1" ht="12">
      <c r="B111" s="145"/>
      <c r="D111" s="146" t="s">
        <v>142</v>
      </c>
      <c r="E111" s="147" t="s">
        <v>19</v>
      </c>
      <c r="F111" s="148" t="s">
        <v>570</v>
      </c>
      <c r="H111" s="147" t="s">
        <v>19</v>
      </c>
      <c r="I111" s="149"/>
      <c r="L111" s="145"/>
      <c r="M111" s="150"/>
      <c r="T111" s="151"/>
      <c r="AT111" s="147" t="s">
        <v>142</v>
      </c>
      <c r="AU111" s="147" t="s">
        <v>86</v>
      </c>
      <c r="AV111" s="12" t="s">
        <v>84</v>
      </c>
      <c r="AW111" s="12" t="s">
        <v>37</v>
      </c>
      <c r="AX111" s="12" t="s">
        <v>76</v>
      </c>
      <c r="AY111" s="147" t="s">
        <v>130</v>
      </c>
    </row>
    <row r="112" spans="2:51" s="13" customFormat="1" ht="12">
      <c r="B112" s="152"/>
      <c r="D112" s="146" t="s">
        <v>142</v>
      </c>
      <c r="E112" s="153" t="s">
        <v>19</v>
      </c>
      <c r="F112" s="154" t="s">
        <v>571</v>
      </c>
      <c r="H112" s="155">
        <v>2</v>
      </c>
      <c r="I112" s="156"/>
      <c r="L112" s="152"/>
      <c r="M112" s="157"/>
      <c r="T112" s="158"/>
      <c r="AT112" s="153" t="s">
        <v>142</v>
      </c>
      <c r="AU112" s="153" t="s">
        <v>86</v>
      </c>
      <c r="AV112" s="13" t="s">
        <v>86</v>
      </c>
      <c r="AW112" s="13" t="s">
        <v>37</v>
      </c>
      <c r="AX112" s="13" t="s">
        <v>76</v>
      </c>
      <c r="AY112" s="153" t="s">
        <v>130</v>
      </c>
    </row>
    <row r="113" spans="2:51" s="14" customFormat="1" ht="12">
      <c r="B113" s="159"/>
      <c r="D113" s="146" t="s">
        <v>142</v>
      </c>
      <c r="E113" s="160" t="s">
        <v>19</v>
      </c>
      <c r="F113" s="161" t="s">
        <v>146</v>
      </c>
      <c r="H113" s="162">
        <v>2.775</v>
      </c>
      <c r="I113" s="163"/>
      <c r="L113" s="159"/>
      <c r="M113" s="164"/>
      <c r="T113" s="165"/>
      <c r="AT113" s="160" t="s">
        <v>142</v>
      </c>
      <c r="AU113" s="160" t="s">
        <v>86</v>
      </c>
      <c r="AV113" s="14" t="s">
        <v>138</v>
      </c>
      <c r="AW113" s="14" t="s">
        <v>37</v>
      </c>
      <c r="AX113" s="14" t="s">
        <v>84</v>
      </c>
      <c r="AY113" s="160" t="s">
        <v>130</v>
      </c>
    </row>
    <row r="114" spans="2:65" s="1" customFormat="1" ht="33" customHeight="1">
      <c r="B114" s="33"/>
      <c r="C114" s="128" t="s">
        <v>86</v>
      </c>
      <c r="D114" s="128" t="s">
        <v>133</v>
      </c>
      <c r="E114" s="129" t="s">
        <v>572</v>
      </c>
      <c r="F114" s="130" t="s">
        <v>573</v>
      </c>
      <c r="G114" s="131" t="s">
        <v>170</v>
      </c>
      <c r="H114" s="132">
        <v>4.775</v>
      </c>
      <c r="I114" s="133"/>
      <c r="J114" s="134">
        <f>ROUND(I114*H114,2)</f>
        <v>0</v>
      </c>
      <c r="K114" s="130" t="s">
        <v>137</v>
      </c>
      <c r="L114" s="33"/>
      <c r="M114" s="135" t="s">
        <v>19</v>
      </c>
      <c r="N114" s="136" t="s">
        <v>47</v>
      </c>
      <c r="P114" s="137">
        <f>O114*H114</f>
        <v>0</v>
      </c>
      <c r="Q114" s="137">
        <v>0</v>
      </c>
      <c r="R114" s="137">
        <f>Q114*H114</f>
        <v>0</v>
      </c>
      <c r="S114" s="137">
        <v>0</v>
      </c>
      <c r="T114" s="138">
        <f>S114*H114</f>
        <v>0</v>
      </c>
      <c r="AR114" s="139" t="s">
        <v>138</v>
      </c>
      <c r="AT114" s="139" t="s">
        <v>133</v>
      </c>
      <c r="AU114" s="139" t="s">
        <v>86</v>
      </c>
      <c r="AY114" s="18" t="s">
        <v>130</v>
      </c>
      <c r="BE114" s="140">
        <f>IF(N114="základní",J114,0)</f>
        <v>0</v>
      </c>
      <c r="BF114" s="140">
        <f>IF(N114="snížená",J114,0)</f>
        <v>0</v>
      </c>
      <c r="BG114" s="140">
        <f>IF(N114="zákl. přenesená",J114,0)</f>
        <v>0</v>
      </c>
      <c r="BH114" s="140">
        <f>IF(N114="sníž. přenesená",J114,0)</f>
        <v>0</v>
      </c>
      <c r="BI114" s="140">
        <f>IF(N114="nulová",J114,0)</f>
        <v>0</v>
      </c>
      <c r="BJ114" s="18" t="s">
        <v>84</v>
      </c>
      <c r="BK114" s="140">
        <f>ROUND(I114*H114,2)</f>
        <v>0</v>
      </c>
      <c r="BL114" s="18" t="s">
        <v>138</v>
      </c>
      <c r="BM114" s="139" t="s">
        <v>574</v>
      </c>
    </row>
    <row r="115" spans="2:47" s="1" customFormat="1" ht="12">
      <c r="B115" s="33"/>
      <c r="D115" s="141" t="s">
        <v>140</v>
      </c>
      <c r="F115" s="142" t="s">
        <v>575</v>
      </c>
      <c r="I115" s="143"/>
      <c r="L115" s="33"/>
      <c r="M115" s="144"/>
      <c r="T115" s="52"/>
      <c r="AT115" s="18" t="s">
        <v>140</v>
      </c>
      <c r="AU115" s="18" t="s">
        <v>86</v>
      </c>
    </row>
    <row r="116" spans="2:51" s="13" customFormat="1" ht="12">
      <c r="B116" s="152"/>
      <c r="D116" s="146" t="s">
        <v>142</v>
      </c>
      <c r="E116" s="153" t="s">
        <v>19</v>
      </c>
      <c r="F116" s="154" t="s">
        <v>576</v>
      </c>
      <c r="H116" s="155">
        <v>2.775</v>
      </c>
      <c r="I116" s="156"/>
      <c r="L116" s="152"/>
      <c r="M116" s="157"/>
      <c r="T116" s="158"/>
      <c r="AT116" s="153" t="s">
        <v>142</v>
      </c>
      <c r="AU116" s="153" t="s">
        <v>86</v>
      </c>
      <c r="AV116" s="13" t="s">
        <v>86</v>
      </c>
      <c r="AW116" s="13" t="s">
        <v>37</v>
      </c>
      <c r="AX116" s="13" t="s">
        <v>76</v>
      </c>
      <c r="AY116" s="153" t="s">
        <v>130</v>
      </c>
    </row>
    <row r="117" spans="2:51" s="13" customFormat="1" ht="12">
      <c r="B117" s="152"/>
      <c r="D117" s="146" t="s">
        <v>142</v>
      </c>
      <c r="E117" s="153" t="s">
        <v>19</v>
      </c>
      <c r="F117" s="154" t="s">
        <v>577</v>
      </c>
      <c r="H117" s="155">
        <v>2</v>
      </c>
      <c r="I117" s="156"/>
      <c r="L117" s="152"/>
      <c r="M117" s="157"/>
      <c r="T117" s="158"/>
      <c r="AT117" s="153" t="s">
        <v>142</v>
      </c>
      <c r="AU117" s="153" t="s">
        <v>86</v>
      </c>
      <c r="AV117" s="13" t="s">
        <v>86</v>
      </c>
      <c r="AW117" s="13" t="s">
        <v>37</v>
      </c>
      <c r="AX117" s="13" t="s">
        <v>76</v>
      </c>
      <c r="AY117" s="153" t="s">
        <v>130</v>
      </c>
    </row>
    <row r="118" spans="2:51" s="14" customFormat="1" ht="12">
      <c r="B118" s="159"/>
      <c r="D118" s="146" t="s">
        <v>142</v>
      </c>
      <c r="E118" s="160" t="s">
        <v>19</v>
      </c>
      <c r="F118" s="161" t="s">
        <v>146</v>
      </c>
      <c r="H118" s="162">
        <v>4.775</v>
      </c>
      <c r="I118" s="163"/>
      <c r="L118" s="159"/>
      <c r="M118" s="164"/>
      <c r="T118" s="165"/>
      <c r="AT118" s="160" t="s">
        <v>142</v>
      </c>
      <c r="AU118" s="160" t="s">
        <v>86</v>
      </c>
      <c r="AV118" s="14" t="s">
        <v>138</v>
      </c>
      <c r="AW118" s="14" t="s">
        <v>37</v>
      </c>
      <c r="AX118" s="14" t="s">
        <v>84</v>
      </c>
      <c r="AY118" s="160" t="s">
        <v>130</v>
      </c>
    </row>
    <row r="119" spans="2:65" s="1" customFormat="1" ht="33" customHeight="1">
      <c r="B119" s="33"/>
      <c r="C119" s="128" t="s">
        <v>156</v>
      </c>
      <c r="D119" s="128" t="s">
        <v>133</v>
      </c>
      <c r="E119" s="129" t="s">
        <v>578</v>
      </c>
      <c r="F119" s="130" t="s">
        <v>579</v>
      </c>
      <c r="G119" s="131" t="s">
        <v>170</v>
      </c>
      <c r="H119" s="132">
        <v>19.1</v>
      </c>
      <c r="I119" s="133"/>
      <c r="J119" s="134">
        <f>ROUND(I119*H119,2)</f>
        <v>0</v>
      </c>
      <c r="K119" s="130" t="s">
        <v>137</v>
      </c>
      <c r="L119" s="33"/>
      <c r="M119" s="135" t="s">
        <v>19</v>
      </c>
      <c r="N119" s="136" t="s">
        <v>47</v>
      </c>
      <c r="P119" s="137">
        <f>O119*H119</f>
        <v>0</v>
      </c>
      <c r="Q119" s="137">
        <v>0</v>
      </c>
      <c r="R119" s="137">
        <f>Q119*H119</f>
        <v>0</v>
      </c>
      <c r="S119" s="137">
        <v>0</v>
      </c>
      <c r="T119" s="138">
        <f>S119*H119</f>
        <v>0</v>
      </c>
      <c r="AR119" s="139" t="s">
        <v>138</v>
      </c>
      <c r="AT119" s="139" t="s">
        <v>133</v>
      </c>
      <c r="AU119" s="139" t="s">
        <v>86</v>
      </c>
      <c r="AY119" s="18" t="s">
        <v>130</v>
      </c>
      <c r="BE119" s="140">
        <f>IF(N119="základní",J119,0)</f>
        <v>0</v>
      </c>
      <c r="BF119" s="140">
        <f>IF(N119="snížená",J119,0)</f>
        <v>0</v>
      </c>
      <c r="BG119" s="140">
        <f>IF(N119="zákl. přenesená",J119,0)</f>
        <v>0</v>
      </c>
      <c r="BH119" s="140">
        <f>IF(N119="sníž. přenesená",J119,0)</f>
        <v>0</v>
      </c>
      <c r="BI119" s="140">
        <f>IF(N119="nulová",J119,0)</f>
        <v>0</v>
      </c>
      <c r="BJ119" s="18" t="s">
        <v>84</v>
      </c>
      <c r="BK119" s="140">
        <f>ROUND(I119*H119,2)</f>
        <v>0</v>
      </c>
      <c r="BL119" s="18" t="s">
        <v>138</v>
      </c>
      <c r="BM119" s="139" t="s">
        <v>580</v>
      </c>
    </row>
    <row r="120" spans="2:47" s="1" customFormat="1" ht="12">
      <c r="B120" s="33"/>
      <c r="D120" s="141" t="s">
        <v>140</v>
      </c>
      <c r="F120" s="142" t="s">
        <v>581</v>
      </c>
      <c r="I120" s="143"/>
      <c r="L120" s="33"/>
      <c r="M120" s="144"/>
      <c r="T120" s="52"/>
      <c r="AT120" s="18" t="s">
        <v>140</v>
      </c>
      <c r="AU120" s="18" t="s">
        <v>86</v>
      </c>
    </row>
    <row r="121" spans="2:51" s="12" customFormat="1" ht="12">
      <c r="B121" s="145"/>
      <c r="D121" s="146" t="s">
        <v>142</v>
      </c>
      <c r="E121" s="147" t="s">
        <v>19</v>
      </c>
      <c r="F121" s="148" t="s">
        <v>582</v>
      </c>
      <c r="H121" s="147" t="s">
        <v>19</v>
      </c>
      <c r="I121" s="149"/>
      <c r="L121" s="145"/>
      <c r="M121" s="150"/>
      <c r="T121" s="151"/>
      <c r="AT121" s="147" t="s">
        <v>142</v>
      </c>
      <c r="AU121" s="147" t="s">
        <v>86</v>
      </c>
      <c r="AV121" s="12" t="s">
        <v>84</v>
      </c>
      <c r="AW121" s="12" t="s">
        <v>37</v>
      </c>
      <c r="AX121" s="12" t="s">
        <v>76</v>
      </c>
      <c r="AY121" s="147" t="s">
        <v>130</v>
      </c>
    </row>
    <row r="122" spans="2:51" s="13" customFormat="1" ht="12">
      <c r="B122" s="152"/>
      <c r="D122" s="146" t="s">
        <v>142</v>
      </c>
      <c r="E122" s="153" t="s">
        <v>19</v>
      </c>
      <c r="F122" s="154" t="s">
        <v>583</v>
      </c>
      <c r="H122" s="155">
        <v>19.1</v>
      </c>
      <c r="I122" s="156"/>
      <c r="L122" s="152"/>
      <c r="M122" s="157"/>
      <c r="T122" s="158"/>
      <c r="AT122" s="153" t="s">
        <v>142</v>
      </c>
      <c r="AU122" s="153" t="s">
        <v>86</v>
      </c>
      <c r="AV122" s="13" t="s">
        <v>86</v>
      </c>
      <c r="AW122" s="13" t="s">
        <v>37</v>
      </c>
      <c r="AX122" s="13" t="s">
        <v>76</v>
      </c>
      <c r="AY122" s="153" t="s">
        <v>130</v>
      </c>
    </row>
    <row r="123" spans="2:51" s="14" customFormat="1" ht="12">
      <c r="B123" s="159"/>
      <c r="D123" s="146" t="s">
        <v>142</v>
      </c>
      <c r="E123" s="160" t="s">
        <v>19</v>
      </c>
      <c r="F123" s="161" t="s">
        <v>146</v>
      </c>
      <c r="H123" s="162">
        <v>19.1</v>
      </c>
      <c r="I123" s="163"/>
      <c r="L123" s="159"/>
      <c r="M123" s="164"/>
      <c r="T123" s="165"/>
      <c r="AT123" s="160" t="s">
        <v>142</v>
      </c>
      <c r="AU123" s="160" t="s">
        <v>86</v>
      </c>
      <c r="AV123" s="14" t="s">
        <v>138</v>
      </c>
      <c r="AW123" s="14" t="s">
        <v>37</v>
      </c>
      <c r="AX123" s="14" t="s">
        <v>84</v>
      </c>
      <c r="AY123" s="160" t="s">
        <v>130</v>
      </c>
    </row>
    <row r="124" spans="2:65" s="1" customFormat="1" ht="24.2" customHeight="1">
      <c r="B124" s="33"/>
      <c r="C124" s="128" t="s">
        <v>138</v>
      </c>
      <c r="D124" s="128" t="s">
        <v>133</v>
      </c>
      <c r="E124" s="129" t="s">
        <v>584</v>
      </c>
      <c r="F124" s="130" t="s">
        <v>585</v>
      </c>
      <c r="G124" s="131" t="s">
        <v>170</v>
      </c>
      <c r="H124" s="132">
        <v>2</v>
      </c>
      <c r="I124" s="133"/>
      <c r="J124" s="134">
        <f>ROUND(I124*H124,2)</f>
        <v>0</v>
      </c>
      <c r="K124" s="130" t="s">
        <v>137</v>
      </c>
      <c r="L124" s="33"/>
      <c r="M124" s="135" t="s">
        <v>19</v>
      </c>
      <c r="N124" s="136" t="s">
        <v>47</v>
      </c>
      <c r="P124" s="137">
        <f>O124*H124</f>
        <v>0</v>
      </c>
      <c r="Q124" s="137">
        <v>0</v>
      </c>
      <c r="R124" s="137">
        <f>Q124*H124</f>
        <v>0</v>
      </c>
      <c r="S124" s="137">
        <v>0</v>
      </c>
      <c r="T124" s="138">
        <f>S124*H124</f>
        <v>0</v>
      </c>
      <c r="AR124" s="139" t="s">
        <v>138</v>
      </c>
      <c r="AT124" s="139" t="s">
        <v>133</v>
      </c>
      <c r="AU124" s="139" t="s">
        <v>86</v>
      </c>
      <c r="AY124" s="18" t="s">
        <v>130</v>
      </c>
      <c r="BE124" s="140">
        <f>IF(N124="základní",J124,0)</f>
        <v>0</v>
      </c>
      <c r="BF124" s="140">
        <f>IF(N124="snížená",J124,0)</f>
        <v>0</v>
      </c>
      <c r="BG124" s="140">
        <f>IF(N124="zákl. přenesená",J124,0)</f>
        <v>0</v>
      </c>
      <c r="BH124" s="140">
        <f>IF(N124="sníž. přenesená",J124,0)</f>
        <v>0</v>
      </c>
      <c r="BI124" s="140">
        <f>IF(N124="nulová",J124,0)</f>
        <v>0</v>
      </c>
      <c r="BJ124" s="18" t="s">
        <v>84</v>
      </c>
      <c r="BK124" s="140">
        <f>ROUND(I124*H124,2)</f>
        <v>0</v>
      </c>
      <c r="BL124" s="18" t="s">
        <v>138</v>
      </c>
      <c r="BM124" s="139" t="s">
        <v>586</v>
      </c>
    </row>
    <row r="125" spans="2:47" s="1" customFormat="1" ht="12">
      <c r="B125" s="33"/>
      <c r="D125" s="141" t="s">
        <v>140</v>
      </c>
      <c r="F125" s="142" t="s">
        <v>587</v>
      </c>
      <c r="I125" s="143"/>
      <c r="L125" s="33"/>
      <c r="M125" s="144"/>
      <c r="T125" s="52"/>
      <c r="AT125" s="18" t="s">
        <v>140</v>
      </c>
      <c r="AU125" s="18" t="s">
        <v>86</v>
      </c>
    </row>
    <row r="126" spans="2:51" s="12" customFormat="1" ht="12">
      <c r="B126" s="145"/>
      <c r="D126" s="146" t="s">
        <v>142</v>
      </c>
      <c r="E126" s="147" t="s">
        <v>19</v>
      </c>
      <c r="F126" s="148" t="s">
        <v>570</v>
      </c>
      <c r="H126" s="147" t="s">
        <v>19</v>
      </c>
      <c r="I126" s="149"/>
      <c r="L126" s="145"/>
      <c r="M126" s="150"/>
      <c r="T126" s="151"/>
      <c r="AT126" s="147" t="s">
        <v>142</v>
      </c>
      <c r="AU126" s="147" t="s">
        <v>86</v>
      </c>
      <c r="AV126" s="12" t="s">
        <v>84</v>
      </c>
      <c r="AW126" s="12" t="s">
        <v>37</v>
      </c>
      <c r="AX126" s="12" t="s">
        <v>76</v>
      </c>
      <c r="AY126" s="147" t="s">
        <v>130</v>
      </c>
    </row>
    <row r="127" spans="2:51" s="13" customFormat="1" ht="12">
      <c r="B127" s="152"/>
      <c r="D127" s="146" t="s">
        <v>142</v>
      </c>
      <c r="E127" s="153" t="s">
        <v>19</v>
      </c>
      <c r="F127" s="154" t="s">
        <v>571</v>
      </c>
      <c r="H127" s="155">
        <v>2</v>
      </c>
      <c r="I127" s="156"/>
      <c r="L127" s="152"/>
      <c r="M127" s="157"/>
      <c r="T127" s="158"/>
      <c r="AT127" s="153" t="s">
        <v>142</v>
      </c>
      <c r="AU127" s="153" t="s">
        <v>86</v>
      </c>
      <c r="AV127" s="13" t="s">
        <v>86</v>
      </c>
      <c r="AW127" s="13" t="s">
        <v>37</v>
      </c>
      <c r="AX127" s="13" t="s">
        <v>76</v>
      </c>
      <c r="AY127" s="153" t="s">
        <v>130</v>
      </c>
    </row>
    <row r="128" spans="2:51" s="14" customFormat="1" ht="12">
      <c r="B128" s="159"/>
      <c r="D128" s="146" t="s">
        <v>142</v>
      </c>
      <c r="E128" s="160" t="s">
        <v>19</v>
      </c>
      <c r="F128" s="161" t="s">
        <v>146</v>
      </c>
      <c r="H128" s="162">
        <v>2</v>
      </c>
      <c r="I128" s="163"/>
      <c r="L128" s="159"/>
      <c r="M128" s="164"/>
      <c r="T128" s="165"/>
      <c r="AT128" s="160" t="s">
        <v>142</v>
      </c>
      <c r="AU128" s="160" t="s">
        <v>86</v>
      </c>
      <c r="AV128" s="14" t="s">
        <v>138</v>
      </c>
      <c r="AW128" s="14" t="s">
        <v>37</v>
      </c>
      <c r="AX128" s="14" t="s">
        <v>84</v>
      </c>
      <c r="AY128" s="160" t="s">
        <v>130</v>
      </c>
    </row>
    <row r="129" spans="2:65" s="1" customFormat="1" ht="24.2" customHeight="1">
      <c r="B129" s="33"/>
      <c r="C129" s="128" t="s">
        <v>167</v>
      </c>
      <c r="D129" s="128" t="s">
        <v>133</v>
      </c>
      <c r="E129" s="129" t="s">
        <v>588</v>
      </c>
      <c r="F129" s="130" t="s">
        <v>589</v>
      </c>
      <c r="G129" s="131" t="s">
        <v>136</v>
      </c>
      <c r="H129" s="132">
        <v>13.875</v>
      </c>
      <c r="I129" s="133"/>
      <c r="J129" s="134">
        <f>ROUND(I129*H129,2)</f>
        <v>0</v>
      </c>
      <c r="K129" s="130" t="s">
        <v>137</v>
      </c>
      <c r="L129" s="33"/>
      <c r="M129" s="135" t="s">
        <v>19</v>
      </c>
      <c r="N129" s="136" t="s">
        <v>47</v>
      </c>
      <c r="P129" s="137">
        <f>O129*H129</f>
        <v>0</v>
      </c>
      <c r="Q129" s="137">
        <v>0</v>
      </c>
      <c r="R129" s="137">
        <f>Q129*H129</f>
        <v>0</v>
      </c>
      <c r="S129" s="137">
        <v>0</v>
      </c>
      <c r="T129" s="138">
        <f>S129*H129</f>
        <v>0</v>
      </c>
      <c r="AR129" s="139" t="s">
        <v>138</v>
      </c>
      <c r="AT129" s="139" t="s">
        <v>133</v>
      </c>
      <c r="AU129" s="139" t="s">
        <v>86</v>
      </c>
      <c r="AY129" s="18" t="s">
        <v>130</v>
      </c>
      <c r="BE129" s="140">
        <f>IF(N129="základní",J129,0)</f>
        <v>0</v>
      </c>
      <c r="BF129" s="140">
        <f>IF(N129="snížená",J129,0)</f>
        <v>0</v>
      </c>
      <c r="BG129" s="140">
        <f>IF(N129="zákl. přenesená",J129,0)</f>
        <v>0</v>
      </c>
      <c r="BH129" s="140">
        <f>IF(N129="sníž. přenesená",J129,0)</f>
        <v>0</v>
      </c>
      <c r="BI129" s="140">
        <f>IF(N129="nulová",J129,0)</f>
        <v>0</v>
      </c>
      <c r="BJ129" s="18" t="s">
        <v>84</v>
      </c>
      <c r="BK129" s="140">
        <f>ROUND(I129*H129,2)</f>
        <v>0</v>
      </c>
      <c r="BL129" s="18" t="s">
        <v>138</v>
      </c>
      <c r="BM129" s="139" t="s">
        <v>590</v>
      </c>
    </row>
    <row r="130" spans="2:47" s="1" customFormat="1" ht="12">
      <c r="B130" s="33"/>
      <c r="D130" s="141" t="s">
        <v>140</v>
      </c>
      <c r="F130" s="142" t="s">
        <v>591</v>
      </c>
      <c r="I130" s="143"/>
      <c r="L130" s="33"/>
      <c r="M130" s="144"/>
      <c r="T130" s="52"/>
      <c r="AT130" s="18" t="s">
        <v>140</v>
      </c>
      <c r="AU130" s="18" t="s">
        <v>86</v>
      </c>
    </row>
    <row r="131" spans="2:51" s="12" customFormat="1" ht="12">
      <c r="B131" s="145"/>
      <c r="D131" s="146" t="s">
        <v>142</v>
      </c>
      <c r="E131" s="147" t="s">
        <v>19</v>
      </c>
      <c r="F131" s="148" t="s">
        <v>592</v>
      </c>
      <c r="H131" s="147" t="s">
        <v>19</v>
      </c>
      <c r="I131" s="149"/>
      <c r="L131" s="145"/>
      <c r="M131" s="150"/>
      <c r="T131" s="151"/>
      <c r="AT131" s="147" t="s">
        <v>142</v>
      </c>
      <c r="AU131" s="147" t="s">
        <v>86</v>
      </c>
      <c r="AV131" s="12" t="s">
        <v>84</v>
      </c>
      <c r="AW131" s="12" t="s">
        <v>37</v>
      </c>
      <c r="AX131" s="12" t="s">
        <v>76</v>
      </c>
      <c r="AY131" s="147" t="s">
        <v>130</v>
      </c>
    </row>
    <row r="132" spans="2:51" s="13" customFormat="1" ht="12">
      <c r="B132" s="152"/>
      <c r="D132" s="146" t="s">
        <v>142</v>
      </c>
      <c r="E132" s="153" t="s">
        <v>19</v>
      </c>
      <c r="F132" s="154" t="s">
        <v>593</v>
      </c>
      <c r="H132" s="155">
        <v>13.875</v>
      </c>
      <c r="I132" s="156"/>
      <c r="L132" s="152"/>
      <c r="M132" s="157"/>
      <c r="T132" s="158"/>
      <c r="AT132" s="153" t="s">
        <v>142</v>
      </c>
      <c r="AU132" s="153" t="s">
        <v>86</v>
      </c>
      <c r="AV132" s="13" t="s">
        <v>86</v>
      </c>
      <c r="AW132" s="13" t="s">
        <v>37</v>
      </c>
      <c r="AX132" s="13" t="s">
        <v>76</v>
      </c>
      <c r="AY132" s="153" t="s">
        <v>130</v>
      </c>
    </row>
    <row r="133" spans="2:51" s="14" customFormat="1" ht="12">
      <c r="B133" s="159"/>
      <c r="D133" s="146" t="s">
        <v>142</v>
      </c>
      <c r="E133" s="160" t="s">
        <v>19</v>
      </c>
      <c r="F133" s="161" t="s">
        <v>146</v>
      </c>
      <c r="H133" s="162">
        <v>13.875</v>
      </c>
      <c r="I133" s="163"/>
      <c r="L133" s="159"/>
      <c r="M133" s="164"/>
      <c r="T133" s="165"/>
      <c r="AT133" s="160" t="s">
        <v>142</v>
      </c>
      <c r="AU133" s="160" t="s">
        <v>86</v>
      </c>
      <c r="AV133" s="14" t="s">
        <v>138</v>
      </c>
      <c r="AW133" s="14" t="s">
        <v>37</v>
      </c>
      <c r="AX133" s="14" t="s">
        <v>84</v>
      </c>
      <c r="AY133" s="160" t="s">
        <v>130</v>
      </c>
    </row>
    <row r="134" spans="2:65" s="1" customFormat="1" ht="21.75" customHeight="1">
      <c r="B134" s="33"/>
      <c r="C134" s="128" t="s">
        <v>131</v>
      </c>
      <c r="D134" s="128" t="s">
        <v>133</v>
      </c>
      <c r="E134" s="129" t="s">
        <v>594</v>
      </c>
      <c r="F134" s="130" t="s">
        <v>595</v>
      </c>
      <c r="G134" s="131" t="s">
        <v>136</v>
      </c>
      <c r="H134" s="132">
        <v>99.3</v>
      </c>
      <c r="I134" s="133"/>
      <c r="J134" s="134">
        <f>ROUND(I134*H134,2)</f>
        <v>0</v>
      </c>
      <c r="K134" s="130" t="s">
        <v>137</v>
      </c>
      <c r="L134" s="33"/>
      <c r="M134" s="135" t="s">
        <v>19</v>
      </c>
      <c r="N134" s="136" t="s">
        <v>47</v>
      </c>
      <c r="P134" s="137">
        <f>O134*H134</f>
        <v>0</v>
      </c>
      <c r="Q134" s="137">
        <v>0</v>
      </c>
      <c r="R134" s="137">
        <f>Q134*H134</f>
        <v>0</v>
      </c>
      <c r="S134" s="137">
        <v>0</v>
      </c>
      <c r="T134" s="138">
        <f>S134*H134</f>
        <v>0</v>
      </c>
      <c r="AR134" s="139" t="s">
        <v>138</v>
      </c>
      <c r="AT134" s="139" t="s">
        <v>133</v>
      </c>
      <c r="AU134" s="139" t="s">
        <v>86</v>
      </c>
      <c r="AY134" s="18" t="s">
        <v>130</v>
      </c>
      <c r="BE134" s="140">
        <f>IF(N134="základní",J134,0)</f>
        <v>0</v>
      </c>
      <c r="BF134" s="140">
        <f>IF(N134="snížená",J134,0)</f>
        <v>0</v>
      </c>
      <c r="BG134" s="140">
        <f>IF(N134="zákl. přenesená",J134,0)</f>
        <v>0</v>
      </c>
      <c r="BH134" s="140">
        <f>IF(N134="sníž. přenesená",J134,0)</f>
        <v>0</v>
      </c>
      <c r="BI134" s="140">
        <f>IF(N134="nulová",J134,0)</f>
        <v>0</v>
      </c>
      <c r="BJ134" s="18" t="s">
        <v>84</v>
      </c>
      <c r="BK134" s="140">
        <f>ROUND(I134*H134,2)</f>
        <v>0</v>
      </c>
      <c r="BL134" s="18" t="s">
        <v>138</v>
      </c>
      <c r="BM134" s="139" t="s">
        <v>596</v>
      </c>
    </row>
    <row r="135" spans="2:47" s="1" customFormat="1" ht="12">
      <c r="B135" s="33"/>
      <c r="D135" s="141" t="s">
        <v>140</v>
      </c>
      <c r="F135" s="142" t="s">
        <v>597</v>
      </c>
      <c r="I135" s="143"/>
      <c r="L135" s="33"/>
      <c r="M135" s="144"/>
      <c r="T135" s="52"/>
      <c r="AT135" s="18" t="s">
        <v>140</v>
      </c>
      <c r="AU135" s="18" t="s">
        <v>86</v>
      </c>
    </row>
    <row r="136" spans="2:51" s="13" customFormat="1" ht="12">
      <c r="B136" s="152"/>
      <c r="D136" s="146" t="s">
        <v>142</v>
      </c>
      <c r="E136" s="153" t="s">
        <v>19</v>
      </c>
      <c r="F136" s="154" t="s">
        <v>598</v>
      </c>
      <c r="H136" s="155">
        <v>94.15</v>
      </c>
      <c r="I136" s="156"/>
      <c r="L136" s="152"/>
      <c r="M136" s="157"/>
      <c r="T136" s="158"/>
      <c r="AT136" s="153" t="s">
        <v>142</v>
      </c>
      <c r="AU136" s="153" t="s">
        <v>86</v>
      </c>
      <c r="AV136" s="13" t="s">
        <v>86</v>
      </c>
      <c r="AW136" s="13" t="s">
        <v>37</v>
      </c>
      <c r="AX136" s="13" t="s">
        <v>76</v>
      </c>
      <c r="AY136" s="153" t="s">
        <v>130</v>
      </c>
    </row>
    <row r="137" spans="2:51" s="13" customFormat="1" ht="12">
      <c r="B137" s="152"/>
      <c r="D137" s="146" t="s">
        <v>142</v>
      </c>
      <c r="E137" s="153" t="s">
        <v>19</v>
      </c>
      <c r="F137" s="154" t="s">
        <v>599</v>
      </c>
      <c r="H137" s="155">
        <v>5.15</v>
      </c>
      <c r="I137" s="156"/>
      <c r="L137" s="152"/>
      <c r="M137" s="157"/>
      <c r="T137" s="158"/>
      <c r="AT137" s="153" t="s">
        <v>142</v>
      </c>
      <c r="AU137" s="153" t="s">
        <v>86</v>
      </c>
      <c r="AV137" s="13" t="s">
        <v>86</v>
      </c>
      <c r="AW137" s="13" t="s">
        <v>37</v>
      </c>
      <c r="AX137" s="13" t="s">
        <v>76</v>
      </c>
      <c r="AY137" s="153" t="s">
        <v>130</v>
      </c>
    </row>
    <row r="138" spans="2:51" s="14" customFormat="1" ht="12">
      <c r="B138" s="159"/>
      <c r="D138" s="146" t="s">
        <v>142</v>
      </c>
      <c r="E138" s="160" t="s">
        <v>19</v>
      </c>
      <c r="F138" s="161" t="s">
        <v>146</v>
      </c>
      <c r="H138" s="162">
        <v>99.30000000000001</v>
      </c>
      <c r="I138" s="163"/>
      <c r="L138" s="159"/>
      <c r="M138" s="164"/>
      <c r="T138" s="165"/>
      <c r="AT138" s="160" t="s">
        <v>142</v>
      </c>
      <c r="AU138" s="160" t="s">
        <v>86</v>
      </c>
      <c r="AV138" s="14" t="s">
        <v>138</v>
      </c>
      <c r="AW138" s="14" t="s">
        <v>37</v>
      </c>
      <c r="AX138" s="14" t="s">
        <v>84</v>
      </c>
      <c r="AY138" s="160" t="s">
        <v>130</v>
      </c>
    </row>
    <row r="139" spans="2:63" s="11" customFormat="1" ht="22.9" customHeight="1">
      <c r="B139" s="116"/>
      <c r="D139" s="117" t="s">
        <v>75</v>
      </c>
      <c r="E139" s="126" t="s">
        <v>86</v>
      </c>
      <c r="F139" s="126" t="s">
        <v>600</v>
      </c>
      <c r="I139" s="119"/>
      <c r="J139" s="127">
        <f>BK139</f>
        <v>0</v>
      </c>
      <c r="L139" s="116"/>
      <c r="M139" s="121"/>
      <c r="P139" s="122">
        <f>SUM(P140:P156)</f>
        <v>0</v>
      </c>
      <c r="R139" s="122">
        <f>SUM(R140:R156)</f>
        <v>30.17816122</v>
      </c>
      <c r="T139" s="123">
        <f>SUM(T140:T156)</f>
        <v>0</v>
      </c>
      <c r="AR139" s="117" t="s">
        <v>84</v>
      </c>
      <c r="AT139" s="124" t="s">
        <v>75</v>
      </c>
      <c r="AU139" s="124" t="s">
        <v>84</v>
      </c>
      <c r="AY139" s="117" t="s">
        <v>130</v>
      </c>
      <c r="BK139" s="125">
        <f>SUM(BK140:BK156)</f>
        <v>0</v>
      </c>
    </row>
    <row r="140" spans="2:65" s="1" customFormat="1" ht="16.5" customHeight="1">
      <c r="B140" s="33"/>
      <c r="C140" s="128" t="s">
        <v>180</v>
      </c>
      <c r="D140" s="128" t="s">
        <v>133</v>
      </c>
      <c r="E140" s="129" t="s">
        <v>601</v>
      </c>
      <c r="F140" s="130" t="s">
        <v>602</v>
      </c>
      <c r="G140" s="131" t="s">
        <v>170</v>
      </c>
      <c r="H140" s="132">
        <v>14.689</v>
      </c>
      <c r="I140" s="133"/>
      <c r="J140" s="134">
        <f>ROUND(I140*H140,2)</f>
        <v>0</v>
      </c>
      <c r="K140" s="130" t="s">
        <v>137</v>
      </c>
      <c r="L140" s="33"/>
      <c r="M140" s="135" t="s">
        <v>19</v>
      </c>
      <c r="N140" s="136" t="s">
        <v>47</v>
      </c>
      <c r="P140" s="137">
        <f>O140*H140</f>
        <v>0</v>
      </c>
      <c r="Q140" s="137">
        <v>1.98</v>
      </c>
      <c r="R140" s="137">
        <f>Q140*H140</f>
        <v>29.08422</v>
      </c>
      <c r="S140" s="137">
        <v>0</v>
      </c>
      <c r="T140" s="138">
        <f>S140*H140</f>
        <v>0</v>
      </c>
      <c r="AR140" s="139" t="s">
        <v>138</v>
      </c>
      <c r="AT140" s="139" t="s">
        <v>133</v>
      </c>
      <c r="AU140" s="139" t="s">
        <v>86</v>
      </c>
      <c r="AY140" s="18" t="s">
        <v>130</v>
      </c>
      <c r="BE140" s="140">
        <f>IF(N140="základní",J140,0)</f>
        <v>0</v>
      </c>
      <c r="BF140" s="140">
        <f>IF(N140="snížená",J140,0)</f>
        <v>0</v>
      </c>
      <c r="BG140" s="140">
        <f>IF(N140="zákl. přenesená",J140,0)</f>
        <v>0</v>
      </c>
      <c r="BH140" s="140">
        <f>IF(N140="sníž. přenesená",J140,0)</f>
        <v>0</v>
      </c>
      <c r="BI140" s="140">
        <f>IF(N140="nulová",J140,0)</f>
        <v>0</v>
      </c>
      <c r="BJ140" s="18" t="s">
        <v>84</v>
      </c>
      <c r="BK140" s="140">
        <f>ROUND(I140*H140,2)</f>
        <v>0</v>
      </c>
      <c r="BL140" s="18" t="s">
        <v>138</v>
      </c>
      <c r="BM140" s="139" t="s">
        <v>603</v>
      </c>
    </row>
    <row r="141" spans="2:47" s="1" customFormat="1" ht="12">
      <c r="B141" s="33"/>
      <c r="D141" s="141" t="s">
        <v>140</v>
      </c>
      <c r="F141" s="142" t="s">
        <v>604</v>
      </c>
      <c r="I141" s="143"/>
      <c r="L141" s="33"/>
      <c r="M141" s="144"/>
      <c r="T141" s="52"/>
      <c r="AT141" s="18" t="s">
        <v>140</v>
      </c>
      <c r="AU141" s="18" t="s">
        <v>86</v>
      </c>
    </row>
    <row r="142" spans="2:51" s="12" customFormat="1" ht="12">
      <c r="B142" s="145"/>
      <c r="D142" s="146" t="s">
        <v>142</v>
      </c>
      <c r="E142" s="147" t="s">
        <v>19</v>
      </c>
      <c r="F142" s="148" t="s">
        <v>264</v>
      </c>
      <c r="H142" s="147" t="s">
        <v>19</v>
      </c>
      <c r="I142" s="149"/>
      <c r="L142" s="145"/>
      <c r="M142" s="150"/>
      <c r="T142" s="151"/>
      <c r="AT142" s="147" t="s">
        <v>142</v>
      </c>
      <c r="AU142" s="147" t="s">
        <v>86</v>
      </c>
      <c r="AV142" s="12" t="s">
        <v>84</v>
      </c>
      <c r="AW142" s="12" t="s">
        <v>37</v>
      </c>
      <c r="AX142" s="12" t="s">
        <v>76</v>
      </c>
      <c r="AY142" s="147" t="s">
        <v>130</v>
      </c>
    </row>
    <row r="143" spans="2:51" s="12" customFormat="1" ht="12">
      <c r="B143" s="145"/>
      <c r="D143" s="146" t="s">
        <v>142</v>
      </c>
      <c r="E143" s="147" t="s">
        <v>19</v>
      </c>
      <c r="F143" s="148" t="s">
        <v>605</v>
      </c>
      <c r="H143" s="147" t="s">
        <v>19</v>
      </c>
      <c r="I143" s="149"/>
      <c r="L143" s="145"/>
      <c r="M143" s="150"/>
      <c r="T143" s="151"/>
      <c r="AT143" s="147" t="s">
        <v>142</v>
      </c>
      <c r="AU143" s="147" t="s">
        <v>86</v>
      </c>
      <c r="AV143" s="12" t="s">
        <v>84</v>
      </c>
      <c r="AW143" s="12" t="s">
        <v>37</v>
      </c>
      <c r="AX143" s="12" t="s">
        <v>76</v>
      </c>
      <c r="AY143" s="147" t="s">
        <v>130</v>
      </c>
    </row>
    <row r="144" spans="2:51" s="13" customFormat="1" ht="12">
      <c r="B144" s="152"/>
      <c r="D144" s="146" t="s">
        <v>142</v>
      </c>
      <c r="E144" s="153" t="s">
        <v>19</v>
      </c>
      <c r="F144" s="154" t="s">
        <v>606</v>
      </c>
      <c r="H144" s="155">
        <v>14.123</v>
      </c>
      <c r="I144" s="156"/>
      <c r="L144" s="152"/>
      <c r="M144" s="157"/>
      <c r="T144" s="158"/>
      <c r="AT144" s="153" t="s">
        <v>142</v>
      </c>
      <c r="AU144" s="153" t="s">
        <v>86</v>
      </c>
      <c r="AV144" s="13" t="s">
        <v>86</v>
      </c>
      <c r="AW144" s="13" t="s">
        <v>37</v>
      </c>
      <c r="AX144" s="13" t="s">
        <v>76</v>
      </c>
      <c r="AY144" s="153" t="s">
        <v>130</v>
      </c>
    </row>
    <row r="145" spans="2:51" s="13" customFormat="1" ht="12">
      <c r="B145" s="152"/>
      <c r="D145" s="146" t="s">
        <v>142</v>
      </c>
      <c r="E145" s="153" t="s">
        <v>19</v>
      </c>
      <c r="F145" s="154" t="s">
        <v>607</v>
      </c>
      <c r="H145" s="155">
        <v>0.566</v>
      </c>
      <c r="I145" s="156"/>
      <c r="L145" s="152"/>
      <c r="M145" s="157"/>
      <c r="T145" s="158"/>
      <c r="AT145" s="153" t="s">
        <v>142</v>
      </c>
      <c r="AU145" s="153" t="s">
        <v>86</v>
      </c>
      <c r="AV145" s="13" t="s">
        <v>86</v>
      </c>
      <c r="AW145" s="13" t="s">
        <v>37</v>
      </c>
      <c r="AX145" s="13" t="s">
        <v>76</v>
      </c>
      <c r="AY145" s="153" t="s">
        <v>130</v>
      </c>
    </row>
    <row r="146" spans="2:51" s="14" customFormat="1" ht="12">
      <c r="B146" s="159"/>
      <c r="D146" s="146" t="s">
        <v>142</v>
      </c>
      <c r="E146" s="160" t="s">
        <v>19</v>
      </c>
      <c r="F146" s="161" t="s">
        <v>146</v>
      </c>
      <c r="H146" s="162">
        <v>14.689</v>
      </c>
      <c r="I146" s="163"/>
      <c r="L146" s="159"/>
      <c r="M146" s="164"/>
      <c r="T146" s="165"/>
      <c r="AT146" s="160" t="s">
        <v>142</v>
      </c>
      <c r="AU146" s="160" t="s">
        <v>86</v>
      </c>
      <c r="AV146" s="14" t="s">
        <v>138</v>
      </c>
      <c r="AW146" s="14" t="s">
        <v>37</v>
      </c>
      <c r="AX146" s="14" t="s">
        <v>84</v>
      </c>
      <c r="AY146" s="160" t="s">
        <v>130</v>
      </c>
    </row>
    <row r="147" spans="2:65" s="1" customFormat="1" ht="16.5" customHeight="1">
      <c r="B147" s="33"/>
      <c r="C147" s="128" t="s">
        <v>185</v>
      </c>
      <c r="D147" s="128" t="s">
        <v>133</v>
      </c>
      <c r="E147" s="129" t="s">
        <v>608</v>
      </c>
      <c r="F147" s="130" t="s">
        <v>609</v>
      </c>
      <c r="G147" s="131" t="s">
        <v>170</v>
      </c>
      <c r="H147" s="132">
        <v>0.256</v>
      </c>
      <c r="I147" s="133"/>
      <c r="J147" s="134">
        <f>ROUND(I147*H147,2)</f>
        <v>0</v>
      </c>
      <c r="K147" s="130" t="s">
        <v>137</v>
      </c>
      <c r="L147" s="33"/>
      <c r="M147" s="135" t="s">
        <v>19</v>
      </c>
      <c r="N147" s="136" t="s">
        <v>47</v>
      </c>
      <c r="P147" s="137">
        <f>O147*H147</f>
        <v>0</v>
      </c>
      <c r="Q147" s="137">
        <v>2.50187</v>
      </c>
      <c r="R147" s="137">
        <f>Q147*H147</f>
        <v>0.64047872</v>
      </c>
      <c r="S147" s="137">
        <v>0</v>
      </c>
      <c r="T147" s="138">
        <f>S147*H147</f>
        <v>0</v>
      </c>
      <c r="AR147" s="139" t="s">
        <v>138</v>
      </c>
      <c r="AT147" s="139" t="s">
        <v>133</v>
      </c>
      <c r="AU147" s="139" t="s">
        <v>86</v>
      </c>
      <c r="AY147" s="18" t="s">
        <v>130</v>
      </c>
      <c r="BE147" s="140">
        <f>IF(N147="základní",J147,0)</f>
        <v>0</v>
      </c>
      <c r="BF147" s="140">
        <f>IF(N147="snížená",J147,0)</f>
        <v>0</v>
      </c>
      <c r="BG147" s="140">
        <f>IF(N147="zákl. přenesená",J147,0)</f>
        <v>0</v>
      </c>
      <c r="BH147" s="140">
        <f>IF(N147="sníž. přenesená",J147,0)</f>
        <v>0</v>
      </c>
      <c r="BI147" s="140">
        <f>IF(N147="nulová",J147,0)</f>
        <v>0</v>
      </c>
      <c r="BJ147" s="18" t="s">
        <v>84</v>
      </c>
      <c r="BK147" s="140">
        <f>ROUND(I147*H147,2)</f>
        <v>0</v>
      </c>
      <c r="BL147" s="18" t="s">
        <v>138</v>
      </c>
      <c r="BM147" s="139" t="s">
        <v>610</v>
      </c>
    </row>
    <row r="148" spans="2:47" s="1" customFormat="1" ht="12">
      <c r="B148" s="33"/>
      <c r="D148" s="141" t="s">
        <v>140</v>
      </c>
      <c r="F148" s="142" t="s">
        <v>611</v>
      </c>
      <c r="I148" s="143"/>
      <c r="L148" s="33"/>
      <c r="M148" s="144"/>
      <c r="T148" s="52"/>
      <c r="AT148" s="18" t="s">
        <v>140</v>
      </c>
      <c r="AU148" s="18" t="s">
        <v>86</v>
      </c>
    </row>
    <row r="149" spans="2:51" s="12" customFormat="1" ht="12">
      <c r="B149" s="145"/>
      <c r="D149" s="146" t="s">
        <v>142</v>
      </c>
      <c r="E149" s="147" t="s">
        <v>19</v>
      </c>
      <c r="F149" s="148" t="s">
        <v>612</v>
      </c>
      <c r="H149" s="147" t="s">
        <v>19</v>
      </c>
      <c r="I149" s="149"/>
      <c r="L149" s="145"/>
      <c r="M149" s="150"/>
      <c r="T149" s="151"/>
      <c r="AT149" s="147" t="s">
        <v>142</v>
      </c>
      <c r="AU149" s="147" t="s">
        <v>86</v>
      </c>
      <c r="AV149" s="12" t="s">
        <v>84</v>
      </c>
      <c r="AW149" s="12" t="s">
        <v>37</v>
      </c>
      <c r="AX149" s="12" t="s">
        <v>76</v>
      </c>
      <c r="AY149" s="147" t="s">
        <v>130</v>
      </c>
    </row>
    <row r="150" spans="2:51" s="13" customFormat="1" ht="12">
      <c r="B150" s="152"/>
      <c r="D150" s="146" t="s">
        <v>142</v>
      </c>
      <c r="E150" s="153" t="s">
        <v>19</v>
      </c>
      <c r="F150" s="154" t="s">
        <v>613</v>
      </c>
      <c r="H150" s="155">
        <v>0.256</v>
      </c>
      <c r="I150" s="156"/>
      <c r="L150" s="152"/>
      <c r="M150" s="157"/>
      <c r="T150" s="158"/>
      <c r="AT150" s="153" t="s">
        <v>142</v>
      </c>
      <c r="AU150" s="153" t="s">
        <v>86</v>
      </c>
      <c r="AV150" s="13" t="s">
        <v>86</v>
      </c>
      <c r="AW150" s="13" t="s">
        <v>37</v>
      </c>
      <c r="AX150" s="13" t="s">
        <v>76</v>
      </c>
      <c r="AY150" s="153" t="s">
        <v>130</v>
      </c>
    </row>
    <row r="151" spans="2:51" s="14" customFormat="1" ht="12">
      <c r="B151" s="159"/>
      <c r="D151" s="146" t="s">
        <v>142</v>
      </c>
      <c r="E151" s="160" t="s">
        <v>19</v>
      </c>
      <c r="F151" s="161" t="s">
        <v>146</v>
      </c>
      <c r="H151" s="162">
        <v>0.256</v>
      </c>
      <c r="I151" s="163"/>
      <c r="L151" s="159"/>
      <c r="M151" s="164"/>
      <c r="T151" s="165"/>
      <c r="AT151" s="160" t="s">
        <v>142</v>
      </c>
      <c r="AU151" s="160" t="s">
        <v>86</v>
      </c>
      <c r="AV151" s="14" t="s">
        <v>138</v>
      </c>
      <c r="AW151" s="14" t="s">
        <v>37</v>
      </c>
      <c r="AX151" s="14" t="s">
        <v>84</v>
      </c>
      <c r="AY151" s="160" t="s">
        <v>130</v>
      </c>
    </row>
    <row r="152" spans="2:65" s="1" customFormat="1" ht="24.2" customHeight="1">
      <c r="B152" s="33"/>
      <c r="C152" s="128" t="s">
        <v>147</v>
      </c>
      <c r="D152" s="128" t="s">
        <v>133</v>
      </c>
      <c r="E152" s="129" t="s">
        <v>614</v>
      </c>
      <c r="F152" s="130" t="s">
        <v>615</v>
      </c>
      <c r="G152" s="131" t="s">
        <v>136</v>
      </c>
      <c r="H152" s="132">
        <v>1.25</v>
      </c>
      <c r="I152" s="133"/>
      <c r="J152" s="134">
        <f>ROUND(I152*H152,2)</f>
        <v>0</v>
      </c>
      <c r="K152" s="130" t="s">
        <v>137</v>
      </c>
      <c r="L152" s="33"/>
      <c r="M152" s="135" t="s">
        <v>19</v>
      </c>
      <c r="N152" s="136" t="s">
        <v>47</v>
      </c>
      <c r="P152" s="137">
        <f>O152*H152</f>
        <v>0</v>
      </c>
      <c r="Q152" s="137">
        <v>0.36277</v>
      </c>
      <c r="R152" s="137">
        <f>Q152*H152</f>
        <v>0.4534625</v>
      </c>
      <c r="S152" s="137">
        <v>0</v>
      </c>
      <c r="T152" s="138">
        <f>S152*H152</f>
        <v>0</v>
      </c>
      <c r="AR152" s="139" t="s">
        <v>138</v>
      </c>
      <c r="AT152" s="139" t="s">
        <v>133</v>
      </c>
      <c r="AU152" s="139" t="s">
        <v>86</v>
      </c>
      <c r="AY152" s="18" t="s">
        <v>130</v>
      </c>
      <c r="BE152" s="140">
        <f>IF(N152="základní",J152,0)</f>
        <v>0</v>
      </c>
      <c r="BF152" s="140">
        <f>IF(N152="snížená",J152,0)</f>
        <v>0</v>
      </c>
      <c r="BG152" s="140">
        <f>IF(N152="zákl. přenesená",J152,0)</f>
        <v>0</v>
      </c>
      <c r="BH152" s="140">
        <f>IF(N152="sníž. přenesená",J152,0)</f>
        <v>0</v>
      </c>
      <c r="BI152" s="140">
        <f>IF(N152="nulová",J152,0)</f>
        <v>0</v>
      </c>
      <c r="BJ152" s="18" t="s">
        <v>84</v>
      </c>
      <c r="BK152" s="140">
        <f>ROUND(I152*H152,2)</f>
        <v>0</v>
      </c>
      <c r="BL152" s="18" t="s">
        <v>138</v>
      </c>
      <c r="BM152" s="139" t="s">
        <v>616</v>
      </c>
    </row>
    <row r="153" spans="2:47" s="1" customFormat="1" ht="12">
      <c r="B153" s="33"/>
      <c r="D153" s="141" t="s">
        <v>140</v>
      </c>
      <c r="F153" s="142" t="s">
        <v>617</v>
      </c>
      <c r="I153" s="143"/>
      <c r="L153" s="33"/>
      <c r="M153" s="144"/>
      <c r="T153" s="52"/>
      <c r="AT153" s="18" t="s">
        <v>140</v>
      </c>
      <c r="AU153" s="18" t="s">
        <v>86</v>
      </c>
    </row>
    <row r="154" spans="2:51" s="12" customFormat="1" ht="12">
      <c r="B154" s="145"/>
      <c r="D154" s="146" t="s">
        <v>142</v>
      </c>
      <c r="E154" s="147" t="s">
        <v>19</v>
      </c>
      <c r="F154" s="148" t="s">
        <v>618</v>
      </c>
      <c r="H154" s="147" t="s">
        <v>19</v>
      </c>
      <c r="I154" s="149"/>
      <c r="L154" s="145"/>
      <c r="M154" s="150"/>
      <c r="T154" s="151"/>
      <c r="AT154" s="147" t="s">
        <v>142</v>
      </c>
      <c r="AU154" s="147" t="s">
        <v>86</v>
      </c>
      <c r="AV154" s="12" t="s">
        <v>84</v>
      </c>
      <c r="AW154" s="12" t="s">
        <v>37</v>
      </c>
      <c r="AX154" s="12" t="s">
        <v>76</v>
      </c>
      <c r="AY154" s="147" t="s">
        <v>130</v>
      </c>
    </row>
    <row r="155" spans="2:51" s="13" customFormat="1" ht="12">
      <c r="B155" s="152"/>
      <c r="D155" s="146" t="s">
        <v>142</v>
      </c>
      <c r="E155" s="153" t="s">
        <v>19</v>
      </c>
      <c r="F155" s="154" t="s">
        <v>619</v>
      </c>
      <c r="H155" s="155">
        <v>1.25</v>
      </c>
      <c r="I155" s="156"/>
      <c r="L155" s="152"/>
      <c r="M155" s="157"/>
      <c r="T155" s="158"/>
      <c r="AT155" s="153" t="s">
        <v>142</v>
      </c>
      <c r="AU155" s="153" t="s">
        <v>86</v>
      </c>
      <c r="AV155" s="13" t="s">
        <v>86</v>
      </c>
      <c r="AW155" s="13" t="s">
        <v>37</v>
      </c>
      <c r="AX155" s="13" t="s">
        <v>76</v>
      </c>
      <c r="AY155" s="153" t="s">
        <v>130</v>
      </c>
    </row>
    <row r="156" spans="2:51" s="14" customFormat="1" ht="12">
      <c r="B156" s="159"/>
      <c r="D156" s="146" t="s">
        <v>142</v>
      </c>
      <c r="E156" s="160" t="s">
        <v>19</v>
      </c>
      <c r="F156" s="161" t="s">
        <v>146</v>
      </c>
      <c r="H156" s="162">
        <v>1.25</v>
      </c>
      <c r="I156" s="163"/>
      <c r="L156" s="159"/>
      <c r="M156" s="164"/>
      <c r="T156" s="165"/>
      <c r="AT156" s="160" t="s">
        <v>142</v>
      </c>
      <c r="AU156" s="160" t="s">
        <v>86</v>
      </c>
      <c r="AV156" s="14" t="s">
        <v>138</v>
      </c>
      <c r="AW156" s="14" t="s">
        <v>37</v>
      </c>
      <c r="AX156" s="14" t="s">
        <v>84</v>
      </c>
      <c r="AY156" s="160" t="s">
        <v>130</v>
      </c>
    </row>
    <row r="157" spans="2:63" s="11" customFormat="1" ht="22.9" customHeight="1">
      <c r="B157" s="116"/>
      <c r="D157" s="117" t="s">
        <v>75</v>
      </c>
      <c r="E157" s="126" t="s">
        <v>156</v>
      </c>
      <c r="F157" s="126" t="s">
        <v>620</v>
      </c>
      <c r="I157" s="119"/>
      <c r="J157" s="127">
        <f>BK157</f>
        <v>0</v>
      </c>
      <c r="L157" s="116"/>
      <c r="M157" s="121"/>
      <c r="P157" s="122">
        <f>SUM(P158:P217)</f>
        <v>0</v>
      </c>
      <c r="R157" s="122">
        <f>SUM(R158:R217)</f>
        <v>6.71555966</v>
      </c>
      <c r="T157" s="123">
        <f>SUM(T158:T217)</f>
        <v>0</v>
      </c>
      <c r="AR157" s="117" t="s">
        <v>84</v>
      </c>
      <c r="AT157" s="124" t="s">
        <v>75</v>
      </c>
      <c r="AU157" s="124" t="s">
        <v>84</v>
      </c>
      <c r="AY157" s="117" t="s">
        <v>130</v>
      </c>
      <c r="BK157" s="125">
        <f>SUM(BK158:BK217)</f>
        <v>0</v>
      </c>
    </row>
    <row r="158" spans="2:65" s="1" customFormat="1" ht="24.2" customHeight="1">
      <c r="B158" s="33"/>
      <c r="C158" s="128" t="s">
        <v>204</v>
      </c>
      <c r="D158" s="128" t="s">
        <v>133</v>
      </c>
      <c r="E158" s="129" t="s">
        <v>621</v>
      </c>
      <c r="F158" s="130" t="s">
        <v>622</v>
      </c>
      <c r="G158" s="131" t="s">
        <v>170</v>
      </c>
      <c r="H158" s="132">
        <v>0.968</v>
      </c>
      <c r="I158" s="133"/>
      <c r="J158" s="134">
        <f>ROUND(I158*H158,2)</f>
        <v>0</v>
      </c>
      <c r="K158" s="130" t="s">
        <v>137</v>
      </c>
      <c r="L158" s="33"/>
      <c r="M158" s="135" t="s">
        <v>19</v>
      </c>
      <c r="N158" s="136" t="s">
        <v>47</v>
      </c>
      <c r="P158" s="137">
        <f>O158*H158</f>
        <v>0</v>
      </c>
      <c r="Q158" s="137">
        <v>1.8775</v>
      </c>
      <c r="R158" s="137">
        <f>Q158*H158</f>
        <v>1.8174199999999998</v>
      </c>
      <c r="S158" s="137">
        <v>0</v>
      </c>
      <c r="T158" s="138">
        <f>S158*H158</f>
        <v>0</v>
      </c>
      <c r="AR158" s="139" t="s">
        <v>138</v>
      </c>
      <c r="AT158" s="139" t="s">
        <v>133</v>
      </c>
      <c r="AU158" s="139" t="s">
        <v>86</v>
      </c>
      <c r="AY158" s="18" t="s">
        <v>130</v>
      </c>
      <c r="BE158" s="140">
        <f>IF(N158="základní",J158,0)</f>
        <v>0</v>
      </c>
      <c r="BF158" s="140">
        <f>IF(N158="snížená",J158,0)</f>
        <v>0</v>
      </c>
      <c r="BG158" s="140">
        <f>IF(N158="zákl. přenesená",J158,0)</f>
        <v>0</v>
      </c>
      <c r="BH158" s="140">
        <f>IF(N158="sníž. přenesená",J158,0)</f>
        <v>0</v>
      </c>
      <c r="BI158" s="140">
        <f>IF(N158="nulová",J158,0)</f>
        <v>0</v>
      </c>
      <c r="BJ158" s="18" t="s">
        <v>84</v>
      </c>
      <c r="BK158" s="140">
        <f>ROUND(I158*H158,2)</f>
        <v>0</v>
      </c>
      <c r="BL158" s="18" t="s">
        <v>138</v>
      </c>
      <c r="BM158" s="139" t="s">
        <v>623</v>
      </c>
    </row>
    <row r="159" spans="2:47" s="1" customFormat="1" ht="12">
      <c r="B159" s="33"/>
      <c r="D159" s="141" t="s">
        <v>140</v>
      </c>
      <c r="F159" s="142" t="s">
        <v>624</v>
      </c>
      <c r="I159" s="143"/>
      <c r="L159" s="33"/>
      <c r="M159" s="144"/>
      <c r="T159" s="52"/>
      <c r="AT159" s="18" t="s">
        <v>140</v>
      </c>
      <c r="AU159" s="18" t="s">
        <v>86</v>
      </c>
    </row>
    <row r="160" spans="2:51" s="12" customFormat="1" ht="12">
      <c r="B160" s="145"/>
      <c r="D160" s="146" t="s">
        <v>142</v>
      </c>
      <c r="E160" s="147" t="s">
        <v>19</v>
      </c>
      <c r="F160" s="148" t="s">
        <v>264</v>
      </c>
      <c r="H160" s="147" t="s">
        <v>19</v>
      </c>
      <c r="I160" s="149"/>
      <c r="L160" s="145"/>
      <c r="M160" s="150"/>
      <c r="T160" s="151"/>
      <c r="AT160" s="147" t="s">
        <v>142</v>
      </c>
      <c r="AU160" s="147" t="s">
        <v>86</v>
      </c>
      <c r="AV160" s="12" t="s">
        <v>84</v>
      </c>
      <c r="AW160" s="12" t="s">
        <v>37</v>
      </c>
      <c r="AX160" s="12" t="s">
        <v>76</v>
      </c>
      <c r="AY160" s="147" t="s">
        <v>130</v>
      </c>
    </row>
    <row r="161" spans="2:51" s="13" customFormat="1" ht="12">
      <c r="B161" s="152"/>
      <c r="D161" s="146" t="s">
        <v>142</v>
      </c>
      <c r="E161" s="153" t="s">
        <v>19</v>
      </c>
      <c r="F161" s="154" t="s">
        <v>625</v>
      </c>
      <c r="H161" s="155">
        <v>0.968</v>
      </c>
      <c r="I161" s="156"/>
      <c r="L161" s="152"/>
      <c r="M161" s="157"/>
      <c r="T161" s="158"/>
      <c r="AT161" s="153" t="s">
        <v>142</v>
      </c>
      <c r="AU161" s="153" t="s">
        <v>86</v>
      </c>
      <c r="AV161" s="13" t="s">
        <v>86</v>
      </c>
      <c r="AW161" s="13" t="s">
        <v>37</v>
      </c>
      <c r="AX161" s="13" t="s">
        <v>76</v>
      </c>
      <c r="AY161" s="153" t="s">
        <v>130</v>
      </c>
    </row>
    <row r="162" spans="2:51" s="14" customFormat="1" ht="12">
      <c r="B162" s="159"/>
      <c r="D162" s="146" t="s">
        <v>142</v>
      </c>
      <c r="E162" s="160" t="s">
        <v>19</v>
      </c>
      <c r="F162" s="161" t="s">
        <v>146</v>
      </c>
      <c r="H162" s="162">
        <v>0.968</v>
      </c>
      <c r="I162" s="163"/>
      <c r="L162" s="159"/>
      <c r="M162" s="164"/>
      <c r="T162" s="165"/>
      <c r="AT162" s="160" t="s">
        <v>142</v>
      </c>
      <c r="AU162" s="160" t="s">
        <v>86</v>
      </c>
      <c r="AV162" s="14" t="s">
        <v>138</v>
      </c>
      <c r="AW162" s="14" t="s">
        <v>37</v>
      </c>
      <c r="AX162" s="14" t="s">
        <v>84</v>
      </c>
      <c r="AY162" s="160" t="s">
        <v>130</v>
      </c>
    </row>
    <row r="163" spans="2:65" s="1" customFormat="1" ht="24.2" customHeight="1">
      <c r="B163" s="33"/>
      <c r="C163" s="128" t="s">
        <v>210</v>
      </c>
      <c r="D163" s="128" t="s">
        <v>133</v>
      </c>
      <c r="E163" s="129" t="s">
        <v>626</v>
      </c>
      <c r="F163" s="130" t="s">
        <v>627</v>
      </c>
      <c r="G163" s="131" t="s">
        <v>136</v>
      </c>
      <c r="H163" s="132">
        <v>5.702</v>
      </c>
      <c r="I163" s="133"/>
      <c r="J163" s="134">
        <f>ROUND(I163*H163,2)</f>
        <v>0</v>
      </c>
      <c r="K163" s="130" t="s">
        <v>137</v>
      </c>
      <c r="L163" s="33"/>
      <c r="M163" s="135" t="s">
        <v>19</v>
      </c>
      <c r="N163" s="136" t="s">
        <v>47</v>
      </c>
      <c r="P163" s="137">
        <f>O163*H163</f>
        <v>0</v>
      </c>
      <c r="Q163" s="137">
        <v>0.05897</v>
      </c>
      <c r="R163" s="137">
        <f>Q163*H163</f>
        <v>0.33624694</v>
      </c>
      <c r="S163" s="137">
        <v>0</v>
      </c>
      <c r="T163" s="138">
        <f>S163*H163</f>
        <v>0</v>
      </c>
      <c r="AR163" s="139" t="s">
        <v>138</v>
      </c>
      <c r="AT163" s="139" t="s">
        <v>133</v>
      </c>
      <c r="AU163" s="139" t="s">
        <v>86</v>
      </c>
      <c r="AY163" s="18" t="s">
        <v>130</v>
      </c>
      <c r="BE163" s="140">
        <f>IF(N163="základní",J163,0)</f>
        <v>0</v>
      </c>
      <c r="BF163" s="140">
        <f>IF(N163="snížená",J163,0)</f>
        <v>0</v>
      </c>
      <c r="BG163" s="140">
        <f>IF(N163="zákl. přenesená",J163,0)</f>
        <v>0</v>
      </c>
      <c r="BH163" s="140">
        <f>IF(N163="sníž. přenesená",J163,0)</f>
        <v>0</v>
      </c>
      <c r="BI163" s="140">
        <f>IF(N163="nulová",J163,0)</f>
        <v>0</v>
      </c>
      <c r="BJ163" s="18" t="s">
        <v>84</v>
      </c>
      <c r="BK163" s="140">
        <f>ROUND(I163*H163,2)</f>
        <v>0</v>
      </c>
      <c r="BL163" s="18" t="s">
        <v>138</v>
      </c>
      <c r="BM163" s="139" t="s">
        <v>628</v>
      </c>
    </row>
    <row r="164" spans="2:47" s="1" customFormat="1" ht="12">
      <c r="B164" s="33"/>
      <c r="D164" s="141" t="s">
        <v>140</v>
      </c>
      <c r="F164" s="142" t="s">
        <v>629</v>
      </c>
      <c r="I164" s="143"/>
      <c r="L164" s="33"/>
      <c r="M164" s="144"/>
      <c r="T164" s="52"/>
      <c r="AT164" s="18" t="s">
        <v>140</v>
      </c>
      <c r="AU164" s="18" t="s">
        <v>86</v>
      </c>
    </row>
    <row r="165" spans="2:51" s="12" customFormat="1" ht="12">
      <c r="B165" s="145"/>
      <c r="D165" s="146" t="s">
        <v>142</v>
      </c>
      <c r="E165" s="147" t="s">
        <v>19</v>
      </c>
      <c r="F165" s="148" t="s">
        <v>264</v>
      </c>
      <c r="H165" s="147" t="s">
        <v>19</v>
      </c>
      <c r="I165" s="149"/>
      <c r="L165" s="145"/>
      <c r="M165" s="150"/>
      <c r="T165" s="151"/>
      <c r="AT165" s="147" t="s">
        <v>142</v>
      </c>
      <c r="AU165" s="147" t="s">
        <v>86</v>
      </c>
      <c r="AV165" s="12" t="s">
        <v>84</v>
      </c>
      <c r="AW165" s="12" t="s">
        <v>37</v>
      </c>
      <c r="AX165" s="12" t="s">
        <v>76</v>
      </c>
      <c r="AY165" s="147" t="s">
        <v>130</v>
      </c>
    </row>
    <row r="166" spans="2:51" s="13" customFormat="1" ht="12">
      <c r="B166" s="152"/>
      <c r="D166" s="146" t="s">
        <v>142</v>
      </c>
      <c r="E166" s="153" t="s">
        <v>19</v>
      </c>
      <c r="F166" s="154" t="s">
        <v>630</v>
      </c>
      <c r="H166" s="155">
        <v>6.902</v>
      </c>
      <c r="I166" s="156"/>
      <c r="L166" s="152"/>
      <c r="M166" s="157"/>
      <c r="T166" s="158"/>
      <c r="AT166" s="153" t="s">
        <v>142</v>
      </c>
      <c r="AU166" s="153" t="s">
        <v>86</v>
      </c>
      <c r="AV166" s="13" t="s">
        <v>86</v>
      </c>
      <c r="AW166" s="13" t="s">
        <v>37</v>
      </c>
      <c r="AX166" s="13" t="s">
        <v>76</v>
      </c>
      <c r="AY166" s="153" t="s">
        <v>130</v>
      </c>
    </row>
    <row r="167" spans="2:51" s="13" customFormat="1" ht="12">
      <c r="B167" s="152"/>
      <c r="D167" s="146" t="s">
        <v>142</v>
      </c>
      <c r="E167" s="153" t="s">
        <v>19</v>
      </c>
      <c r="F167" s="154" t="s">
        <v>631</v>
      </c>
      <c r="H167" s="155">
        <v>-1.2</v>
      </c>
      <c r="I167" s="156"/>
      <c r="L167" s="152"/>
      <c r="M167" s="157"/>
      <c r="T167" s="158"/>
      <c r="AT167" s="153" t="s">
        <v>142</v>
      </c>
      <c r="AU167" s="153" t="s">
        <v>86</v>
      </c>
      <c r="AV167" s="13" t="s">
        <v>86</v>
      </c>
      <c r="AW167" s="13" t="s">
        <v>37</v>
      </c>
      <c r="AX167" s="13" t="s">
        <v>76</v>
      </c>
      <c r="AY167" s="153" t="s">
        <v>130</v>
      </c>
    </row>
    <row r="168" spans="2:51" s="14" customFormat="1" ht="12">
      <c r="B168" s="159"/>
      <c r="D168" s="146" t="s">
        <v>142</v>
      </c>
      <c r="E168" s="160" t="s">
        <v>19</v>
      </c>
      <c r="F168" s="161" t="s">
        <v>146</v>
      </c>
      <c r="H168" s="162">
        <v>5.702</v>
      </c>
      <c r="I168" s="163"/>
      <c r="L168" s="159"/>
      <c r="M168" s="164"/>
      <c r="T168" s="165"/>
      <c r="AT168" s="160" t="s">
        <v>142</v>
      </c>
      <c r="AU168" s="160" t="s">
        <v>86</v>
      </c>
      <c r="AV168" s="14" t="s">
        <v>138</v>
      </c>
      <c r="AW168" s="14" t="s">
        <v>37</v>
      </c>
      <c r="AX168" s="14" t="s">
        <v>84</v>
      </c>
      <c r="AY168" s="160" t="s">
        <v>130</v>
      </c>
    </row>
    <row r="169" spans="2:65" s="1" customFormat="1" ht="24.2" customHeight="1">
      <c r="B169" s="33"/>
      <c r="C169" s="128" t="s">
        <v>220</v>
      </c>
      <c r="D169" s="128" t="s">
        <v>133</v>
      </c>
      <c r="E169" s="129" t="s">
        <v>632</v>
      </c>
      <c r="F169" s="130" t="s">
        <v>633</v>
      </c>
      <c r="G169" s="131" t="s">
        <v>136</v>
      </c>
      <c r="H169" s="132">
        <v>17.43</v>
      </c>
      <c r="I169" s="133"/>
      <c r="J169" s="134">
        <f>ROUND(I169*H169,2)</f>
        <v>0</v>
      </c>
      <c r="K169" s="130" t="s">
        <v>137</v>
      </c>
      <c r="L169" s="33"/>
      <c r="M169" s="135" t="s">
        <v>19</v>
      </c>
      <c r="N169" s="136" t="s">
        <v>47</v>
      </c>
      <c r="P169" s="137">
        <f>O169*H169</f>
        <v>0</v>
      </c>
      <c r="Q169" s="137">
        <v>0.05225</v>
      </c>
      <c r="R169" s="137">
        <f>Q169*H169</f>
        <v>0.9107175</v>
      </c>
      <c r="S169" s="137">
        <v>0</v>
      </c>
      <c r="T169" s="138">
        <f>S169*H169</f>
        <v>0</v>
      </c>
      <c r="AR169" s="139" t="s">
        <v>138</v>
      </c>
      <c r="AT169" s="139" t="s">
        <v>133</v>
      </c>
      <c r="AU169" s="139" t="s">
        <v>86</v>
      </c>
      <c r="AY169" s="18" t="s">
        <v>130</v>
      </c>
      <c r="BE169" s="140">
        <f>IF(N169="základní",J169,0)</f>
        <v>0</v>
      </c>
      <c r="BF169" s="140">
        <f>IF(N169="snížená",J169,0)</f>
        <v>0</v>
      </c>
      <c r="BG169" s="140">
        <f>IF(N169="zákl. přenesená",J169,0)</f>
        <v>0</v>
      </c>
      <c r="BH169" s="140">
        <f>IF(N169="sníž. přenesená",J169,0)</f>
        <v>0</v>
      </c>
      <c r="BI169" s="140">
        <f>IF(N169="nulová",J169,0)</f>
        <v>0</v>
      </c>
      <c r="BJ169" s="18" t="s">
        <v>84</v>
      </c>
      <c r="BK169" s="140">
        <f>ROUND(I169*H169,2)</f>
        <v>0</v>
      </c>
      <c r="BL169" s="18" t="s">
        <v>138</v>
      </c>
      <c r="BM169" s="139" t="s">
        <v>634</v>
      </c>
    </row>
    <row r="170" spans="2:47" s="1" customFormat="1" ht="12">
      <c r="B170" s="33"/>
      <c r="D170" s="141" t="s">
        <v>140</v>
      </c>
      <c r="F170" s="142" t="s">
        <v>635</v>
      </c>
      <c r="I170" s="143"/>
      <c r="L170" s="33"/>
      <c r="M170" s="144"/>
      <c r="T170" s="52"/>
      <c r="AT170" s="18" t="s">
        <v>140</v>
      </c>
      <c r="AU170" s="18" t="s">
        <v>86</v>
      </c>
    </row>
    <row r="171" spans="2:51" s="12" customFormat="1" ht="12">
      <c r="B171" s="145"/>
      <c r="D171" s="146" t="s">
        <v>142</v>
      </c>
      <c r="E171" s="147" t="s">
        <v>19</v>
      </c>
      <c r="F171" s="148" t="s">
        <v>264</v>
      </c>
      <c r="H171" s="147" t="s">
        <v>19</v>
      </c>
      <c r="I171" s="149"/>
      <c r="L171" s="145"/>
      <c r="M171" s="150"/>
      <c r="T171" s="151"/>
      <c r="AT171" s="147" t="s">
        <v>142</v>
      </c>
      <c r="AU171" s="147" t="s">
        <v>86</v>
      </c>
      <c r="AV171" s="12" t="s">
        <v>84</v>
      </c>
      <c r="AW171" s="12" t="s">
        <v>37</v>
      </c>
      <c r="AX171" s="12" t="s">
        <v>76</v>
      </c>
      <c r="AY171" s="147" t="s">
        <v>130</v>
      </c>
    </row>
    <row r="172" spans="2:51" s="12" customFormat="1" ht="12">
      <c r="B172" s="145"/>
      <c r="D172" s="146" t="s">
        <v>142</v>
      </c>
      <c r="E172" s="147" t="s">
        <v>19</v>
      </c>
      <c r="F172" s="148" t="s">
        <v>636</v>
      </c>
      <c r="H172" s="147" t="s">
        <v>19</v>
      </c>
      <c r="I172" s="149"/>
      <c r="L172" s="145"/>
      <c r="M172" s="150"/>
      <c r="T172" s="151"/>
      <c r="AT172" s="147" t="s">
        <v>142</v>
      </c>
      <c r="AU172" s="147" t="s">
        <v>86</v>
      </c>
      <c r="AV172" s="12" t="s">
        <v>84</v>
      </c>
      <c r="AW172" s="12" t="s">
        <v>37</v>
      </c>
      <c r="AX172" s="12" t="s">
        <v>76</v>
      </c>
      <c r="AY172" s="147" t="s">
        <v>130</v>
      </c>
    </row>
    <row r="173" spans="2:51" s="13" customFormat="1" ht="12">
      <c r="B173" s="152"/>
      <c r="D173" s="146" t="s">
        <v>142</v>
      </c>
      <c r="E173" s="153" t="s">
        <v>19</v>
      </c>
      <c r="F173" s="154" t="s">
        <v>637</v>
      </c>
      <c r="H173" s="155">
        <v>9.03</v>
      </c>
      <c r="I173" s="156"/>
      <c r="L173" s="152"/>
      <c r="M173" s="157"/>
      <c r="T173" s="158"/>
      <c r="AT173" s="153" t="s">
        <v>142</v>
      </c>
      <c r="AU173" s="153" t="s">
        <v>86</v>
      </c>
      <c r="AV173" s="13" t="s">
        <v>86</v>
      </c>
      <c r="AW173" s="13" t="s">
        <v>37</v>
      </c>
      <c r="AX173" s="13" t="s">
        <v>76</v>
      </c>
      <c r="AY173" s="153" t="s">
        <v>130</v>
      </c>
    </row>
    <row r="174" spans="2:51" s="13" customFormat="1" ht="12">
      <c r="B174" s="152"/>
      <c r="D174" s="146" t="s">
        <v>142</v>
      </c>
      <c r="E174" s="153" t="s">
        <v>19</v>
      </c>
      <c r="F174" s="154" t="s">
        <v>638</v>
      </c>
      <c r="H174" s="155">
        <v>8.4</v>
      </c>
      <c r="I174" s="156"/>
      <c r="L174" s="152"/>
      <c r="M174" s="157"/>
      <c r="T174" s="158"/>
      <c r="AT174" s="153" t="s">
        <v>142</v>
      </c>
      <c r="AU174" s="153" t="s">
        <v>86</v>
      </c>
      <c r="AV174" s="13" t="s">
        <v>86</v>
      </c>
      <c r="AW174" s="13" t="s">
        <v>37</v>
      </c>
      <c r="AX174" s="13" t="s">
        <v>76</v>
      </c>
      <c r="AY174" s="153" t="s">
        <v>130</v>
      </c>
    </row>
    <row r="175" spans="2:51" s="14" customFormat="1" ht="12">
      <c r="B175" s="159"/>
      <c r="D175" s="146" t="s">
        <v>142</v>
      </c>
      <c r="E175" s="160" t="s">
        <v>19</v>
      </c>
      <c r="F175" s="161" t="s">
        <v>146</v>
      </c>
      <c r="H175" s="162">
        <v>17.43</v>
      </c>
      <c r="I175" s="163"/>
      <c r="L175" s="159"/>
      <c r="M175" s="164"/>
      <c r="T175" s="165"/>
      <c r="AT175" s="160" t="s">
        <v>142</v>
      </c>
      <c r="AU175" s="160" t="s">
        <v>86</v>
      </c>
      <c r="AV175" s="14" t="s">
        <v>138</v>
      </c>
      <c r="AW175" s="14" t="s">
        <v>37</v>
      </c>
      <c r="AX175" s="14" t="s">
        <v>84</v>
      </c>
      <c r="AY175" s="160" t="s">
        <v>130</v>
      </c>
    </row>
    <row r="176" spans="2:65" s="1" customFormat="1" ht="24.2" customHeight="1">
      <c r="B176" s="33"/>
      <c r="C176" s="128" t="s">
        <v>226</v>
      </c>
      <c r="D176" s="128" t="s">
        <v>133</v>
      </c>
      <c r="E176" s="129" t="s">
        <v>639</v>
      </c>
      <c r="F176" s="130" t="s">
        <v>640</v>
      </c>
      <c r="G176" s="131" t="s">
        <v>136</v>
      </c>
      <c r="H176" s="132">
        <v>11.25</v>
      </c>
      <c r="I176" s="133"/>
      <c r="J176" s="134">
        <f>ROUND(I176*H176,2)</f>
        <v>0</v>
      </c>
      <c r="K176" s="130" t="s">
        <v>137</v>
      </c>
      <c r="L176" s="33"/>
      <c r="M176" s="135" t="s">
        <v>19</v>
      </c>
      <c r="N176" s="136" t="s">
        <v>47</v>
      </c>
      <c r="P176" s="137">
        <f>O176*H176</f>
        <v>0</v>
      </c>
      <c r="Q176" s="137">
        <v>0.07991</v>
      </c>
      <c r="R176" s="137">
        <f>Q176*H176</f>
        <v>0.8989874999999999</v>
      </c>
      <c r="S176" s="137">
        <v>0</v>
      </c>
      <c r="T176" s="138">
        <f>S176*H176</f>
        <v>0</v>
      </c>
      <c r="AR176" s="139" t="s">
        <v>138</v>
      </c>
      <c r="AT176" s="139" t="s">
        <v>133</v>
      </c>
      <c r="AU176" s="139" t="s">
        <v>86</v>
      </c>
      <c r="AY176" s="18" t="s">
        <v>130</v>
      </c>
      <c r="BE176" s="140">
        <f>IF(N176="základní",J176,0)</f>
        <v>0</v>
      </c>
      <c r="BF176" s="140">
        <f>IF(N176="snížená",J176,0)</f>
        <v>0</v>
      </c>
      <c r="BG176" s="140">
        <f>IF(N176="zákl. přenesená",J176,0)</f>
        <v>0</v>
      </c>
      <c r="BH176" s="140">
        <f>IF(N176="sníž. přenesená",J176,0)</f>
        <v>0</v>
      </c>
      <c r="BI176" s="140">
        <f>IF(N176="nulová",J176,0)</f>
        <v>0</v>
      </c>
      <c r="BJ176" s="18" t="s">
        <v>84</v>
      </c>
      <c r="BK176" s="140">
        <f>ROUND(I176*H176,2)</f>
        <v>0</v>
      </c>
      <c r="BL176" s="18" t="s">
        <v>138</v>
      </c>
      <c r="BM176" s="139" t="s">
        <v>641</v>
      </c>
    </row>
    <row r="177" spans="2:47" s="1" customFormat="1" ht="12">
      <c r="B177" s="33"/>
      <c r="D177" s="141" t="s">
        <v>140</v>
      </c>
      <c r="F177" s="142" t="s">
        <v>642</v>
      </c>
      <c r="I177" s="143"/>
      <c r="L177" s="33"/>
      <c r="M177" s="144"/>
      <c r="T177" s="52"/>
      <c r="AT177" s="18" t="s">
        <v>140</v>
      </c>
      <c r="AU177" s="18" t="s">
        <v>86</v>
      </c>
    </row>
    <row r="178" spans="2:51" s="12" customFormat="1" ht="12">
      <c r="B178" s="145"/>
      <c r="D178" s="146" t="s">
        <v>142</v>
      </c>
      <c r="E178" s="147" t="s">
        <v>19</v>
      </c>
      <c r="F178" s="148" t="s">
        <v>264</v>
      </c>
      <c r="H178" s="147" t="s">
        <v>19</v>
      </c>
      <c r="I178" s="149"/>
      <c r="L178" s="145"/>
      <c r="M178" s="150"/>
      <c r="T178" s="151"/>
      <c r="AT178" s="147" t="s">
        <v>142</v>
      </c>
      <c r="AU178" s="147" t="s">
        <v>86</v>
      </c>
      <c r="AV178" s="12" t="s">
        <v>84</v>
      </c>
      <c r="AW178" s="12" t="s">
        <v>37</v>
      </c>
      <c r="AX178" s="12" t="s">
        <v>76</v>
      </c>
      <c r="AY178" s="147" t="s">
        <v>130</v>
      </c>
    </row>
    <row r="179" spans="2:51" s="12" customFormat="1" ht="12">
      <c r="B179" s="145"/>
      <c r="D179" s="146" t="s">
        <v>142</v>
      </c>
      <c r="E179" s="147" t="s">
        <v>19</v>
      </c>
      <c r="F179" s="148" t="s">
        <v>636</v>
      </c>
      <c r="H179" s="147" t="s">
        <v>19</v>
      </c>
      <c r="I179" s="149"/>
      <c r="L179" s="145"/>
      <c r="M179" s="150"/>
      <c r="T179" s="151"/>
      <c r="AT179" s="147" t="s">
        <v>142</v>
      </c>
      <c r="AU179" s="147" t="s">
        <v>86</v>
      </c>
      <c r="AV179" s="12" t="s">
        <v>84</v>
      </c>
      <c r="AW179" s="12" t="s">
        <v>37</v>
      </c>
      <c r="AX179" s="12" t="s">
        <v>76</v>
      </c>
      <c r="AY179" s="147" t="s">
        <v>130</v>
      </c>
    </row>
    <row r="180" spans="2:51" s="13" customFormat="1" ht="12">
      <c r="B180" s="152"/>
      <c r="D180" s="146" t="s">
        <v>142</v>
      </c>
      <c r="E180" s="153" t="s">
        <v>19</v>
      </c>
      <c r="F180" s="154" t="s">
        <v>643</v>
      </c>
      <c r="H180" s="155">
        <v>6.525</v>
      </c>
      <c r="I180" s="156"/>
      <c r="L180" s="152"/>
      <c r="M180" s="157"/>
      <c r="T180" s="158"/>
      <c r="AT180" s="153" t="s">
        <v>142</v>
      </c>
      <c r="AU180" s="153" t="s">
        <v>86</v>
      </c>
      <c r="AV180" s="13" t="s">
        <v>86</v>
      </c>
      <c r="AW180" s="13" t="s">
        <v>37</v>
      </c>
      <c r="AX180" s="13" t="s">
        <v>76</v>
      </c>
      <c r="AY180" s="153" t="s">
        <v>130</v>
      </c>
    </row>
    <row r="181" spans="2:51" s="13" customFormat="1" ht="12">
      <c r="B181" s="152"/>
      <c r="D181" s="146" t="s">
        <v>142</v>
      </c>
      <c r="E181" s="153" t="s">
        <v>19</v>
      </c>
      <c r="F181" s="154" t="s">
        <v>644</v>
      </c>
      <c r="H181" s="155">
        <v>4.725</v>
      </c>
      <c r="I181" s="156"/>
      <c r="L181" s="152"/>
      <c r="M181" s="157"/>
      <c r="T181" s="158"/>
      <c r="AT181" s="153" t="s">
        <v>142</v>
      </c>
      <c r="AU181" s="153" t="s">
        <v>86</v>
      </c>
      <c r="AV181" s="13" t="s">
        <v>86</v>
      </c>
      <c r="AW181" s="13" t="s">
        <v>37</v>
      </c>
      <c r="AX181" s="13" t="s">
        <v>76</v>
      </c>
      <c r="AY181" s="153" t="s">
        <v>130</v>
      </c>
    </row>
    <row r="182" spans="2:51" s="14" customFormat="1" ht="12">
      <c r="B182" s="159"/>
      <c r="D182" s="146" t="s">
        <v>142</v>
      </c>
      <c r="E182" s="160" t="s">
        <v>19</v>
      </c>
      <c r="F182" s="161" t="s">
        <v>146</v>
      </c>
      <c r="H182" s="162">
        <v>11.25</v>
      </c>
      <c r="I182" s="163"/>
      <c r="L182" s="159"/>
      <c r="M182" s="164"/>
      <c r="T182" s="165"/>
      <c r="AT182" s="160" t="s">
        <v>142</v>
      </c>
      <c r="AU182" s="160" t="s">
        <v>86</v>
      </c>
      <c r="AV182" s="14" t="s">
        <v>138</v>
      </c>
      <c r="AW182" s="14" t="s">
        <v>37</v>
      </c>
      <c r="AX182" s="14" t="s">
        <v>84</v>
      </c>
      <c r="AY182" s="160" t="s">
        <v>130</v>
      </c>
    </row>
    <row r="183" spans="2:65" s="1" customFormat="1" ht="24.2" customHeight="1">
      <c r="B183" s="33"/>
      <c r="C183" s="128" t="s">
        <v>234</v>
      </c>
      <c r="D183" s="128" t="s">
        <v>133</v>
      </c>
      <c r="E183" s="129" t="s">
        <v>645</v>
      </c>
      <c r="F183" s="130" t="s">
        <v>646</v>
      </c>
      <c r="G183" s="131" t="s">
        <v>136</v>
      </c>
      <c r="H183" s="132">
        <v>4.74</v>
      </c>
      <c r="I183" s="133"/>
      <c r="J183" s="134">
        <f>ROUND(I183*H183,2)</f>
        <v>0</v>
      </c>
      <c r="K183" s="130" t="s">
        <v>137</v>
      </c>
      <c r="L183" s="33"/>
      <c r="M183" s="135" t="s">
        <v>19</v>
      </c>
      <c r="N183" s="136" t="s">
        <v>47</v>
      </c>
      <c r="P183" s="137">
        <f>O183*H183</f>
        <v>0</v>
      </c>
      <c r="Q183" s="137">
        <v>0.36277</v>
      </c>
      <c r="R183" s="137">
        <f>Q183*H183</f>
        <v>1.7195297999999999</v>
      </c>
      <c r="S183" s="137">
        <v>0</v>
      </c>
      <c r="T183" s="138">
        <f>S183*H183</f>
        <v>0</v>
      </c>
      <c r="AR183" s="139" t="s">
        <v>138</v>
      </c>
      <c r="AT183" s="139" t="s">
        <v>133</v>
      </c>
      <c r="AU183" s="139" t="s">
        <v>86</v>
      </c>
      <c r="AY183" s="18" t="s">
        <v>130</v>
      </c>
      <c r="BE183" s="140">
        <f>IF(N183="základní",J183,0)</f>
        <v>0</v>
      </c>
      <c r="BF183" s="140">
        <f>IF(N183="snížená",J183,0)</f>
        <v>0</v>
      </c>
      <c r="BG183" s="140">
        <f>IF(N183="zákl. přenesená",J183,0)</f>
        <v>0</v>
      </c>
      <c r="BH183" s="140">
        <f>IF(N183="sníž. přenesená",J183,0)</f>
        <v>0</v>
      </c>
      <c r="BI183" s="140">
        <f>IF(N183="nulová",J183,0)</f>
        <v>0</v>
      </c>
      <c r="BJ183" s="18" t="s">
        <v>84</v>
      </c>
      <c r="BK183" s="140">
        <f>ROUND(I183*H183,2)</f>
        <v>0</v>
      </c>
      <c r="BL183" s="18" t="s">
        <v>138</v>
      </c>
      <c r="BM183" s="139" t="s">
        <v>647</v>
      </c>
    </row>
    <row r="184" spans="2:47" s="1" customFormat="1" ht="12">
      <c r="B184" s="33"/>
      <c r="D184" s="141" t="s">
        <v>140</v>
      </c>
      <c r="F184" s="142" t="s">
        <v>648</v>
      </c>
      <c r="I184" s="143"/>
      <c r="L184" s="33"/>
      <c r="M184" s="144"/>
      <c r="T184" s="52"/>
      <c r="AT184" s="18" t="s">
        <v>140</v>
      </c>
      <c r="AU184" s="18" t="s">
        <v>86</v>
      </c>
    </row>
    <row r="185" spans="2:51" s="12" customFormat="1" ht="12">
      <c r="B185" s="145"/>
      <c r="D185" s="146" t="s">
        <v>142</v>
      </c>
      <c r="E185" s="147" t="s">
        <v>19</v>
      </c>
      <c r="F185" s="148" t="s">
        <v>649</v>
      </c>
      <c r="H185" s="147" t="s">
        <v>19</v>
      </c>
      <c r="I185" s="149"/>
      <c r="L185" s="145"/>
      <c r="M185" s="150"/>
      <c r="T185" s="151"/>
      <c r="AT185" s="147" t="s">
        <v>142</v>
      </c>
      <c r="AU185" s="147" t="s">
        <v>86</v>
      </c>
      <c r="AV185" s="12" t="s">
        <v>84</v>
      </c>
      <c r="AW185" s="12" t="s">
        <v>37</v>
      </c>
      <c r="AX185" s="12" t="s">
        <v>76</v>
      </c>
      <c r="AY185" s="147" t="s">
        <v>130</v>
      </c>
    </row>
    <row r="186" spans="2:51" s="13" customFormat="1" ht="12">
      <c r="B186" s="152"/>
      <c r="D186" s="146" t="s">
        <v>142</v>
      </c>
      <c r="E186" s="153" t="s">
        <v>19</v>
      </c>
      <c r="F186" s="154" t="s">
        <v>650</v>
      </c>
      <c r="H186" s="155">
        <v>4.74</v>
      </c>
      <c r="I186" s="156"/>
      <c r="L186" s="152"/>
      <c r="M186" s="157"/>
      <c r="T186" s="158"/>
      <c r="AT186" s="153" t="s">
        <v>142</v>
      </c>
      <c r="AU186" s="153" t="s">
        <v>86</v>
      </c>
      <c r="AV186" s="13" t="s">
        <v>86</v>
      </c>
      <c r="AW186" s="13" t="s">
        <v>37</v>
      </c>
      <c r="AX186" s="13" t="s">
        <v>76</v>
      </c>
      <c r="AY186" s="153" t="s">
        <v>130</v>
      </c>
    </row>
    <row r="187" spans="2:51" s="14" customFormat="1" ht="12">
      <c r="B187" s="159"/>
      <c r="D187" s="146" t="s">
        <v>142</v>
      </c>
      <c r="E187" s="160" t="s">
        <v>19</v>
      </c>
      <c r="F187" s="161" t="s">
        <v>146</v>
      </c>
      <c r="H187" s="162">
        <v>4.74</v>
      </c>
      <c r="I187" s="163"/>
      <c r="L187" s="159"/>
      <c r="M187" s="164"/>
      <c r="T187" s="165"/>
      <c r="AT187" s="160" t="s">
        <v>142</v>
      </c>
      <c r="AU187" s="160" t="s">
        <v>86</v>
      </c>
      <c r="AV187" s="14" t="s">
        <v>138</v>
      </c>
      <c r="AW187" s="14" t="s">
        <v>37</v>
      </c>
      <c r="AX187" s="14" t="s">
        <v>84</v>
      </c>
      <c r="AY187" s="160" t="s">
        <v>130</v>
      </c>
    </row>
    <row r="188" spans="2:65" s="1" customFormat="1" ht="24.2" customHeight="1">
      <c r="B188" s="33"/>
      <c r="C188" s="128" t="s">
        <v>8</v>
      </c>
      <c r="D188" s="128" t="s">
        <v>133</v>
      </c>
      <c r="E188" s="129" t="s">
        <v>651</v>
      </c>
      <c r="F188" s="130" t="s">
        <v>652</v>
      </c>
      <c r="G188" s="131" t="s">
        <v>359</v>
      </c>
      <c r="H188" s="132">
        <v>0.027</v>
      </c>
      <c r="I188" s="133"/>
      <c r="J188" s="134">
        <f>ROUND(I188*H188,2)</f>
        <v>0</v>
      </c>
      <c r="K188" s="130" t="s">
        <v>137</v>
      </c>
      <c r="L188" s="33"/>
      <c r="M188" s="135" t="s">
        <v>19</v>
      </c>
      <c r="N188" s="136" t="s">
        <v>47</v>
      </c>
      <c r="P188" s="137">
        <f>O188*H188</f>
        <v>0</v>
      </c>
      <c r="Q188" s="137">
        <v>1.04632</v>
      </c>
      <c r="R188" s="137">
        <f>Q188*H188</f>
        <v>0.028250639999999997</v>
      </c>
      <c r="S188" s="137">
        <v>0</v>
      </c>
      <c r="T188" s="138">
        <f>S188*H188</f>
        <v>0</v>
      </c>
      <c r="AR188" s="139" t="s">
        <v>138</v>
      </c>
      <c r="AT188" s="139" t="s">
        <v>133</v>
      </c>
      <c r="AU188" s="139" t="s">
        <v>86</v>
      </c>
      <c r="AY188" s="18" t="s">
        <v>130</v>
      </c>
      <c r="BE188" s="140">
        <f>IF(N188="základní",J188,0)</f>
        <v>0</v>
      </c>
      <c r="BF188" s="140">
        <f>IF(N188="snížená",J188,0)</f>
        <v>0</v>
      </c>
      <c r="BG188" s="140">
        <f>IF(N188="zákl. přenesená",J188,0)</f>
        <v>0</v>
      </c>
      <c r="BH188" s="140">
        <f>IF(N188="sníž. přenesená",J188,0)</f>
        <v>0</v>
      </c>
      <c r="BI188" s="140">
        <f>IF(N188="nulová",J188,0)</f>
        <v>0</v>
      </c>
      <c r="BJ188" s="18" t="s">
        <v>84</v>
      </c>
      <c r="BK188" s="140">
        <f>ROUND(I188*H188,2)</f>
        <v>0</v>
      </c>
      <c r="BL188" s="18" t="s">
        <v>138</v>
      </c>
      <c r="BM188" s="139" t="s">
        <v>653</v>
      </c>
    </row>
    <row r="189" spans="2:47" s="1" customFormat="1" ht="12">
      <c r="B189" s="33"/>
      <c r="D189" s="141" t="s">
        <v>140</v>
      </c>
      <c r="F189" s="142" t="s">
        <v>654</v>
      </c>
      <c r="I189" s="143"/>
      <c r="L189" s="33"/>
      <c r="M189" s="144"/>
      <c r="T189" s="52"/>
      <c r="AT189" s="18" t="s">
        <v>140</v>
      </c>
      <c r="AU189" s="18" t="s">
        <v>86</v>
      </c>
    </row>
    <row r="190" spans="2:51" s="12" customFormat="1" ht="12">
      <c r="B190" s="145"/>
      <c r="D190" s="146" t="s">
        <v>142</v>
      </c>
      <c r="E190" s="147" t="s">
        <v>19</v>
      </c>
      <c r="F190" s="148" t="s">
        <v>655</v>
      </c>
      <c r="H190" s="147" t="s">
        <v>19</v>
      </c>
      <c r="I190" s="149"/>
      <c r="L190" s="145"/>
      <c r="M190" s="150"/>
      <c r="T190" s="151"/>
      <c r="AT190" s="147" t="s">
        <v>142</v>
      </c>
      <c r="AU190" s="147" t="s">
        <v>86</v>
      </c>
      <c r="AV190" s="12" t="s">
        <v>84</v>
      </c>
      <c r="AW190" s="12" t="s">
        <v>37</v>
      </c>
      <c r="AX190" s="12" t="s">
        <v>76</v>
      </c>
      <c r="AY190" s="147" t="s">
        <v>130</v>
      </c>
    </row>
    <row r="191" spans="2:51" s="13" customFormat="1" ht="12">
      <c r="B191" s="152"/>
      <c r="D191" s="146" t="s">
        <v>142</v>
      </c>
      <c r="E191" s="153" t="s">
        <v>19</v>
      </c>
      <c r="F191" s="154" t="s">
        <v>656</v>
      </c>
      <c r="H191" s="155">
        <v>0.027</v>
      </c>
      <c r="I191" s="156"/>
      <c r="L191" s="152"/>
      <c r="M191" s="157"/>
      <c r="T191" s="158"/>
      <c r="AT191" s="153" t="s">
        <v>142</v>
      </c>
      <c r="AU191" s="153" t="s">
        <v>86</v>
      </c>
      <c r="AV191" s="13" t="s">
        <v>86</v>
      </c>
      <c r="AW191" s="13" t="s">
        <v>37</v>
      </c>
      <c r="AX191" s="13" t="s">
        <v>76</v>
      </c>
      <c r="AY191" s="153" t="s">
        <v>130</v>
      </c>
    </row>
    <row r="192" spans="2:51" s="14" customFormat="1" ht="12">
      <c r="B192" s="159"/>
      <c r="D192" s="146" t="s">
        <v>142</v>
      </c>
      <c r="E192" s="160" t="s">
        <v>19</v>
      </c>
      <c r="F192" s="161" t="s">
        <v>146</v>
      </c>
      <c r="H192" s="162">
        <v>0.027</v>
      </c>
      <c r="I192" s="163"/>
      <c r="L192" s="159"/>
      <c r="M192" s="164"/>
      <c r="T192" s="165"/>
      <c r="AT192" s="160" t="s">
        <v>142</v>
      </c>
      <c r="AU192" s="160" t="s">
        <v>86</v>
      </c>
      <c r="AV192" s="14" t="s">
        <v>138</v>
      </c>
      <c r="AW192" s="14" t="s">
        <v>37</v>
      </c>
      <c r="AX192" s="14" t="s">
        <v>84</v>
      </c>
      <c r="AY192" s="160" t="s">
        <v>130</v>
      </c>
    </row>
    <row r="193" spans="2:65" s="1" customFormat="1" ht="16.5" customHeight="1">
      <c r="B193" s="33"/>
      <c r="C193" s="128" t="s">
        <v>245</v>
      </c>
      <c r="D193" s="128" t="s">
        <v>133</v>
      </c>
      <c r="E193" s="129" t="s">
        <v>657</v>
      </c>
      <c r="F193" s="130" t="s">
        <v>658</v>
      </c>
      <c r="G193" s="131" t="s">
        <v>445</v>
      </c>
      <c r="H193" s="132">
        <v>1</v>
      </c>
      <c r="I193" s="133"/>
      <c r="J193" s="134">
        <f>ROUND(I193*H193,2)</f>
        <v>0</v>
      </c>
      <c r="K193" s="130" t="s">
        <v>19</v>
      </c>
      <c r="L193" s="33"/>
      <c r="M193" s="135" t="s">
        <v>19</v>
      </c>
      <c r="N193" s="136" t="s">
        <v>47</v>
      </c>
      <c r="P193" s="137">
        <f>O193*H193</f>
        <v>0</v>
      </c>
      <c r="Q193" s="137">
        <v>0</v>
      </c>
      <c r="R193" s="137">
        <f>Q193*H193</f>
        <v>0</v>
      </c>
      <c r="S193" s="137">
        <v>0</v>
      </c>
      <c r="T193" s="138">
        <f>S193*H193</f>
        <v>0</v>
      </c>
      <c r="AR193" s="139" t="s">
        <v>138</v>
      </c>
      <c r="AT193" s="139" t="s">
        <v>133</v>
      </c>
      <c r="AU193" s="139" t="s">
        <v>86</v>
      </c>
      <c r="AY193" s="18" t="s">
        <v>130</v>
      </c>
      <c r="BE193" s="140">
        <f>IF(N193="základní",J193,0)</f>
        <v>0</v>
      </c>
      <c r="BF193" s="140">
        <f>IF(N193="snížená",J193,0)</f>
        <v>0</v>
      </c>
      <c r="BG193" s="140">
        <f>IF(N193="zákl. přenesená",J193,0)</f>
        <v>0</v>
      </c>
      <c r="BH193" s="140">
        <f>IF(N193="sníž. přenesená",J193,0)</f>
        <v>0</v>
      </c>
      <c r="BI193" s="140">
        <f>IF(N193="nulová",J193,0)</f>
        <v>0</v>
      </c>
      <c r="BJ193" s="18" t="s">
        <v>84</v>
      </c>
      <c r="BK193" s="140">
        <f>ROUND(I193*H193,2)</f>
        <v>0</v>
      </c>
      <c r="BL193" s="18" t="s">
        <v>138</v>
      </c>
      <c r="BM193" s="139" t="s">
        <v>659</v>
      </c>
    </row>
    <row r="194" spans="2:65" s="1" customFormat="1" ht="21.75" customHeight="1">
      <c r="B194" s="33"/>
      <c r="C194" s="128" t="s">
        <v>252</v>
      </c>
      <c r="D194" s="128" t="s">
        <v>133</v>
      </c>
      <c r="E194" s="129" t="s">
        <v>660</v>
      </c>
      <c r="F194" s="130" t="s">
        <v>661</v>
      </c>
      <c r="G194" s="131" t="s">
        <v>136</v>
      </c>
      <c r="H194" s="132">
        <v>1.6</v>
      </c>
      <c r="I194" s="133"/>
      <c r="J194" s="134">
        <f>ROUND(I194*H194,2)</f>
        <v>0</v>
      </c>
      <c r="K194" s="130" t="s">
        <v>137</v>
      </c>
      <c r="L194" s="33"/>
      <c r="M194" s="135" t="s">
        <v>19</v>
      </c>
      <c r="N194" s="136" t="s">
        <v>47</v>
      </c>
      <c r="P194" s="137">
        <f>O194*H194</f>
        <v>0</v>
      </c>
      <c r="Q194" s="137">
        <v>0.26723</v>
      </c>
      <c r="R194" s="137">
        <f>Q194*H194</f>
        <v>0.42756800000000006</v>
      </c>
      <c r="S194" s="137">
        <v>0</v>
      </c>
      <c r="T194" s="138">
        <f>S194*H194</f>
        <v>0</v>
      </c>
      <c r="AR194" s="139" t="s">
        <v>138</v>
      </c>
      <c r="AT194" s="139" t="s">
        <v>133</v>
      </c>
      <c r="AU194" s="139" t="s">
        <v>86</v>
      </c>
      <c r="AY194" s="18" t="s">
        <v>130</v>
      </c>
      <c r="BE194" s="140">
        <f>IF(N194="základní",J194,0)</f>
        <v>0</v>
      </c>
      <c r="BF194" s="140">
        <f>IF(N194="snížená",J194,0)</f>
        <v>0</v>
      </c>
      <c r="BG194" s="140">
        <f>IF(N194="zákl. přenesená",J194,0)</f>
        <v>0</v>
      </c>
      <c r="BH194" s="140">
        <f>IF(N194="sníž. přenesená",J194,0)</f>
        <v>0</v>
      </c>
      <c r="BI194" s="140">
        <f>IF(N194="nulová",J194,0)</f>
        <v>0</v>
      </c>
      <c r="BJ194" s="18" t="s">
        <v>84</v>
      </c>
      <c r="BK194" s="140">
        <f>ROUND(I194*H194,2)</f>
        <v>0</v>
      </c>
      <c r="BL194" s="18" t="s">
        <v>138</v>
      </c>
      <c r="BM194" s="139" t="s">
        <v>662</v>
      </c>
    </row>
    <row r="195" spans="2:47" s="1" customFormat="1" ht="12">
      <c r="B195" s="33"/>
      <c r="D195" s="141" t="s">
        <v>140</v>
      </c>
      <c r="F195" s="142" t="s">
        <v>663</v>
      </c>
      <c r="I195" s="143"/>
      <c r="L195" s="33"/>
      <c r="M195" s="144"/>
      <c r="T195" s="52"/>
      <c r="AT195" s="18" t="s">
        <v>140</v>
      </c>
      <c r="AU195" s="18" t="s">
        <v>86</v>
      </c>
    </row>
    <row r="196" spans="2:51" s="13" customFormat="1" ht="12">
      <c r="B196" s="152"/>
      <c r="D196" s="146" t="s">
        <v>142</v>
      </c>
      <c r="E196" s="153" t="s">
        <v>19</v>
      </c>
      <c r="F196" s="154" t="s">
        <v>664</v>
      </c>
      <c r="H196" s="155">
        <v>1.6</v>
      </c>
      <c r="I196" s="156"/>
      <c r="L196" s="152"/>
      <c r="M196" s="157"/>
      <c r="T196" s="158"/>
      <c r="AT196" s="153" t="s">
        <v>142</v>
      </c>
      <c r="AU196" s="153" t="s">
        <v>86</v>
      </c>
      <c r="AV196" s="13" t="s">
        <v>86</v>
      </c>
      <c r="AW196" s="13" t="s">
        <v>37</v>
      </c>
      <c r="AX196" s="13" t="s">
        <v>76</v>
      </c>
      <c r="AY196" s="153" t="s">
        <v>130</v>
      </c>
    </row>
    <row r="197" spans="2:51" s="14" customFormat="1" ht="12">
      <c r="B197" s="159"/>
      <c r="D197" s="146" t="s">
        <v>142</v>
      </c>
      <c r="E197" s="160" t="s">
        <v>19</v>
      </c>
      <c r="F197" s="161" t="s">
        <v>146</v>
      </c>
      <c r="H197" s="162">
        <v>1.6</v>
      </c>
      <c r="I197" s="163"/>
      <c r="L197" s="159"/>
      <c r="M197" s="164"/>
      <c r="T197" s="165"/>
      <c r="AT197" s="160" t="s">
        <v>142</v>
      </c>
      <c r="AU197" s="160" t="s">
        <v>86</v>
      </c>
      <c r="AV197" s="14" t="s">
        <v>138</v>
      </c>
      <c r="AW197" s="14" t="s">
        <v>37</v>
      </c>
      <c r="AX197" s="14" t="s">
        <v>84</v>
      </c>
      <c r="AY197" s="160" t="s">
        <v>130</v>
      </c>
    </row>
    <row r="198" spans="2:65" s="1" customFormat="1" ht="16.5" customHeight="1">
      <c r="B198" s="33"/>
      <c r="C198" s="128" t="s">
        <v>259</v>
      </c>
      <c r="D198" s="128" t="s">
        <v>133</v>
      </c>
      <c r="E198" s="129" t="s">
        <v>665</v>
      </c>
      <c r="F198" s="130" t="s">
        <v>666</v>
      </c>
      <c r="G198" s="131" t="s">
        <v>359</v>
      </c>
      <c r="H198" s="132">
        <v>0.27</v>
      </c>
      <c r="I198" s="133"/>
      <c r="J198" s="134">
        <f>ROUND(I198*H198,2)</f>
        <v>0</v>
      </c>
      <c r="K198" s="130" t="s">
        <v>137</v>
      </c>
      <c r="L198" s="33"/>
      <c r="M198" s="135" t="s">
        <v>19</v>
      </c>
      <c r="N198" s="136" t="s">
        <v>47</v>
      </c>
      <c r="P198" s="137">
        <f>O198*H198</f>
        <v>0</v>
      </c>
      <c r="Q198" s="137">
        <v>1.09</v>
      </c>
      <c r="R198" s="137">
        <f>Q198*H198</f>
        <v>0.29430000000000006</v>
      </c>
      <c r="S198" s="137">
        <v>0</v>
      </c>
      <c r="T198" s="138">
        <f>S198*H198</f>
        <v>0</v>
      </c>
      <c r="AR198" s="139" t="s">
        <v>138</v>
      </c>
      <c r="AT198" s="139" t="s">
        <v>133</v>
      </c>
      <c r="AU198" s="139" t="s">
        <v>86</v>
      </c>
      <c r="AY198" s="18" t="s">
        <v>130</v>
      </c>
      <c r="BE198" s="140">
        <f>IF(N198="základní",J198,0)</f>
        <v>0</v>
      </c>
      <c r="BF198" s="140">
        <f>IF(N198="snížená",J198,0)</f>
        <v>0</v>
      </c>
      <c r="BG198" s="140">
        <f>IF(N198="zákl. přenesená",J198,0)</f>
        <v>0</v>
      </c>
      <c r="BH198" s="140">
        <f>IF(N198="sníž. přenesená",J198,0)</f>
        <v>0</v>
      </c>
      <c r="BI198" s="140">
        <f>IF(N198="nulová",J198,0)</f>
        <v>0</v>
      </c>
      <c r="BJ198" s="18" t="s">
        <v>84</v>
      </c>
      <c r="BK198" s="140">
        <f>ROUND(I198*H198,2)</f>
        <v>0</v>
      </c>
      <c r="BL198" s="18" t="s">
        <v>138</v>
      </c>
      <c r="BM198" s="139" t="s">
        <v>667</v>
      </c>
    </row>
    <row r="199" spans="2:47" s="1" customFormat="1" ht="12">
      <c r="B199" s="33"/>
      <c r="D199" s="141" t="s">
        <v>140</v>
      </c>
      <c r="F199" s="142" t="s">
        <v>668</v>
      </c>
      <c r="I199" s="143"/>
      <c r="L199" s="33"/>
      <c r="M199" s="144"/>
      <c r="T199" s="52"/>
      <c r="AT199" s="18" t="s">
        <v>140</v>
      </c>
      <c r="AU199" s="18" t="s">
        <v>86</v>
      </c>
    </row>
    <row r="200" spans="2:51" s="12" customFormat="1" ht="12">
      <c r="B200" s="145"/>
      <c r="D200" s="146" t="s">
        <v>142</v>
      </c>
      <c r="E200" s="147" t="s">
        <v>19</v>
      </c>
      <c r="F200" s="148" t="s">
        <v>669</v>
      </c>
      <c r="H200" s="147" t="s">
        <v>19</v>
      </c>
      <c r="I200" s="149"/>
      <c r="L200" s="145"/>
      <c r="M200" s="150"/>
      <c r="T200" s="151"/>
      <c r="AT200" s="147" t="s">
        <v>142</v>
      </c>
      <c r="AU200" s="147" t="s">
        <v>86</v>
      </c>
      <c r="AV200" s="12" t="s">
        <v>84</v>
      </c>
      <c r="AW200" s="12" t="s">
        <v>37</v>
      </c>
      <c r="AX200" s="12" t="s">
        <v>76</v>
      </c>
      <c r="AY200" s="147" t="s">
        <v>130</v>
      </c>
    </row>
    <row r="201" spans="2:51" s="12" customFormat="1" ht="12">
      <c r="B201" s="145"/>
      <c r="D201" s="146" t="s">
        <v>142</v>
      </c>
      <c r="E201" s="147" t="s">
        <v>19</v>
      </c>
      <c r="F201" s="148" t="s">
        <v>670</v>
      </c>
      <c r="H201" s="147" t="s">
        <v>19</v>
      </c>
      <c r="I201" s="149"/>
      <c r="L201" s="145"/>
      <c r="M201" s="150"/>
      <c r="T201" s="151"/>
      <c r="AT201" s="147" t="s">
        <v>142</v>
      </c>
      <c r="AU201" s="147" t="s">
        <v>86</v>
      </c>
      <c r="AV201" s="12" t="s">
        <v>84</v>
      </c>
      <c r="AW201" s="12" t="s">
        <v>37</v>
      </c>
      <c r="AX201" s="12" t="s">
        <v>76</v>
      </c>
      <c r="AY201" s="147" t="s">
        <v>130</v>
      </c>
    </row>
    <row r="202" spans="2:51" s="13" customFormat="1" ht="12">
      <c r="B202" s="152"/>
      <c r="D202" s="146" t="s">
        <v>142</v>
      </c>
      <c r="E202" s="153" t="s">
        <v>19</v>
      </c>
      <c r="F202" s="154" t="s">
        <v>671</v>
      </c>
      <c r="H202" s="155">
        <v>0.081</v>
      </c>
      <c r="I202" s="156"/>
      <c r="L202" s="152"/>
      <c r="M202" s="157"/>
      <c r="T202" s="158"/>
      <c r="AT202" s="153" t="s">
        <v>142</v>
      </c>
      <c r="AU202" s="153" t="s">
        <v>86</v>
      </c>
      <c r="AV202" s="13" t="s">
        <v>86</v>
      </c>
      <c r="AW202" s="13" t="s">
        <v>37</v>
      </c>
      <c r="AX202" s="13" t="s">
        <v>76</v>
      </c>
      <c r="AY202" s="153" t="s">
        <v>130</v>
      </c>
    </row>
    <row r="203" spans="2:51" s="12" customFormat="1" ht="12">
      <c r="B203" s="145"/>
      <c r="D203" s="146" t="s">
        <v>142</v>
      </c>
      <c r="E203" s="147" t="s">
        <v>19</v>
      </c>
      <c r="F203" s="148" t="s">
        <v>672</v>
      </c>
      <c r="H203" s="147" t="s">
        <v>19</v>
      </c>
      <c r="I203" s="149"/>
      <c r="L203" s="145"/>
      <c r="M203" s="150"/>
      <c r="T203" s="151"/>
      <c r="AT203" s="147" t="s">
        <v>142</v>
      </c>
      <c r="AU203" s="147" t="s">
        <v>86</v>
      </c>
      <c r="AV203" s="12" t="s">
        <v>84</v>
      </c>
      <c r="AW203" s="12" t="s">
        <v>37</v>
      </c>
      <c r="AX203" s="12" t="s">
        <v>76</v>
      </c>
      <c r="AY203" s="147" t="s">
        <v>130</v>
      </c>
    </row>
    <row r="204" spans="2:51" s="13" customFormat="1" ht="12">
      <c r="B204" s="152"/>
      <c r="D204" s="146" t="s">
        <v>142</v>
      </c>
      <c r="E204" s="153" t="s">
        <v>19</v>
      </c>
      <c r="F204" s="154" t="s">
        <v>673</v>
      </c>
      <c r="H204" s="155">
        <v>0.189</v>
      </c>
      <c r="I204" s="156"/>
      <c r="L204" s="152"/>
      <c r="M204" s="157"/>
      <c r="T204" s="158"/>
      <c r="AT204" s="153" t="s">
        <v>142</v>
      </c>
      <c r="AU204" s="153" t="s">
        <v>86</v>
      </c>
      <c r="AV204" s="13" t="s">
        <v>86</v>
      </c>
      <c r="AW204" s="13" t="s">
        <v>37</v>
      </c>
      <c r="AX204" s="13" t="s">
        <v>76</v>
      </c>
      <c r="AY204" s="153" t="s">
        <v>130</v>
      </c>
    </row>
    <row r="205" spans="2:51" s="14" customFormat="1" ht="12">
      <c r="B205" s="159"/>
      <c r="D205" s="146" t="s">
        <v>142</v>
      </c>
      <c r="E205" s="160" t="s">
        <v>19</v>
      </c>
      <c r="F205" s="161" t="s">
        <v>146</v>
      </c>
      <c r="H205" s="162">
        <v>0.27</v>
      </c>
      <c r="I205" s="163"/>
      <c r="L205" s="159"/>
      <c r="M205" s="164"/>
      <c r="T205" s="165"/>
      <c r="AT205" s="160" t="s">
        <v>142</v>
      </c>
      <c r="AU205" s="160" t="s">
        <v>86</v>
      </c>
      <c r="AV205" s="14" t="s">
        <v>138</v>
      </c>
      <c r="AW205" s="14" t="s">
        <v>37</v>
      </c>
      <c r="AX205" s="14" t="s">
        <v>84</v>
      </c>
      <c r="AY205" s="160" t="s">
        <v>130</v>
      </c>
    </row>
    <row r="206" spans="2:65" s="1" customFormat="1" ht="21.75" customHeight="1">
      <c r="B206" s="33"/>
      <c r="C206" s="128" t="s">
        <v>266</v>
      </c>
      <c r="D206" s="128" t="s">
        <v>133</v>
      </c>
      <c r="E206" s="129" t="s">
        <v>674</v>
      </c>
      <c r="F206" s="130" t="s">
        <v>675</v>
      </c>
      <c r="G206" s="131" t="s">
        <v>136</v>
      </c>
      <c r="H206" s="132">
        <v>1.536</v>
      </c>
      <c r="I206" s="133"/>
      <c r="J206" s="134">
        <f>ROUND(I206*H206,2)</f>
        <v>0</v>
      </c>
      <c r="K206" s="130" t="s">
        <v>137</v>
      </c>
      <c r="L206" s="33"/>
      <c r="M206" s="135" t="s">
        <v>19</v>
      </c>
      <c r="N206" s="136" t="s">
        <v>47</v>
      </c>
      <c r="P206" s="137">
        <f>O206*H206</f>
        <v>0</v>
      </c>
      <c r="Q206" s="137">
        <v>0.17818</v>
      </c>
      <c r="R206" s="137">
        <f>Q206*H206</f>
        <v>0.27368448</v>
      </c>
      <c r="S206" s="137">
        <v>0</v>
      </c>
      <c r="T206" s="138">
        <f>S206*H206</f>
        <v>0</v>
      </c>
      <c r="AR206" s="139" t="s">
        <v>138</v>
      </c>
      <c r="AT206" s="139" t="s">
        <v>133</v>
      </c>
      <c r="AU206" s="139" t="s">
        <v>86</v>
      </c>
      <c r="AY206" s="18" t="s">
        <v>130</v>
      </c>
      <c r="BE206" s="140">
        <f>IF(N206="základní",J206,0)</f>
        <v>0</v>
      </c>
      <c r="BF206" s="140">
        <f>IF(N206="snížená",J206,0)</f>
        <v>0</v>
      </c>
      <c r="BG206" s="140">
        <f>IF(N206="zákl. přenesená",J206,0)</f>
        <v>0</v>
      </c>
      <c r="BH206" s="140">
        <f>IF(N206="sníž. přenesená",J206,0)</f>
        <v>0</v>
      </c>
      <c r="BI206" s="140">
        <f>IF(N206="nulová",J206,0)</f>
        <v>0</v>
      </c>
      <c r="BJ206" s="18" t="s">
        <v>84</v>
      </c>
      <c r="BK206" s="140">
        <f>ROUND(I206*H206,2)</f>
        <v>0</v>
      </c>
      <c r="BL206" s="18" t="s">
        <v>138</v>
      </c>
      <c r="BM206" s="139" t="s">
        <v>676</v>
      </c>
    </row>
    <row r="207" spans="2:47" s="1" customFormat="1" ht="12">
      <c r="B207" s="33"/>
      <c r="D207" s="141" t="s">
        <v>140</v>
      </c>
      <c r="F207" s="142" t="s">
        <v>677</v>
      </c>
      <c r="I207" s="143"/>
      <c r="L207" s="33"/>
      <c r="M207" s="144"/>
      <c r="T207" s="52"/>
      <c r="AT207" s="18" t="s">
        <v>140</v>
      </c>
      <c r="AU207" s="18" t="s">
        <v>86</v>
      </c>
    </row>
    <row r="208" spans="2:51" s="12" customFormat="1" ht="12">
      <c r="B208" s="145"/>
      <c r="D208" s="146" t="s">
        <v>142</v>
      </c>
      <c r="E208" s="147" t="s">
        <v>19</v>
      </c>
      <c r="F208" s="148" t="s">
        <v>669</v>
      </c>
      <c r="H208" s="147" t="s">
        <v>19</v>
      </c>
      <c r="I208" s="149"/>
      <c r="L208" s="145"/>
      <c r="M208" s="150"/>
      <c r="T208" s="151"/>
      <c r="AT208" s="147" t="s">
        <v>142</v>
      </c>
      <c r="AU208" s="147" t="s">
        <v>86</v>
      </c>
      <c r="AV208" s="12" t="s">
        <v>84</v>
      </c>
      <c r="AW208" s="12" t="s">
        <v>37</v>
      </c>
      <c r="AX208" s="12" t="s">
        <v>76</v>
      </c>
      <c r="AY208" s="147" t="s">
        <v>130</v>
      </c>
    </row>
    <row r="209" spans="2:51" s="13" customFormat="1" ht="12">
      <c r="B209" s="152"/>
      <c r="D209" s="146" t="s">
        <v>142</v>
      </c>
      <c r="E209" s="153" t="s">
        <v>19</v>
      </c>
      <c r="F209" s="154" t="s">
        <v>678</v>
      </c>
      <c r="H209" s="155">
        <v>0.48</v>
      </c>
      <c r="I209" s="156"/>
      <c r="L209" s="152"/>
      <c r="M209" s="157"/>
      <c r="T209" s="158"/>
      <c r="AT209" s="153" t="s">
        <v>142</v>
      </c>
      <c r="AU209" s="153" t="s">
        <v>86</v>
      </c>
      <c r="AV209" s="13" t="s">
        <v>86</v>
      </c>
      <c r="AW209" s="13" t="s">
        <v>37</v>
      </c>
      <c r="AX209" s="13" t="s">
        <v>76</v>
      </c>
      <c r="AY209" s="153" t="s">
        <v>130</v>
      </c>
    </row>
    <row r="210" spans="2:51" s="13" customFormat="1" ht="12">
      <c r="B210" s="152"/>
      <c r="D210" s="146" t="s">
        <v>142</v>
      </c>
      <c r="E210" s="153" t="s">
        <v>19</v>
      </c>
      <c r="F210" s="154" t="s">
        <v>679</v>
      </c>
      <c r="H210" s="155">
        <v>1.056</v>
      </c>
      <c r="I210" s="156"/>
      <c r="L210" s="152"/>
      <c r="M210" s="157"/>
      <c r="T210" s="158"/>
      <c r="AT210" s="153" t="s">
        <v>142</v>
      </c>
      <c r="AU210" s="153" t="s">
        <v>86</v>
      </c>
      <c r="AV210" s="13" t="s">
        <v>86</v>
      </c>
      <c r="AW210" s="13" t="s">
        <v>37</v>
      </c>
      <c r="AX210" s="13" t="s">
        <v>76</v>
      </c>
      <c r="AY210" s="153" t="s">
        <v>130</v>
      </c>
    </row>
    <row r="211" spans="2:51" s="14" customFormat="1" ht="12">
      <c r="B211" s="159"/>
      <c r="D211" s="146" t="s">
        <v>142</v>
      </c>
      <c r="E211" s="160" t="s">
        <v>19</v>
      </c>
      <c r="F211" s="161" t="s">
        <v>146</v>
      </c>
      <c r="H211" s="162">
        <v>1.536</v>
      </c>
      <c r="I211" s="163"/>
      <c r="L211" s="159"/>
      <c r="M211" s="164"/>
      <c r="T211" s="165"/>
      <c r="AT211" s="160" t="s">
        <v>142</v>
      </c>
      <c r="AU211" s="160" t="s">
        <v>86</v>
      </c>
      <c r="AV211" s="14" t="s">
        <v>138</v>
      </c>
      <c r="AW211" s="14" t="s">
        <v>37</v>
      </c>
      <c r="AX211" s="14" t="s">
        <v>84</v>
      </c>
      <c r="AY211" s="160" t="s">
        <v>130</v>
      </c>
    </row>
    <row r="212" spans="2:65" s="1" customFormat="1" ht="24.2" customHeight="1">
      <c r="B212" s="33"/>
      <c r="C212" s="128" t="s">
        <v>275</v>
      </c>
      <c r="D212" s="128" t="s">
        <v>133</v>
      </c>
      <c r="E212" s="129" t="s">
        <v>680</v>
      </c>
      <c r="F212" s="130" t="s">
        <v>681</v>
      </c>
      <c r="G212" s="131" t="s">
        <v>136</v>
      </c>
      <c r="H212" s="132">
        <v>1.128</v>
      </c>
      <c r="I212" s="133"/>
      <c r="J212" s="134">
        <f>ROUND(I212*H212,2)</f>
        <v>0</v>
      </c>
      <c r="K212" s="130" t="s">
        <v>137</v>
      </c>
      <c r="L212" s="33"/>
      <c r="M212" s="135" t="s">
        <v>19</v>
      </c>
      <c r="N212" s="136" t="s">
        <v>47</v>
      </c>
      <c r="P212" s="137">
        <f>O212*H212</f>
        <v>0</v>
      </c>
      <c r="Q212" s="137">
        <v>0.00785</v>
      </c>
      <c r="R212" s="137">
        <f>Q212*H212</f>
        <v>0.008854799999999998</v>
      </c>
      <c r="S212" s="137">
        <v>0</v>
      </c>
      <c r="T212" s="138">
        <f>S212*H212</f>
        <v>0</v>
      </c>
      <c r="AR212" s="139" t="s">
        <v>138</v>
      </c>
      <c r="AT212" s="139" t="s">
        <v>133</v>
      </c>
      <c r="AU212" s="139" t="s">
        <v>86</v>
      </c>
      <c r="AY212" s="18" t="s">
        <v>130</v>
      </c>
      <c r="BE212" s="140">
        <f>IF(N212="základní",J212,0)</f>
        <v>0</v>
      </c>
      <c r="BF212" s="140">
        <f>IF(N212="snížená",J212,0)</f>
        <v>0</v>
      </c>
      <c r="BG212" s="140">
        <f>IF(N212="zákl. přenesená",J212,0)</f>
        <v>0</v>
      </c>
      <c r="BH212" s="140">
        <f>IF(N212="sníž. přenesená",J212,0)</f>
        <v>0</v>
      </c>
      <c r="BI212" s="140">
        <f>IF(N212="nulová",J212,0)</f>
        <v>0</v>
      </c>
      <c r="BJ212" s="18" t="s">
        <v>84</v>
      </c>
      <c r="BK212" s="140">
        <f>ROUND(I212*H212,2)</f>
        <v>0</v>
      </c>
      <c r="BL212" s="18" t="s">
        <v>138</v>
      </c>
      <c r="BM212" s="139" t="s">
        <v>682</v>
      </c>
    </row>
    <row r="213" spans="2:47" s="1" customFormat="1" ht="12">
      <c r="B213" s="33"/>
      <c r="D213" s="141" t="s">
        <v>140</v>
      </c>
      <c r="F213" s="142" t="s">
        <v>683</v>
      </c>
      <c r="I213" s="143"/>
      <c r="L213" s="33"/>
      <c r="M213" s="144"/>
      <c r="T213" s="52"/>
      <c r="AT213" s="18" t="s">
        <v>140</v>
      </c>
      <c r="AU213" s="18" t="s">
        <v>86</v>
      </c>
    </row>
    <row r="214" spans="2:51" s="12" customFormat="1" ht="12">
      <c r="B214" s="145"/>
      <c r="D214" s="146" t="s">
        <v>142</v>
      </c>
      <c r="E214" s="147" t="s">
        <v>19</v>
      </c>
      <c r="F214" s="148" t="s">
        <v>669</v>
      </c>
      <c r="H214" s="147" t="s">
        <v>19</v>
      </c>
      <c r="I214" s="149"/>
      <c r="L214" s="145"/>
      <c r="M214" s="150"/>
      <c r="T214" s="151"/>
      <c r="AT214" s="147" t="s">
        <v>142</v>
      </c>
      <c r="AU214" s="147" t="s">
        <v>86</v>
      </c>
      <c r="AV214" s="12" t="s">
        <v>84</v>
      </c>
      <c r="AW214" s="12" t="s">
        <v>37</v>
      </c>
      <c r="AX214" s="12" t="s">
        <v>76</v>
      </c>
      <c r="AY214" s="147" t="s">
        <v>130</v>
      </c>
    </row>
    <row r="215" spans="2:51" s="13" customFormat="1" ht="12">
      <c r="B215" s="152"/>
      <c r="D215" s="146" t="s">
        <v>142</v>
      </c>
      <c r="E215" s="153" t="s">
        <v>19</v>
      </c>
      <c r="F215" s="154" t="s">
        <v>684</v>
      </c>
      <c r="H215" s="155">
        <v>0.93</v>
      </c>
      <c r="I215" s="156"/>
      <c r="L215" s="152"/>
      <c r="M215" s="157"/>
      <c r="T215" s="158"/>
      <c r="AT215" s="153" t="s">
        <v>142</v>
      </c>
      <c r="AU215" s="153" t="s">
        <v>86</v>
      </c>
      <c r="AV215" s="13" t="s">
        <v>86</v>
      </c>
      <c r="AW215" s="13" t="s">
        <v>37</v>
      </c>
      <c r="AX215" s="13" t="s">
        <v>76</v>
      </c>
      <c r="AY215" s="153" t="s">
        <v>130</v>
      </c>
    </row>
    <row r="216" spans="2:51" s="13" customFormat="1" ht="12">
      <c r="B216" s="152"/>
      <c r="D216" s="146" t="s">
        <v>142</v>
      </c>
      <c r="E216" s="153" t="s">
        <v>19</v>
      </c>
      <c r="F216" s="154" t="s">
        <v>685</v>
      </c>
      <c r="H216" s="155">
        <v>0.198</v>
      </c>
      <c r="I216" s="156"/>
      <c r="L216" s="152"/>
      <c r="M216" s="157"/>
      <c r="T216" s="158"/>
      <c r="AT216" s="153" t="s">
        <v>142</v>
      </c>
      <c r="AU216" s="153" t="s">
        <v>86</v>
      </c>
      <c r="AV216" s="13" t="s">
        <v>86</v>
      </c>
      <c r="AW216" s="13" t="s">
        <v>37</v>
      </c>
      <c r="AX216" s="13" t="s">
        <v>76</v>
      </c>
      <c r="AY216" s="153" t="s">
        <v>130</v>
      </c>
    </row>
    <row r="217" spans="2:51" s="14" customFormat="1" ht="12">
      <c r="B217" s="159"/>
      <c r="D217" s="146" t="s">
        <v>142</v>
      </c>
      <c r="E217" s="160" t="s">
        <v>19</v>
      </c>
      <c r="F217" s="161" t="s">
        <v>146</v>
      </c>
      <c r="H217" s="162">
        <v>1.1280000000000001</v>
      </c>
      <c r="I217" s="163"/>
      <c r="L217" s="159"/>
      <c r="M217" s="164"/>
      <c r="T217" s="165"/>
      <c r="AT217" s="160" t="s">
        <v>142</v>
      </c>
      <c r="AU217" s="160" t="s">
        <v>86</v>
      </c>
      <c r="AV217" s="14" t="s">
        <v>138</v>
      </c>
      <c r="AW217" s="14" t="s">
        <v>37</v>
      </c>
      <c r="AX217" s="14" t="s">
        <v>84</v>
      </c>
      <c r="AY217" s="160" t="s">
        <v>130</v>
      </c>
    </row>
    <row r="218" spans="2:63" s="11" customFormat="1" ht="22.9" customHeight="1">
      <c r="B218" s="116"/>
      <c r="D218" s="117" t="s">
        <v>75</v>
      </c>
      <c r="E218" s="126" t="s">
        <v>138</v>
      </c>
      <c r="F218" s="126" t="s">
        <v>686</v>
      </c>
      <c r="I218" s="119"/>
      <c r="J218" s="127">
        <f>BK218</f>
        <v>0</v>
      </c>
      <c r="L218" s="116"/>
      <c r="M218" s="121"/>
      <c r="P218" s="122">
        <f>SUM(P219:P223)</f>
        <v>0</v>
      </c>
      <c r="R218" s="122">
        <f>SUM(R219:R223)</f>
        <v>2.724192</v>
      </c>
      <c r="T218" s="123">
        <f>SUM(T219:T223)</f>
        <v>0</v>
      </c>
      <c r="AR218" s="117" t="s">
        <v>84</v>
      </c>
      <c r="AT218" s="124" t="s">
        <v>75</v>
      </c>
      <c r="AU218" s="124" t="s">
        <v>84</v>
      </c>
      <c r="AY218" s="117" t="s">
        <v>130</v>
      </c>
      <c r="BK218" s="125">
        <f>SUM(BK219:BK223)</f>
        <v>0</v>
      </c>
    </row>
    <row r="219" spans="2:65" s="1" customFormat="1" ht="24.2" customHeight="1">
      <c r="B219" s="33"/>
      <c r="C219" s="128" t="s">
        <v>7</v>
      </c>
      <c r="D219" s="128" t="s">
        <v>133</v>
      </c>
      <c r="E219" s="129" t="s">
        <v>687</v>
      </c>
      <c r="F219" s="130" t="s">
        <v>688</v>
      </c>
      <c r="G219" s="131" t="s">
        <v>229</v>
      </c>
      <c r="H219" s="132">
        <v>6.48</v>
      </c>
      <c r="I219" s="133"/>
      <c r="J219" s="134">
        <f>ROUND(I219*H219,2)</f>
        <v>0</v>
      </c>
      <c r="K219" s="130" t="s">
        <v>137</v>
      </c>
      <c r="L219" s="33"/>
      <c r="M219" s="135" t="s">
        <v>19</v>
      </c>
      <c r="N219" s="136" t="s">
        <v>47</v>
      </c>
      <c r="P219" s="137">
        <f>O219*H219</f>
        <v>0</v>
      </c>
      <c r="Q219" s="137">
        <v>0.4204</v>
      </c>
      <c r="R219" s="137">
        <f>Q219*H219</f>
        <v>2.724192</v>
      </c>
      <c r="S219" s="137">
        <v>0</v>
      </c>
      <c r="T219" s="138">
        <f>S219*H219</f>
        <v>0</v>
      </c>
      <c r="AR219" s="139" t="s">
        <v>138</v>
      </c>
      <c r="AT219" s="139" t="s">
        <v>133</v>
      </c>
      <c r="AU219" s="139" t="s">
        <v>86</v>
      </c>
      <c r="AY219" s="18" t="s">
        <v>130</v>
      </c>
      <c r="BE219" s="140">
        <f>IF(N219="základní",J219,0)</f>
        <v>0</v>
      </c>
      <c r="BF219" s="140">
        <f>IF(N219="snížená",J219,0)</f>
        <v>0</v>
      </c>
      <c r="BG219" s="140">
        <f>IF(N219="zákl. přenesená",J219,0)</f>
        <v>0</v>
      </c>
      <c r="BH219" s="140">
        <f>IF(N219="sníž. přenesená",J219,0)</f>
        <v>0</v>
      </c>
      <c r="BI219" s="140">
        <f>IF(N219="nulová",J219,0)</f>
        <v>0</v>
      </c>
      <c r="BJ219" s="18" t="s">
        <v>84</v>
      </c>
      <c r="BK219" s="140">
        <f>ROUND(I219*H219,2)</f>
        <v>0</v>
      </c>
      <c r="BL219" s="18" t="s">
        <v>138</v>
      </c>
      <c r="BM219" s="139" t="s">
        <v>689</v>
      </c>
    </row>
    <row r="220" spans="2:47" s="1" customFormat="1" ht="12">
      <c r="B220" s="33"/>
      <c r="D220" s="141" t="s">
        <v>140</v>
      </c>
      <c r="F220" s="142" t="s">
        <v>690</v>
      </c>
      <c r="I220" s="143"/>
      <c r="L220" s="33"/>
      <c r="M220" s="144"/>
      <c r="T220" s="52"/>
      <c r="AT220" s="18" t="s">
        <v>140</v>
      </c>
      <c r="AU220" s="18" t="s">
        <v>86</v>
      </c>
    </row>
    <row r="221" spans="2:51" s="12" customFormat="1" ht="12">
      <c r="B221" s="145"/>
      <c r="D221" s="146" t="s">
        <v>142</v>
      </c>
      <c r="E221" s="147" t="s">
        <v>19</v>
      </c>
      <c r="F221" s="148" t="s">
        <v>691</v>
      </c>
      <c r="H221" s="147" t="s">
        <v>19</v>
      </c>
      <c r="I221" s="149"/>
      <c r="L221" s="145"/>
      <c r="M221" s="150"/>
      <c r="T221" s="151"/>
      <c r="AT221" s="147" t="s">
        <v>142</v>
      </c>
      <c r="AU221" s="147" t="s">
        <v>86</v>
      </c>
      <c r="AV221" s="12" t="s">
        <v>84</v>
      </c>
      <c r="AW221" s="12" t="s">
        <v>37</v>
      </c>
      <c r="AX221" s="12" t="s">
        <v>76</v>
      </c>
      <c r="AY221" s="147" t="s">
        <v>130</v>
      </c>
    </row>
    <row r="222" spans="2:51" s="13" customFormat="1" ht="12">
      <c r="B222" s="152"/>
      <c r="D222" s="146" t="s">
        <v>142</v>
      </c>
      <c r="E222" s="153" t="s">
        <v>19</v>
      </c>
      <c r="F222" s="154" t="s">
        <v>692</v>
      </c>
      <c r="H222" s="155">
        <v>6.48</v>
      </c>
      <c r="I222" s="156"/>
      <c r="L222" s="152"/>
      <c r="M222" s="157"/>
      <c r="T222" s="158"/>
      <c r="AT222" s="153" t="s">
        <v>142</v>
      </c>
      <c r="AU222" s="153" t="s">
        <v>86</v>
      </c>
      <c r="AV222" s="13" t="s">
        <v>86</v>
      </c>
      <c r="AW222" s="13" t="s">
        <v>37</v>
      </c>
      <c r="AX222" s="13" t="s">
        <v>76</v>
      </c>
      <c r="AY222" s="153" t="s">
        <v>130</v>
      </c>
    </row>
    <row r="223" spans="2:51" s="14" customFormat="1" ht="12">
      <c r="B223" s="159"/>
      <c r="D223" s="146" t="s">
        <v>142</v>
      </c>
      <c r="E223" s="160" t="s">
        <v>19</v>
      </c>
      <c r="F223" s="161" t="s">
        <v>146</v>
      </c>
      <c r="H223" s="162">
        <v>6.48</v>
      </c>
      <c r="I223" s="163"/>
      <c r="L223" s="159"/>
      <c r="M223" s="164"/>
      <c r="T223" s="165"/>
      <c r="AT223" s="160" t="s">
        <v>142</v>
      </c>
      <c r="AU223" s="160" t="s">
        <v>86</v>
      </c>
      <c r="AV223" s="14" t="s">
        <v>138</v>
      </c>
      <c r="AW223" s="14" t="s">
        <v>37</v>
      </c>
      <c r="AX223" s="14" t="s">
        <v>84</v>
      </c>
      <c r="AY223" s="160" t="s">
        <v>130</v>
      </c>
    </row>
    <row r="224" spans="2:63" s="11" customFormat="1" ht="22.9" customHeight="1">
      <c r="B224" s="116"/>
      <c r="D224" s="117" t="s">
        <v>75</v>
      </c>
      <c r="E224" s="126" t="s">
        <v>167</v>
      </c>
      <c r="F224" s="126" t="s">
        <v>693</v>
      </c>
      <c r="I224" s="119"/>
      <c r="J224" s="127">
        <f>BK224</f>
        <v>0</v>
      </c>
      <c r="L224" s="116"/>
      <c r="M224" s="121"/>
      <c r="P224" s="122">
        <f>SUM(P225:P229)</f>
        <v>0</v>
      </c>
      <c r="R224" s="122">
        <f>SUM(R225:R229)</f>
        <v>0.00396</v>
      </c>
      <c r="T224" s="123">
        <f>SUM(T225:T229)</f>
        <v>0</v>
      </c>
      <c r="AR224" s="117" t="s">
        <v>84</v>
      </c>
      <c r="AT224" s="124" t="s">
        <v>75</v>
      </c>
      <c r="AU224" s="124" t="s">
        <v>84</v>
      </c>
      <c r="AY224" s="117" t="s">
        <v>130</v>
      </c>
      <c r="BK224" s="125">
        <f>SUM(BK225:BK229)</f>
        <v>0</v>
      </c>
    </row>
    <row r="225" spans="2:65" s="1" customFormat="1" ht="16.5" customHeight="1">
      <c r="B225" s="33"/>
      <c r="C225" s="128" t="s">
        <v>289</v>
      </c>
      <c r="D225" s="128" t="s">
        <v>133</v>
      </c>
      <c r="E225" s="129" t="s">
        <v>694</v>
      </c>
      <c r="F225" s="130" t="s">
        <v>695</v>
      </c>
      <c r="G225" s="131" t="s">
        <v>229</v>
      </c>
      <c r="H225" s="132">
        <v>1.1</v>
      </c>
      <c r="I225" s="133"/>
      <c r="J225" s="134">
        <f>ROUND(I225*H225,2)</f>
        <v>0</v>
      </c>
      <c r="K225" s="130" t="s">
        <v>137</v>
      </c>
      <c r="L225" s="33"/>
      <c r="M225" s="135" t="s">
        <v>19</v>
      </c>
      <c r="N225" s="136" t="s">
        <v>47</v>
      </c>
      <c r="P225" s="137">
        <f>O225*H225</f>
        <v>0</v>
      </c>
      <c r="Q225" s="137">
        <v>0.0036</v>
      </c>
      <c r="R225" s="137">
        <f>Q225*H225</f>
        <v>0.00396</v>
      </c>
      <c r="S225" s="137">
        <v>0</v>
      </c>
      <c r="T225" s="138">
        <f>S225*H225</f>
        <v>0</v>
      </c>
      <c r="AR225" s="139" t="s">
        <v>138</v>
      </c>
      <c r="AT225" s="139" t="s">
        <v>133</v>
      </c>
      <c r="AU225" s="139" t="s">
        <v>86</v>
      </c>
      <c r="AY225" s="18" t="s">
        <v>130</v>
      </c>
      <c r="BE225" s="140">
        <f>IF(N225="základní",J225,0)</f>
        <v>0</v>
      </c>
      <c r="BF225" s="140">
        <f>IF(N225="snížená",J225,0)</f>
        <v>0</v>
      </c>
      <c r="BG225" s="140">
        <f>IF(N225="zákl. přenesená",J225,0)</f>
        <v>0</v>
      </c>
      <c r="BH225" s="140">
        <f>IF(N225="sníž. přenesená",J225,0)</f>
        <v>0</v>
      </c>
      <c r="BI225" s="140">
        <f>IF(N225="nulová",J225,0)</f>
        <v>0</v>
      </c>
      <c r="BJ225" s="18" t="s">
        <v>84</v>
      </c>
      <c r="BK225" s="140">
        <f>ROUND(I225*H225,2)</f>
        <v>0</v>
      </c>
      <c r="BL225" s="18" t="s">
        <v>138</v>
      </c>
      <c r="BM225" s="139" t="s">
        <v>696</v>
      </c>
    </row>
    <row r="226" spans="2:47" s="1" customFormat="1" ht="12">
      <c r="B226" s="33"/>
      <c r="D226" s="141" t="s">
        <v>140</v>
      </c>
      <c r="F226" s="142" t="s">
        <v>697</v>
      </c>
      <c r="I226" s="143"/>
      <c r="L226" s="33"/>
      <c r="M226" s="144"/>
      <c r="T226" s="52"/>
      <c r="AT226" s="18" t="s">
        <v>140</v>
      </c>
      <c r="AU226" s="18" t="s">
        <v>86</v>
      </c>
    </row>
    <row r="227" spans="2:51" s="12" customFormat="1" ht="12">
      <c r="B227" s="145"/>
      <c r="D227" s="146" t="s">
        <v>142</v>
      </c>
      <c r="E227" s="147" t="s">
        <v>19</v>
      </c>
      <c r="F227" s="148" t="s">
        <v>698</v>
      </c>
      <c r="H227" s="147" t="s">
        <v>19</v>
      </c>
      <c r="I227" s="149"/>
      <c r="L227" s="145"/>
      <c r="M227" s="150"/>
      <c r="T227" s="151"/>
      <c r="AT227" s="147" t="s">
        <v>142</v>
      </c>
      <c r="AU227" s="147" t="s">
        <v>86</v>
      </c>
      <c r="AV227" s="12" t="s">
        <v>84</v>
      </c>
      <c r="AW227" s="12" t="s">
        <v>37</v>
      </c>
      <c r="AX227" s="12" t="s">
        <v>76</v>
      </c>
      <c r="AY227" s="147" t="s">
        <v>130</v>
      </c>
    </row>
    <row r="228" spans="2:51" s="13" customFormat="1" ht="12">
      <c r="B228" s="152"/>
      <c r="D228" s="146" t="s">
        <v>142</v>
      </c>
      <c r="E228" s="153" t="s">
        <v>19</v>
      </c>
      <c r="F228" s="154" t="s">
        <v>699</v>
      </c>
      <c r="H228" s="155">
        <v>1.1</v>
      </c>
      <c r="I228" s="156"/>
      <c r="L228" s="152"/>
      <c r="M228" s="157"/>
      <c r="T228" s="158"/>
      <c r="AT228" s="153" t="s">
        <v>142</v>
      </c>
      <c r="AU228" s="153" t="s">
        <v>86</v>
      </c>
      <c r="AV228" s="13" t="s">
        <v>86</v>
      </c>
      <c r="AW228" s="13" t="s">
        <v>37</v>
      </c>
      <c r="AX228" s="13" t="s">
        <v>76</v>
      </c>
      <c r="AY228" s="153" t="s">
        <v>130</v>
      </c>
    </row>
    <row r="229" spans="2:51" s="14" customFormat="1" ht="12">
      <c r="B229" s="159"/>
      <c r="D229" s="146" t="s">
        <v>142</v>
      </c>
      <c r="E229" s="160" t="s">
        <v>19</v>
      </c>
      <c r="F229" s="161" t="s">
        <v>146</v>
      </c>
      <c r="H229" s="162">
        <v>1.1</v>
      </c>
      <c r="I229" s="163"/>
      <c r="L229" s="159"/>
      <c r="M229" s="164"/>
      <c r="T229" s="165"/>
      <c r="AT229" s="160" t="s">
        <v>142</v>
      </c>
      <c r="AU229" s="160" t="s">
        <v>86</v>
      </c>
      <c r="AV229" s="14" t="s">
        <v>138</v>
      </c>
      <c r="AW229" s="14" t="s">
        <v>37</v>
      </c>
      <c r="AX229" s="14" t="s">
        <v>84</v>
      </c>
      <c r="AY229" s="160" t="s">
        <v>130</v>
      </c>
    </row>
    <row r="230" spans="2:63" s="11" customFormat="1" ht="22.9" customHeight="1">
      <c r="B230" s="116"/>
      <c r="D230" s="117" t="s">
        <v>75</v>
      </c>
      <c r="E230" s="126" t="s">
        <v>131</v>
      </c>
      <c r="F230" s="126" t="s">
        <v>132</v>
      </c>
      <c r="I230" s="119"/>
      <c r="J230" s="127">
        <f>BK230</f>
        <v>0</v>
      </c>
      <c r="L230" s="116"/>
      <c r="M230" s="121"/>
      <c r="P230" s="122">
        <f>SUM(P231:P453)</f>
        <v>0</v>
      </c>
      <c r="R230" s="122">
        <f>SUM(R231:R453)</f>
        <v>47.580762449999995</v>
      </c>
      <c r="T230" s="123">
        <f>SUM(T231:T453)</f>
        <v>0</v>
      </c>
      <c r="AR230" s="117" t="s">
        <v>84</v>
      </c>
      <c r="AT230" s="124" t="s">
        <v>75</v>
      </c>
      <c r="AU230" s="124" t="s">
        <v>84</v>
      </c>
      <c r="AY230" s="117" t="s">
        <v>130</v>
      </c>
      <c r="BK230" s="125">
        <f>SUM(BK231:BK453)</f>
        <v>0</v>
      </c>
    </row>
    <row r="231" spans="2:65" s="1" customFormat="1" ht="16.5" customHeight="1">
      <c r="B231" s="33"/>
      <c r="C231" s="128" t="s">
        <v>296</v>
      </c>
      <c r="D231" s="128" t="s">
        <v>133</v>
      </c>
      <c r="E231" s="129" t="s">
        <v>700</v>
      </c>
      <c r="F231" s="130" t="s">
        <v>701</v>
      </c>
      <c r="G231" s="131" t="s">
        <v>136</v>
      </c>
      <c r="H231" s="132">
        <v>34.17</v>
      </c>
      <c r="I231" s="133"/>
      <c r="J231" s="134">
        <f>ROUND(I231*H231,2)</f>
        <v>0</v>
      </c>
      <c r="K231" s="130" t="s">
        <v>137</v>
      </c>
      <c r="L231" s="33"/>
      <c r="M231" s="135" t="s">
        <v>19</v>
      </c>
      <c r="N231" s="136" t="s">
        <v>47</v>
      </c>
      <c r="P231" s="137">
        <f>O231*H231</f>
        <v>0</v>
      </c>
      <c r="Q231" s="137">
        <v>0.00026</v>
      </c>
      <c r="R231" s="137">
        <f>Q231*H231</f>
        <v>0.0088842</v>
      </c>
      <c r="S231" s="137">
        <v>0</v>
      </c>
      <c r="T231" s="138">
        <f>S231*H231</f>
        <v>0</v>
      </c>
      <c r="AR231" s="139" t="s">
        <v>138</v>
      </c>
      <c r="AT231" s="139" t="s">
        <v>133</v>
      </c>
      <c r="AU231" s="139" t="s">
        <v>86</v>
      </c>
      <c r="AY231" s="18" t="s">
        <v>130</v>
      </c>
      <c r="BE231" s="140">
        <f>IF(N231="základní",J231,0)</f>
        <v>0</v>
      </c>
      <c r="BF231" s="140">
        <f>IF(N231="snížená",J231,0)</f>
        <v>0</v>
      </c>
      <c r="BG231" s="140">
        <f>IF(N231="zákl. přenesená",J231,0)</f>
        <v>0</v>
      </c>
      <c r="BH231" s="140">
        <f>IF(N231="sníž. přenesená",J231,0)</f>
        <v>0</v>
      </c>
      <c r="BI231" s="140">
        <f>IF(N231="nulová",J231,0)</f>
        <v>0</v>
      </c>
      <c r="BJ231" s="18" t="s">
        <v>84</v>
      </c>
      <c r="BK231" s="140">
        <f>ROUND(I231*H231,2)</f>
        <v>0</v>
      </c>
      <c r="BL231" s="18" t="s">
        <v>138</v>
      </c>
      <c r="BM231" s="139" t="s">
        <v>702</v>
      </c>
    </row>
    <row r="232" spans="2:47" s="1" customFormat="1" ht="12">
      <c r="B232" s="33"/>
      <c r="D232" s="141" t="s">
        <v>140</v>
      </c>
      <c r="F232" s="142" t="s">
        <v>703</v>
      </c>
      <c r="I232" s="143"/>
      <c r="L232" s="33"/>
      <c r="M232" s="144"/>
      <c r="T232" s="52"/>
      <c r="AT232" s="18" t="s">
        <v>140</v>
      </c>
      <c r="AU232" s="18" t="s">
        <v>86</v>
      </c>
    </row>
    <row r="233" spans="2:51" s="13" customFormat="1" ht="12">
      <c r="B233" s="152"/>
      <c r="D233" s="146" t="s">
        <v>142</v>
      </c>
      <c r="E233" s="153" t="s">
        <v>19</v>
      </c>
      <c r="F233" s="154" t="s">
        <v>704</v>
      </c>
      <c r="H233" s="155">
        <v>34.17</v>
      </c>
      <c r="I233" s="156"/>
      <c r="L233" s="152"/>
      <c r="M233" s="157"/>
      <c r="T233" s="158"/>
      <c r="AT233" s="153" t="s">
        <v>142</v>
      </c>
      <c r="AU233" s="153" t="s">
        <v>86</v>
      </c>
      <c r="AV233" s="13" t="s">
        <v>86</v>
      </c>
      <c r="AW233" s="13" t="s">
        <v>37</v>
      </c>
      <c r="AX233" s="13" t="s">
        <v>76</v>
      </c>
      <c r="AY233" s="153" t="s">
        <v>130</v>
      </c>
    </row>
    <row r="234" spans="2:51" s="14" customFormat="1" ht="12">
      <c r="B234" s="159"/>
      <c r="D234" s="146" t="s">
        <v>142</v>
      </c>
      <c r="E234" s="160" t="s">
        <v>19</v>
      </c>
      <c r="F234" s="161" t="s">
        <v>146</v>
      </c>
      <c r="H234" s="162">
        <v>34.17</v>
      </c>
      <c r="I234" s="163"/>
      <c r="L234" s="159"/>
      <c r="M234" s="164"/>
      <c r="T234" s="165"/>
      <c r="AT234" s="160" t="s">
        <v>142</v>
      </c>
      <c r="AU234" s="160" t="s">
        <v>86</v>
      </c>
      <c r="AV234" s="14" t="s">
        <v>138</v>
      </c>
      <c r="AW234" s="14" t="s">
        <v>37</v>
      </c>
      <c r="AX234" s="14" t="s">
        <v>84</v>
      </c>
      <c r="AY234" s="160" t="s">
        <v>130</v>
      </c>
    </row>
    <row r="235" spans="2:65" s="1" customFormat="1" ht="24.2" customHeight="1">
      <c r="B235" s="33"/>
      <c r="C235" s="128" t="s">
        <v>319</v>
      </c>
      <c r="D235" s="128" t="s">
        <v>133</v>
      </c>
      <c r="E235" s="129" t="s">
        <v>705</v>
      </c>
      <c r="F235" s="130" t="s">
        <v>706</v>
      </c>
      <c r="G235" s="131" t="s">
        <v>136</v>
      </c>
      <c r="H235" s="132">
        <v>34.17</v>
      </c>
      <c r="I235" s="133"/>
      <c r="J235" s="134">
        <f>ROUND(I235*H235,2)</f>
        <v>0</v>
      </c>
      <c r="K235" s="130" t="s">
        <v>137</v>
      </c>
      <c r="L235" s="33"/>
      <c r="M235" s="135" t="s">
        <v>19</v>
      </c>
      <c r="N235" s="136" t="s">
        <v>47</v>
      </c>
      <c r="P235" s="137">
        <f>O235*H235</f>
        <v>0</v>
      </c>
      <c r="Q235" s="137">
        <v>0.017</v>
      </c>
      <c r="R235" s="137">
        <f>Q235*H235</f>
        <v>0.58089</v>
      </c>
      <c r="S235" s="137">
        <v>0</v>
      </c>
      <c r="T235" s="138">
        <f>S235*H235</f>
        <v>0</v>
      </c>
      <c r="AR235" s="139" t="s">
        <v>138</v>
      </c>
      <c r="AT235" s="139" t="s">
        <v>133</v>
      </c>
      <c r="AU235" s="139" t="s">
        <v>86</v>
      </c>
      <c r="AY235" s="18" t="s">
        <v>130</v>
      </c>
      <c r="BE235" s="140">
        <f>IF(N235="základní",J235,0)</f>
        <v>0</v>
      </c>
      <c r="BF235" s="140">
        <f>IF(N235="snížená",J235,0)</f>
        <v>0</v>
      </c>
      <c r="BG235" s="140">
        <f>IF(N235="zákl. přenesená",J235,0)</f>
        <v>0</v>
      </c>
      <c r="BH235" s="140">
        <f>IF(N235="sníž. přenesená",J235,0)</f>
        <v>0</v>
      </c>
      <c r="BI235" s="140">
        <f>IF(N235="nulová",J235,0)</f>
        <v>0</v>
      </c>
      <c r="BJ235" s="18" t="s">
        <v>84</v>
      </c>
      <c r="BK235" s="140">
        <f>ROUND(I235*H235,2)</f>
        <v>0</v>
      </c>
      <c r="BL235" s="18" t="s">
        <v>138</v>
      </c>
      <c r="BM235" s="139" t="s">
        <v>707</v>
      </c>
    </row>
    <row r="236" spans="2:47" s="1" customFormat="1" ht="12">
      <c r="B236" s="33"/>
      <c r="D236" s="141" t="s">
        <v>140</v>
      </c>
      <c r="F236" s="142" t="s">
        <v>708</v>
      </c>
      <c r="I236" s="143"/>
      <c r="L236" s="33"/>
      <c r="M236" s="144"/>
      <c r="T236" s="52"/>
      <c r="AT236" s="18" t="s">
        <v>140</v>
      </c>
      <c r="AU236" s="18" t="s">
        <v>86</v>
      </c>
    </row>
    <row r="237" spans="2:51" s="12" customFormat="1" ht="12">
      <c r="B237" s="145"/>
      <c r="D237" s="146" t="s">
        <v>142</v>
      </c>
      <c r="E237" s="147" t="s">
        <v>19</v>
      </c>
      <c r="F237" s="148" t="s">
        <v>709</v>
      </c>
      <c r="H237" s="147" t="s">
        <v>19</v>
      </c>
      <c r="I237" s="149"/>
      <c r="L237" s="145"/>
      <c r="M237" s="150"/>
      <c r="T237" s="151"/>
      <c r="AT237" s="147" t="s">
        <v>142</v>
      </c>
      <c r="AU237" s="147" t="s">
        <v>86</v>
      </c>
      <c r="AV237" s="12" t="s">
        <v>84</v>
      </c>
      <c r="AW237" s="12" t="s">
        <v>37</v>
      </c>
      <c r="AX237" s="12" t="s">
        <v>76</v>
      </c>
      <c r="AY237" s="147" t="s">
        <v>130</v>
      </c>
    </row>
    <row r="238" spans="2:51" s="12" customFormat="1" ht="12">
      <c r="B238" s="145"/>
      <c r="D238" s="146" t="s">
        <v>142</v>
      </c>
      <c r="E238" s="147" t="s">
        <v>19</v>
      </c>
      <c r="F238" s="148" t="s">
        <v>264</v>
      </c>
      <c r="H238" s="147" t="s">
        <v>19</v>
      </c>
      <c r="I238" s="149"/>
      <c r="L238" s="145"/>
      <c r="M238" s="150"/>
      <c r="T238" s="151"/>
      <c r="AT238" s="147" t="s">
        <v>142</v>
      </c>
      <c r="AU238" s="147" t="s">
        <v>86</v>
      </c>
      <c r="AV238" s="12" t="s">
        <v>84</v>
      </c>
      <c r="AW238" s="12" t="s">
        <v>37</v>
      </c>
      <c r="AX238" s="12" t="s">
        <v>76</v>
      </c>
      <c r="AY238" s="147" t="s">
        <v>130</v>
      </c>
    </row>
    <row r="239" spans="2:51" s="13" customFormat="1" ht="12">
      <c r="B239" s="152"/>
      <c r="D239" s="146" t="s">
        <v>142</v>
      </c>
      <c r="E239" s="153" t="s">
        <v>19</v>
      </c>
      <c r="F239" s="154" t="s">
        <v>193</v>
      </c>
      <c r="H239" s="155">
        <v>10.88</v>
      </c>
      <c r="I239" s="156"/>
      <c r="L239" s="152"/>
      <c r="M239" s="157"/>
      <c r="T239" s="158"/>
      <c r="AT239" s="153" t="s">
        <v>142</v>
      </c>
      <c r="AU239" s="153" t="s">
        <v>86</v>
      </c>
      <c r="AV239" s="13" t="s">
        <v>86</v>
      </c>
      <c r="AW239" s="13" t="s">
        <v>37</v>
      </c>
      <c r="AX239" s="13" t="s">
        <v>76</v>
      </c>
      <c r="AY239" s="153" t="s">
        <v>130</v>
      </c>
    </row>
    <row r="240" spans="2:51" s="13" customFormat="1" ht="12">
      <c r="B240" s="152"/>
      <c r="D240" s="146" t="s">
        <v>142</v>
      </c>
      <c r="E240" s="153" t="s">
        <v>19</v>
      </c>
      <c r="F240" s="154" t="s">
        <v>194</v>
      </c>
      <c r="H240" s="155">
        <v>9.52</v>
      </c>
      <c r="I240" s="156"/>
      <c r="L240" s="152"/>
      <c r="M240" s="157"/>
      <c r="T240" s="158"/>
      <c r="AT240" s="153" t="s">
        <v>142</v>
      </c>
      <c r="AU240" s="153" t="s">
        <v>86</v>
      </c>
      <c r="AV240" s="13" t="s">
        <v>86</v>
      </c>
      <c r="AW240" s="13" t="s">
        <v>37</v>
      </c>
      <c r="AX240" s="13" t="s">
        <v>76</v>
      </c>
      <c r="AY240" s="153" t="s">
        <v>130</v>
      </c>
    </row>
    <row r="241" spans="2:51" s="13" customFormat="1" ht="12">
      <c r="B241" s="152"/>
      <c r="D241" s="146" t="s">
        <v>142</v>
      </c>
      <c r="E241" s="153" t="s">
        <v>19</v>
      </c>
      <c r="F241" s="154" t="s">
        <v>195</v>
      </c>
      <c r="H241" s="155">
        <v>13.77</v>
      </c>
      <c r="I241" s="156"/>
      <c r="L241" s="152"/>
      <c r="M241" s="157"/>
      <c r="T241" s="158"/>
      <c r="AT241" s="153" t="s">
        <v>142</v>
      </c>
      <c r="AU241" s="153" t="s">
        <v>86</v>
      </c>
      <c r="AV241" s="13" t="s">
        <v>86</v>
      </c>
      <c r="AW241" s="13" t="s">
        <v>37</v>
      </c>
      <c r="AX241" s="13" t="s">
        <v>76</v>
      </c>
      <c r="AY241" s="153" t="s">
        <v>130</v>
      </c>
    </row>
    <row r="242" spans="2:51" s="14" customFormat="1" ht="12">
      <c r="B242" s="159"/>
      <c r="D242" s="146" t="s">
        <v>142</v>
      </c>
      <c r="E242" s="160" t="s">
        <v>19</v>
      </c>
      <c r="F242" s="161" t="s">
        <v>146</v>
      </c>
      <c r="H242" s="162">
        <v>34.17</v>
      </c>
      <c r="I242" s="163"/>
      <c r="L242" s="159"/>
      <c r="M242" s="164"/>
      <c r="T242" s="165"/>
      <c r="AT242" s="160" t="s">
        <v>142</v>
      </c>
      <c r="AU242" s="160" t="s">
        <v>86</v>
      </c>
      <c r="AV242" s="14" t="s">
        <v>138</v>
      </c>
      <c r="AW242" s="14" t="s">
        <v>37</v>
      </c>
      <c r="AX242" s="14" t="s">
        <v>84</v>
      </c>
      <c r="AY242" s="160" t="s">
        <v>130</v>
      </c>
    </row>
    <row r="243" spans="2:65" s="1" customFormat="1" ht="24.2" customHeight="1">
      <c r="B243" s="33"/>
      <c r="C243" s="128" t="s">
        <v>329</v>
      </c>
      <c r="D243" s="128" t="s">
        <v>133</v>
      </c>
      <c r="E243" s="129" t="s">
        <v>710</v>
      </c>
      <c r="F243" s="130" t="s">
        <v>711</v>
      </c>
      <c r="G243" s="131" t="s">
        <v>136</v>
      </c>
      <c r="H243" s="132">
        <v>34.17</v>
      </c>
      <c r="I243" s="133"/>
      <c r="J243" s="134">
        <f>ROUND(I243*H243,2)</f>
        <v>0</v>
      </c>
      <c r="K243" s="130" t="s">
        <v>137</v>
      </c>
      <c r="L243" s="33"/>
      <c r="M243" s="135" t="s">
        <v>19</v>
      </c>
      <c r="N243" s="136" t="s">
        <v>47</v>
      </c>
      <c r="P243" s="137">
        <f>O243*H243</f>
        <v>0</v>
      </c>
      <c r="Q243" s="137">
        <v>0.00438</v>
      </c>
      <c r="R243" s="137">
        <f>Q243*H243</f>
        <v>0.1496646</v>
      </c>
      <c r="S243" s="137">
        <v>0</v>
      </c>
      <c r="T243" s="138">
        <f>S243*H243</f>
        <v>0</v>
      </c>
      <c r="AR243" s="139" t="s">
        <v>138</v>
      </c>
      <c r="AT243" s="139" t="s">
        <v>133</v>
      </c>
      <c r="AU243" s="139" t="s">
        <v>86</v>
      </c>
      <c r="AY243" s="18" t="s">
        <v>130</v>
      </c>
      <c r="BE243" s="140">
        <f>IF(N243="základní",J243,0)</f>
        <v>0</v>
      </c>
      <c r="BF243" s="140">
        <f>IF(N243="snížená",J243,0)</f>
        <v>0</v>
      </c>
      <c r="BG243" s="140">
        <f>IF(N243="zákl. přenesená",J243,0)</f>
        <v>0</v>
      </c>
      <c r="BH243" s="140">
        <f>IF(N243="sníž. přenesená",J243,0)</f>
        <v>0</v>
      </c>
      <c r="BI243" s="140">
        <f>IF(N243="nulová",J243,0)</f>
        <v>0</v>
      </c>
      <c r="BJ243" s="18" t="s">
        <v>84</v>
      </c>
      <c r="BK243" s="140">
        <f>ROUND(I243*H243,2)</f>
        <v>0</v>
      </c>
      <c r="BL243" s="18" t="s">
        <v>138</v>
      </c>
      <c r="BM243" s="139" t="s">
        <v>712</v>
      </c>
    </row>
    <row r="244" spans="2:47" s="1" customFormat="1" ht="12">
      <c r="B244" s="33"/>
      <c r="D244" s="141" t="s">
        <v>140</v>
      </c>
      <c r="F244" s="142" t="s">
        <v>713</v>
      </c>
      <c r="I244" s="143"/>
      <c r="L244" s="33"/>
      <c r="M244" s="144"/>
      <c r="T244" s="52"/>
      <c r="AT244" s="18" t="s">
        <v>140</v>
      </c>
      <c r="AU244" s="18" t="s">
        <v>86</v>
      </c>
    </row>
    <row r="245" spans="2:51" s="13" customFormat="1" ht="12">
      <c r="B245" s="152"/>
      <c r="D245" s="146" t="s">
        <v>142</v>
      </c>
      <c r="E245" s="153" t="s">
        <v>19</v>
      </c>
      <c r="F245" s="154" t="s">
        <v>714</v>
      </c>
      <c r="H245" s="155">
        <v>34.17</v>
      </c>
      <c r="I245" s="156"/>
      <c r="L245" s="152"/>
      <c r="M245" s="157"/>
      <c r="T245" s="158"/>
      <c r="AT245" s="153" t="s">
        <v>142</v>
      </c>
      <c r="AU245" s="153" t="s">
        <v>86</v>
      </c>
      <c r="AV245" s="13" t="s">
        <v>86</v>
      </c>
      <c r="AW245" s="13" t="s">
        <v>37</v>
      </c>
      <c r="AX245" s="13" t="s">
        <v>76</v>
      </c>
      <c r="AY245" s="153" t="s">
        <v>130</v>
      </c>
    </row>
    <row r="246" spans="2:51" s="14" customFormat="1" ht="12">
      <c r="B246" s="159"/>
      <c r="D246" s="146" t="s">
        <v>142</v>
      </c>
      <c r="E246" s="160" t="s">
        <v>19</v>
      </c>
      <c r="F246" s="161" t="s">
        <v>146</v>
      </c>
      <c r="H246" s="162">
        <v>34.17</v>
      </c>
      <c r="I246" s="163"/>
      <c r="L246" s="159"/>
      <c r="M246" s="164"/>
      <c r="T246" s="165"/>
      <c r="AT246" s="160" t="s">
        <v>142</v>
      </c>
      <c r="AU246" s="160" t="s">
        <v>86</v>
      </c>
      <c r="AV246" s="14" t="s">
        <v>138</v>
      </c>
      <c r="AW246" s="14" t="s">
        <v>37</v>
      </c>
      <c r="AX246" s="14" t="s">
        <v>84</v>
      </c>
      <c r="AY246" s="160" t="s">
        <v>130</v>
      </c>
    </row>
    <row r="247" spans="2:65" s="1" customFormat="1" ht="21.75" customHeight="1">
      <c r="B247" s="33"/>
      <c r="C247" s="128" t="s">
        <v>338</v>
      </c>
      <c r="D247" s="128" t="s">
        <v>133</v>
      </c>
      <c r="E247" s="129" t="s">
        <v>715</v>
      </c>
      <c r="F247" s="130" t="s">
        <v>716</v>
      </c>
      <c r="G247" s="131" t="s">
        <v>136</v>
      </c>
      <c r="H247" s="132">
        <v>34.17</v>
      </c>
      <c r="I247" s="133"/>
      <c r="J247" s="134">
        <f>ROUND(I247*H247,2)</f>
        <v>0</v>
      </c>
      <c r="K247" s="130" t="s">
        <v>137</v>
      </c>
      <c r="L247" s="33"/>
      <c r="M247" s="135" t="s">
        <v>19</v>
      </c>
      <c r="N247" s="136" t="s">
        <v>47</v>
      </c>
      <c r="P247" s="137">
        <f>O247*H247</f>
        <v>0</v>
      </c>
      <c r="Q247" s="137">
        <v>0.004</v>
      </c>
      <c r="R247" s="137">
        <f>Q247*H247</f>
        <v>0.13668</v>
      </c>
      <c r="S247" s="137">
        <v>0</v>
      </c>
      <c r="T247" s="138">
        <f>S247*H247</f>
        <v>0</v>
      </c>
      <c r="AR247" s="139" t="s">
        <v>138</v>
      </c>
      <c r="AT247" s="139" t="s">
        <v>133</v>
      </c>
      <c r="AU247" s="139" t="s">
        <v>86</v>
      </c>
      <c r="AY247" s="18" t="s">
        <v>130</v>
      </c>
      <c r="BE247" s="140">
        <f>IF(N247="základní",J247,0)</f>
        <v>0</v>
      </c>
      <c r="BF247" s="140">
        <f>IF(N247="snížená",J247,0)</f>
        <v>0</v>
      </c>
      <c r="BG247" s="140">
        <f>IF(N247="zákl. přenesená",J247,0)</f>
        <v>0</v>
      </c>
      <c r="BH247" s="140">
        <f>IF(N247="sníž. přenesená",J247,0)</f>
        <v>0</v>
      </c>
      <c r="BI247" s="140">
        <f>IF(N247="nulová",J247,0)</f>
        <v>0</v>
      </c>
      <c r="BJ247" s="18" t="s">
        <v>84</v>
      </c>
      <c r="BK247" s="140">
        <f>ROUND(I247*H247,2)</f>
        <v>0</v>
      </c>
      <c r="BL247" s="18" t="s">
        <v>138</v>
      </c>
      <c r="BM247" s="139" t="s">
        <v>717</v>
      </c>
    </row>
    <row r="248" spans="2:47" s="1" customFormat="1" ht="12">
      <c r="B248" s="33"/>
      <c r="D248" s="141" t="s">
        <v>140</v>
      </c>
      <c r="F248" s="142" t="s">
        <v>718</v>
      </c>
      <c r="I248" s="143"/>
      <c r="L248" s="33"/>
      <c r="M248" s="144"/>
      <c r="T248" s="52"/>
      <c r="AT248" s="18" t="s">
        <v>140</v>
      </c>
      <c r="AU248" s="18" t="s">
        <v>86</v>
      </c>
    </row>
    <row r="249" spans="2:51" s="13" customFormat="1" ht="12">
      <c r="B249" s="152"/>
      <c r="D249" s="146" t="s">
        <v>142</v>
      </c>
      <c r="E249" s="153" t="s">
        <v>19</v>
      </c>
      <c r="F249" s="154" t="s">
        <v>714</v>
      </c>
      <c r="H249" s="155">
        <v>34.17</v>
      </c>
      <c r="I249" s="156"/>
      <c r="L249" s="152"/>
      <c r="M249" s="157"/>
      <c r="T249" s="158"/>
      <c r="AT249" s="153" t="s">
        <v>142</v>
      </c>
      <c r="AU249" s="153" t="s">
        <v>86</v>
      </c>
      <c r="AV249" s="13" t="s">
        <v>86</v>
      </c>
      <c r="AW249" s="13" t="s">
        <v>37</v>
      </c>
      <c r="AX249" s="13" t="s">
        <v>76</v>
      </c>
      <c r="AY249" s="153" t="s">
        <v>130</v>
      </c>
    </row>
    <row r="250" spans="2:51" s="14" customFormat="1" ht="12">
      <c r="B250" s="159"/>
      <c r="D250" s="146" t="s">
        <v>142</v>
      </c>
      <c r="E250" s="160" t="s">
        <v>19</v>
      </c>
      <c r="F250" s="161" t="s">
        <v>146</v>
      </c>
      <c r="H250" s="162">
        <v>34.17</v>
      </c>
      <c r="I250" s="163"/>
      <c r="L250" s="159"/>
      <c r="M250" s="164"/>
      <c r="T250" s="165"/>
      <c r="AT250" s="160" t="s">
        <v>142</v>
      </c>
      <c r="AU250" s="160" t="s">
        <v>86</v>
      </c>
      <c r="AV250" s="14" t="s">
        <v>138</v>
      </c>
      <c r="AW250" s="14" t="s">
        <v>37</v>
      </c>
      <c r="AX250" s="14" t="s">
        <v>84</v>
      </c>
      <c r="AY250" s="160" t="s">
        <v>130</v>
      </c>
    </row>
    <row r="251" spans="2:65" s="1" customFormat="1" ht="16.5" customHeight="1">
      <c r="B251" s="33"/>
      <c r="C251" s="128" t="s">
        <v>349</v>
      </c>
      <c r="D251" s="128" t="s">
        <v>133</v>
      </c>
      <c r="E251" s="129" t="s">
        <v>719</v>
      </c>
      <c r="F251" s="130" t="s">
        <v>720</v>
      </c>
      <c r="G251" s="131" t="s">
        <v>136</v>
      </c>
      <c r="H251" s="132">
        <v>144.864</v>
      </c>
      <c r="I251" s="133"/>
      <c r="J251" s="134">
        <f>ROUND(I251*H251,2)</f>
        <v>0</v>
      </c>
      <c r="K251" s="130" t="s">
        <v>137</v>
      </c>
      <c r="L251" s="33"/>
      <c r="M251" s="135" t="s">
        <v>19</v>
      </c>
      <c r="N251" s="136" t="s">
        <v>47</v>
      </c>
      <c r="P251" s="137">
        <f>O251*H251</f>
        <v>0</v>
      </c>
      <c r="Q251" s="137">
        <v>0.00026</v>
      </c>
      <c r="R251" s="137">
        <f>Q251*H251</f>
        <v>0.03766464</v>
      </c>
      <c r="S251" s="137">
        <v>0</v>
      </c>
      <c r="T251" s="138">
        <f>S251*H251</f>
        <v>0</v>
      </c>
      <c r="AR251" s="139" t="s">
        <v>138</v>
      </c>
      <c r="AT251" s="139" t="s">
        <v>133</v>
      </c>
      <c r="AU251" s="139" t="s">
        <v>86</v>
      </c>
      <c r="AY251" s="18" t="s">
        <v>130</v>
      </c>
      <c r="BE251" s="140">
        <f>IF(N251="základní",J251,0)</f>
        <v>0</v>
      </c>
      <c r="BF251" s="140">
        <f>IF(N251="snížená",J251,0)</f>
        <v>0</v>
      </c>
      <c r="BG251" s="140">
        <f>IF(N251="zákl. přenesená",J251,0)</f>
        <v>0</v>
      </c>
      <c r="BH251" s="140">
        <f>IF(N251="sníž. přenesená",J251,0)</f>
        <v>0</v>
      </c>
      <c r="BI251" s="140">
        <f>IF(N251="nulová",J251,0)</f>
        <v>0</v>
      </c>
      <c r="BJ251" s="18" t="s">
        <v>84</v>
      </c>
      <c r="BK251" s="140">
        <f>ROUND(I251*H251,2)</f>
        <v>0</v>
      </c>
      <c r="BL251" s="18" t="s">
        <v>138</v>
      </c>
      <c r="BM251" s="139" t="s">
        <v>721</v>
      </c>
    </row>
    <row r="252" spans="2:47" s="1" customFormat="1" ht="12">
      <c r="B252" s="33"/>
      <c r="D252" s="141" t="s">
        <v>140</v>
      </c>
      <c r="F252" s="142" t="s">
        <v>722</v>
      </c>
      <c r="I252" s="143"/>
      <c r="L252" s="33"/>
      <c r="M252" s="144"/>
      <c r="T252" s="52"/>
      <c r="AT252" s="18" t="s">
        <v>140</v>
      </c>
      <c r="AU252" s="18" t="s">
        <v>86</v>
      </c>
    </row>
    <row r="253" spans="2:51" s="13" customFormat="1" ht="12">
      <c r="B253" s="152"/>
      <c r="D253" s="146" t="s">
        <v>142</v>
      </c>
      <c r="E253" s="153" t="s">
        <v>19</v>
      </c>
      <c r="F253" s="154" t="s">
        <v>723</v>
      </c>
      <c r="H253" s="155">
        <v>23.604</v>
      </c>
      <c r="I253" s="156"/>
      <c r="L253" s="152"/>
      <c r="M253" s="157"/>
      <c r="T253" s="158"/>
      <c r="AT253" s="153" t="s">
        <v>142</v>
      </c>
      <c r="AU253" s="153" t="s">
        <v>86</v>
      </c>
      <c r="AV253" s="13" t="s">
        <v>86</v>
      </c>
      <c r="AW253" s="13" t="s">
        <v>37</v>
      </c>
      <c r="AX253" s="13" t="s">
        <v>76</v>
      </c>
      <c r="AY253" s="153" t="s">
        <v>130</v>
      </c>
    </row>
    <row r="254" spans="2:51" s="13" customFormat="1" ht="12">
      <c r="B254" s="152"/>
      <c r="D254" s="146" t="s">
        <v>142</v>
      </c>
      <c r="E254" s="153" t="s">
        <v>19</v>
      </c>
      <c r="F254" s="154" t="s">
        <v>724</v>
      </c>
      <c r="H254" s="155">
        <v>121.26</v>
      </c>
      <c r="I254" s="156"/>
      <c r="L254" s="152"/>
      <c r="M254" s="157"/>
      <c r="T254" s="158"/>
      <c r="AT254" s="153" t="s">
        <v>142</v>
      </c>
      <c r="AU254" s="153" t="s">
        <v>86</v>
      </c>
      <c r="AV254" s="13" t="s">
        <v>86</v>
      </c>
      <c r="AW254" s="13" t="s">
        <v>37</v>
      </c>
      <c r="AX254" s="13" t="s">
        <v>76</v>
      </c>
      <c r="AY254" s="153" t="s">
        <v>130</v>
      </c>
    </row>
    <row r="255" spans="2:51" s="14" customFormat="1" ht="12">
      <c r="B255" s="159"/>
      <c r="D255" s="146" t="s">
        <v>142</v>
      </c>
      <c r="E255" s="160" t="s">
        <v>19</v>
      </c>
      <c r="F255" s="161" t="s">
        <v>146</v>
      </c>
      <c r="H255" s="162">
        <v>144.864</v>
      </c>
      <c r="I255" s="163"/>
      <c r="L255" s="159"/>
      <c r="M255" s="164"/>
      <c r="T255" s="165"/>
      <c r="AT255" s="160" t="s">
        <v>142</v>
      </c>
      <c r="AU255" s="160" t="s">
        <v>86</v>
      </c>
      <c r="AV255" s="14" t="s">
        <v>138</v>
      </c>
      <c r="AW255" s="14" t="s">
        <v>37</v>
      </c>
      <c r="AX255" s="14" t="s">
        <v>84</v>
      </c>
      <c r="AY255" s="160" t="s">
        <v>130</v>
      </c>
    </row>
    <row r="256" spans="2:65" s="1" customFormat="1" ht="21.75" customHeight="1">
      <c r="B256" s="33"/>
      <c r="C256" s="128" t="s">
        <v>356</v>
      </c>
      <c r="D256" s="128" t="s">
        <v>133</v>
      </c>
      <c r="E256" s="129" t="s">
        <v>725</v>
      </c>
      <c r="F256" s="130" t="s">
        <v>726</v>
      </c>
      <c r="G256" s="131" t="s">
        <v>136</v>
      </c>
      <c r="H256" s="132">
        <v>23.604</v>
      </c>
      <c r="I256" s="133"/>
      <c r="J256" s="134">
        <f>ROUND(I256*H256,2)</f>
        <v>0</v>
      </c>
      <c r="K256" s="130" t="s">
        <v>137</v>
      </c>
      <c r="L256" s="33"/>
      <c r="M256" s="135" t="s">
        <v>19</v>
      </c>
      <c r="N256" s="136" t="s">
        <v>47</v>
      </c>
      <c r="P256" s="137">
        <f>O256*H256</f>
        <v>0</v>
      </c>
      <c r="Q256" s="137">
        <v>0.02048</v>
      </c>
      <c r="R256" s="137">
        <f>Q256*H256</f>
        <v>0.48340992000000005</v>
      </c>
      <c r="S256" s="137">
        <v>0</v>
      </c>
      <c r="T256" s="138">
        <f>S256*H256</f>
        <v>0</v>
      </c>
      <c r="AR256" s="139" t="s">
        <v>138</v>
      </c>
      <c r="AT256" s="139" t="s">
        <v>133</v>
      </c>
      <c r="AU256" s="139" t="s">
        <v>86</v>
      </c>
      <c r="AY256" s="18" t="s">
        <v>130</v>
      </c>
      <c r="BE256" s="140">
        <f>IF(N256="základní",J256,0)</f>
        <v>0</v>
      </c>
      <c r="BF256" s="140">
        <f>IF(N256="snížená",J256,0)</f>
        <v>0</v>
      </c>
      <c r="BG256" s="140">
        <f>IF(N256="zákl. přenesená",J256,0)</f>
        <v>0</v>
      </c>
      <c r="BH256" s="140">
        <f>IF(N256="sníž. přenesená",J256,0)</f>
        <v>0</v>
      </c>
      <c r="BI256" s="140">
        <f>IF(N256="nulová",J256,0)</f>
        <v>0</v>
      </c>
      <c r="BJ256" s="18" t="s">
        <v>84</v>
      </c>
      <c r="BK256" s="140">
        <f>ROUND(I256*H256,2)</f>
        <v>0</v>
      </c>
      <c r="BL256" s="18" t="s">
        <v>138</v>
      </c>
      <c r="BM256" s="139" t="s">
        <v>727</v>
      </c>
    </row>
    <row r="257" spans="2:47" s="1" customFormat="1" ht="12">
      <c r="B257" s="33"/>
      <c r="D257" s="141" t="s">
        <v>140</v>
      </c>
      <c r="F257" s="142" t="s">
        <v>728</v>
      </c>
      <c r="I257" s="143"/>
      <c r="L257" s="33"/>
      <c r="M257" s="144"/>
      <c r="T257" s="52"/>
      <c r="AT257" s="18" t="s">
        <v>140</v>
      </c>
      <c r="AU257" s="18" t="s">
        <v>86</v>
      </c>
    </row>
    <row r="258" spans="2:51" s="12" customFormat="1" ht="12">
      <c r="B258" s="145"/>
      <c r="D258" s="146" t="s">
        <v>142</v>
      </c>
      <c r="E258" s="147" t="s">
        <v>19</v>
      </c>
      <c r="F258" s="148" t="s">
        <v>264</v>
      </c>
      <c r="H258" s="147" t="s">
        <v>19</v>
      </c>
      <c r="I258" s="149"/>
      <c r="L258" s="145"/>
      <c r="M258" s="150"/>
      <c r="T258" s="151"/>
      <c r="AT258" s="147" t="s">
        <v>142</v>
      </c>
      <c r="AU258" s="147" t="s">
        <v>86</v>
      </c>
      <c r="AV258" s="12" t="s">
        <v>84</v>
      </c>
      <c r="AW258" s="12" t="s">
        <v>37</v>
      </c>
      <c r="AX258" s="12" t="s">
        <v>76</v>
      </c>
      <c r="AY258" s="147" t="s">
        <v>130</v>
      </c>
    </row>
    <row r="259" spans="2:51" s="12" customFormat="1" ht="12">
      <c r="B259" s="145"/>
      <c r="D259" s="146" t="s">
        <v>142</v>
      </c>
      <c r="E259" s="147" t="s">
        <v>19</v>
      </c>
      <c r="F259" s="148" t="s">
        <v>729</v>
      </c>
      <c r="H259" s="147" t="s">
        <v>19</v>
      </c>
      <c r="I259" s="149"/>
      <c r="L259" s="145"/>
      <c r="M259" s="150"/>
      <c r="T259" s="151"/>
      <c r="AT259" s="147" t="s">
        <v>142</v>
      </c>
      <c r="AU259" s="147" t="s">
        <v>86</v>
      </c>
      <c r="AV259" s="12" t="s">
        <v>84</v>
      </c>
      <c r="AW259" s="12" t="s">
        <v>37</v>
      </c>
      <c r="AX259" s="12" t="s">
        <v>76</v>
      </c>
      <c r="AY259" s="147" t="s">
        <v>130</v>
      </c>
    </row>
    <row r="260" spans="2:51" s="13" customFormat="1" ht="12">
      <c r="B260" s="152"/>
      <c r="D260" s="146" t="s">
        <v>142</v>
      </c>
      <c r="E260" s="153" t="s">
        <v>19</v>
      </c>
      <c r="F260" s="154" t="s">
        <v>730</v>
      </c>
      <c r="H260" s="155">
        <v>8.764</v>
      </c>
      <c r="I260" s="156"/>
      <c r="L260" s="152"/>
      <c r="M260" s="157"/>
      <c r="T260" s="158"/>
      <c r="AT260" s="153" t="s">
        <v>142</v>
      </c>
      <c r="AU260" s="153" t="s">
        <v>86</v>
      </c>
      <c r="AV260" s="13" t="s">
        <v>86</v>
      </c>
      <c r="AW260" s="13" t="s">
        <v>37</v>
      </c>
      <c r="AX260" s="13" t="s">
        <v>76</v>
      </c>
      <c r="AY260" s="153" t="s">
        <v>130</v>
      </c>
    </row>
    <row r="261" spans="2:51" s="13" customFormat="1" ht="12">
      <c r="B261" s="152"/>
      <c r="D261" s="146" t="s">
        <v>142</v>
      </c>
      <c r="E261" s="153" t="s">
        <v>19</v>
      </c>
      <c r="F261" s="154" t="s">
        <v>731</v>
      </c>
      <c r="H261" s="155">
        <v>6.56</v>
      </c>
      <c r="I261" s="156"/>
      <c r="L261" s="152"/>
      <c r="M261" s="157"/>
      <c r="T261" s="158"/>
      <c r="AT261" s="153" t="s">
        <v>142</v>
      </c>
      <c r="AU261" s="153" t="s">
        <v>86</v>
      </c>
      <c r="AV261" s="13" t="s">
        <v>86</v>
      </c>
      <c r="AW261" s="13" t="s">
        <v>37</v>
      </c>
      <c r="AX261" s="13" t="s">
        <v>76</v>
      </c>
      <c r="AY261" s="153" t="s">
        <v>130</v>
      </c>
    </row>
    <row r="262" spans="2:51" s="15" customFormat="1" ht="12">
      <c r="B262" s="166"/>
      <c r="D262" s="146" t="s">
        <v>142</v>
      </c>
      <c r="E262" s="167" t="s">
        <v>19</v>
      </c>
      <c r="F262" s="168" t="s">
        <v>545</v>
      </c>
      <c r="H262" s="169">
        <v>15.324</v>
      </c>
      <c r="I262" s="170"/>
      <c r="L262" s="166"/>
      <c r="M262" s="171"/>
      <c r="T262" s="172"/>
      <c r="AT262" s="167" t="s">
        <v>142</v>
      </c>
      <c r="AU262" s="167" t="s">
        <v>86</v>
      </c>
      <c r="AV262" s="15" t="s">
        <v>156</v>
      </c>
      <c r="AW262" s="15" t="s">
        <v>37</v>
      </c>
      <c r="AX262" s="15" t="s">
        <v>76</v>
      </c>
      <c r="AY262" s="167" t="s">
        <v>130</v>
      </c>
    </row>
    <row r="263" spans="2:51" s="12" customFormat="1" ht="12">
      <c r="B263" s="145"/>
      <c r="D263" s="146" t="s">
        <v>142</v>
      </c>
      <c r="E263" s="147" t="s">
        <v>19</v>
      </c>
      <c r="F263" s="148" t="s">
        <v>732</v>
      </c>
      <c r="H263" s="147" t="s">
        <v>19</v>
      </c>
      <c r="I263" s="149"/>
      <c r="L263" s="145"/>
      <c r="M263" s="150"/>
      <c r="T263" s="151"/>
      <c r="AT263" s="147" t="s">
        <v>142</v>
      </c>
      <c r="AU263" s="147" t="s">
        <v>86</v>
      </c>
      <c r="AV263" s="12" t="s">
        <v>84</v>
      </c>
      <c r="AW263" s="12" t="s">
        <v>37</v>
      </c>
      <c r="AX263" s="12" t="s">
        <v>76</v>
      </c>
      <c r="AY263" s="147" t="s">
        <v>130</v>
      </c>
    </row>
    <row r="264" spans="2:51" s="13" customFormat="1" ht="12">
      <c r="B264" s="152"/>
      <c r="D264" s="146" t="s">
        <v>142</v>
      </c>
      <c r="E264" s="153" t="s">
        <v>19</v>
      </c>
      <c r="F264" s="154" t="s">
        <v>733</v>
      </c>
      <c r="H264" s="155">
        <v>4.5</v>
      </c>
      <c r="I264" s="156"/>
      <c r="L264" s="152"/>
      <c r="M264" s="157"/>
      <c r="T264" s="158"/>
      <c r="AT264" s="153" t="s">
        <v>142</v>
      </c>
      <c r="AU264" s="153" t="s">
        <v>86</v>
      </c>
      <c r="AV264" s="13" t="s">
        <v>86</v>
      </c>
      <c r="AW264" s="13" t="s">
        <v>37</v>
      </c>
      <c r="AX264" s="13" t="s">
        <v>76</v>
      </c>
      <c r="AY264" s="153" t="s">
        <v>130</v>
      </c>
    </row>
    <row r="265" spans="2:51" s="13" customFormat="1" ht="12">
      <c r="B265" s="152"/>
      <c r="D265" s="146" t="s">
        <v>142</v>
      </c>
      <c r="E265" s="153" t="s">
        <v>19</v>
      </c>
      <c r="F265" s="154" t="s">
        <v>734</v>
      </c>
      <c r="H265" s="155">
        <v>3.78</v>
      </c>
      <c r="I265" s="156"/>
      <c r="L265" s="152"/>
      <c r="M265" s="157"/>
      <c r="T265" s="158"/>
      <c r="AT265" s="153" t="s">
        <v>142</v>
      </c>
      <c r="AU265" s="153" t="s">
        <v>86</v>
      </c>
      <c r="AV265" s="13" t="s">
        <v>86</v>
      </c>
      <c r="AW265" s="13" t="s">
        <v>37</v>
      </c>
      <c r="AX265" s="13" t="s">
        <v>76</v>
      </c>
      <c r="AY265" s="153" t="s">
        <v>130</v>
      </c>
    </row>
    <row r="266" spans="2:51" s="15" customFormat="1" ht="12">
      <c r="B266" s="166"/>
      <c r="D266" s="146" t="s">
        <v>142</v>
      </c>
      <c r="E266" s="167" t="s">
        <v>19</v>
      </c>
      <c r="F266" s="168" t="s">
        <v>545</v>
      </c>
      <c r="H266" s="169">
        <v>8.28</v>
      </c>
      <c r="I266" s="170"/>
      <c r="L266" s="166"/>
      <c r="M266" s="171"/>
      <c r="T266" s="172"/>
      <c r="AT266" s="167" t="s">
        <v>142</v>
      </c>
      <c r="AU266" s="167" t="s">
        <v>86</v>
      </c>
      <c r="AV266" s="15" t="s">
        <v>156</v>
      </c>
      <c r="AW266" s="15" t="s">
        <v>37</v>
      </c>
      <c r="AX266" s="15" t="s">
        <v>76</v>
      </c>
      <c r="AY266" s="167" t="s">
        <v>130</v>
      </c>
    </row>
    <row r="267" spans="2:51" s="14" customFormat="1" ht="12">
      <c r="B267" s="159"/>
      <c r="D267" s="146" t="s">
        <v>142</v>
      </c>
      <c r="E267" s="160" t="s">
        <v>19</v>
      </c>
      <c r="F267" s="161" t="s">
        <v>146</v>
      </c>
      <c r="H267" s="162">
        <v>23.604</v>
      </c>
      <c r="I267" s="163"/>
      <c r="L267" s="159"/>
      <c r="M267" s="164"/>
      <c r="T267" s="165"/>
      <c r="AT267" s="160" t="s">
        <v>142</v>
      </c>
      <c r="AU267" s="160" t="s">
        <v>86</v>
      </c>
      <c r="AV267" s="14" t="s">
        <v>138</v>
      </c>
      <c r="AW267" s="14" t="s">
        <v>37</v>
      </c>
      <c r="AX267" s="14" t="s">
        <v>84</v>
      </c>
      <c r="AY267" s="160" t="s">
        <v>130</v>
      </c>
    </row>
    <row r="268" spans="2:65" s="1" customFormat="1" ht="24.2" customHeight="1">
      <c r="B268" s="33"/>
      <c r="C268" s="128" t="s">
        <v>362</v>
      </c>
      <c r="D268" s="128" t="s">
        <v>133</v>
      </c>
      <c r="E268" s="129" t="s">
        <v>735</v>
      </c>
      <c r="F268" s="130" t="s">
        <v>736</v>
      </c>
      <c r="G268" s="131" t="s">
        <v>136</v>
      </c>
      <c r="H268" s="132">
        <v>96.452</v>
      </c>
      <c r="I268" s="133"/>
      <c r="J268" s="134">
        <f>ROUND(I268*H268,2)</f>
        <v>0</v>
      </c>
      <c r="K268" s="130" t="s">
        <v>137</v>
      </c>
      <c r="L268" s="33"/>
      <c r="M268" s="135" t="s">
        <v>19</v>
      </c>
      <c r="N268" s="136" t="s">
        <v>47</v>
      </c>
      <c r="P268" s="137">
        <f>O268*H268</f>
        <v>0</v>
      </c>
      <c r="Q268" s="137">
        <v>0.017</v>
      </c>
      <c r="R268" s="137">
        <f>Q268*H268</f>
        <v>1.6396840000000001</v>
      </c>
      <c r="S268" s="137">
        <v>0</v>
      </c>
      <c r="T268" s="138">
        <f>S268*H268</f>
        <v>0</v>
      </c>
      <c r="AR268" s="139" t="s">
        <v>138</v>
      </c>
      <c r="AT268" s="139" t="s">
        <v>133</v>
      </c>
      <c r="AU268" s="139" t="s">
        <v>86</v>
      </c>
      <c r="AY268" s="18" t="s">
        <v>130</v>
      </c>
      <c r="BE268" s="140">
        <f>IF(N268="základní",J268,0)</f>
        <v>0</v>
      </c>
      <c r="BF268" s="140">
        <f>IF(N268="snížená",J268,0)</f>
        <v>0</v>
      </c>
      <c r="BG268" s="140">
        <f>IF(N268="zákl. přenesená",J268,0)</f>
        <v>0</v>
      </c>
      <c r="BH268" s="140">
        <f>IF(N268="sníž. přenesená",J268,0)</f>
        <v>0</v>
      </c>
      <c r="BI268" s="140">
        <f>IF(N268="nulová",J268,0)</f>
        <v>0</v>
      </c>
      <c r="BJ268" s="18" t="s">
        <v>84</v>
      </c>
      <c r="BK268" s="140">
        <f>ROUND(I268*H268,2)</f>
        <v>0</v>
      </c>
      <c r="BL268" s="18" t="s">
        <v>138</v>
      </c>
      <c r="BM268" s="139" t="s">
        <v>737</v>
      </c>
    </row>
    <row r="269" spans="2:47" s="1" customFormat="1" ht="12">
      <c r="B269" s="33"/>
      <c r="D269" s="141" t="s">
        <v>140</v>
      </c>
      <c r="F269" s="142" t="s">
        <v>738</v>
      </c>
      <c r="I269" s="143"/>
      <c r="L269" s="33"/>
      <c r="M269" s="144"/>
      <c r="T269" s="52"/>
      <c r="AT269" s="18" t="s">
        <v>140</v>
      </c>
      <c r="AU269" s="18" t="s">
        <v>86</v>
      </c>
    </row>
    <row r="270" spans="2:51" s="12" customFormat="1" ht="12">
      <c r="B270" s="145"/>
      <c r="D270" s="146" t="s">
        <v>142</v>
      </c>
      <c r="E270" s="147" t="s">
        <v>19</v>
      </c>
      <c r="F270" s="148" t="s">
        <v>264</v>
      </c>
      <c r="H270" s="147" t="s">
        <v>19</v>
      </c>
      <c r="I270" s="149"/>
      <c r="L270" s="145"/>
      <c r="M270" s="150"/>
      <c r="T270" s="151"/>
      <c r="AT270" s="147" t="s">
        <v>142</v>
      </c>
      <c r="AU270" s="147" t="s">
        <v>86</v>
      </c>
      <c r="AV270" s="12" t="s">
        <v>84</v>
      </c>
      <c r="AW270" s="12" t="s">
        <v>37</v>
      </c>
      <c r="AX270" s="12" t="s">
        <v>76</v>
      </c>
      <c r="AY270" s="147" t="s">
        <v>130</v>
      </c>
    </row>
    <row r="271" spans="2:51" s="12" customFormat="1" ht="12">
      <c r="B271" s="145"/>
      <c r="D271" s="146" t="s">
        <v>142</v>
      </c>
      <c r="E271" s="147" t="s">
        <v>19</v>
      </c>
      <c r="F271" s="148" t="s">
        <v>709</v>
      </c>
      <c r="H271" s="147" t="s">
        <v>19</v>
      </c>
      <c r="I271" s="149"/>
      <c r="L271" s="145"/>
      <c r="M271" s="150"/>
      <c r="T271" s="151"/>
      <c r="AT271" s="147" t="s">
        <v>142</v>
      </c>
      <c r="AU271" s="147" t="s">
        <v>86</v>
      </c>
      <c r="AV271" s="12" t="s">
        <v>84</v>
      </c>
      <c r="AW271" s="12" t="s">
        <v>37</v>
      </c>
      <c r="AX271" s="12" t="s">
        <v>76</v>
      </c>
      <c r="AY271" s="147" t="s">
        <v>130</v>
      </c>
    </row>
    <row r="272" spans="2:51" s="12" customFormat="1" ht="12">
      <c r="B272" s="145"/>
      <c r="D272" s="146" t="s">
        <v>142</v>
      </c>
      <c r="E272" s="147" t="s">
        <v>19</v>
      </c>
      <c r="F272" s="148" t="s">
        <v>305</v>
      </c>
      <c r="H272" s="147" t="s">
        <v>19</v>
      </c>
      <c r="I272" s="149"/>
      <c r="L272" s="145"/>
      <c r="M272" s="150"/>
      <c r="T272" s="151"/>
      <c r="AT272" s="147" t="s">
        <v>142</v>
      </c>
      <c r="AU272" s="147" t="s">
        <v>86</v>
      </c>
      <c r="AV272" s="12" t="s">
        <v>84</v>
      </c>
      <c r="AW272" s="12" t="s">
        <v>37</v>
      </c>
      <c r="AX272" s="12" t="s">
        <v>76</v>
      </c>
      <c r="AY272" s="147" t="s">
        <v>130</v>
      </c>
    </row>
    <row r="273" spans="2:51" s="13" customFormat="1" ht="12">
      <c r="B273" s="152"/>
      <c r="D273" s="146" t="s">
        <v>142</v>
      </c>
      <c r="E273" s="153" t="s">
        <v>19</v>
      </c>
      <c r="F273" s="154" t="s">
        <v>302</v>
      </c>
      <c r="H273" s="155">
        <v>18.2</v>
      </c>
      <c r="I273" s="156"/>
      <c r="L273" s="152"/>
      <c r="M273" s="157"/>
      <c r="T273" s="158"/>
      <c r="AT273" s="153" t="s">
        <v>142</v>
      </c>
      <c r="AU273" s="153" t="s">
        <v>86</v>
      </c>
      <c r="AV273" s="13" t="s">
        <v>86</v>
      </c>
      <c r="AW273" s="13" t="s">
        <v>37</v>
      </c>
      <c r="AX273" s="13" t="s">
        <v>76</v>
      </c>
      <c r="AY273" s="153" t="s">
        <v>130</v>
      </c>
    </row>
    <row r="274" spans="2:51" s="13" customFormat="1" ht="12">
      <c r="B274" s="152"/>
      <c r="D274" s="146" t="s">
        <v>142</v>
      </c>
      <c r="E274" s="153" t="s">
        <v>19</v>
      </c>
      <c r="F274" s="154" t="s">
        <v>306</v>
      </c>
      <c r="H274" s="155">
        <v>-1.96</v>
      </c>
      <c r="I274" s="156"/>
      <c r="L274" s="152"/>
      <c r="M274" s="157"/>
      <c r="T274" s="158"/>
      <c r="AT274" s="153" t="s">
        <v>142</v>
      </c>
      <c r="AU274" s="153" t="s">
        <v>86</v>
      </c>
      <c r="AV274" s="13" t="s">
        <v>86</v>
      </c>
      <c r="AW274" s="13" t="s">
        <v>37</v>
      </c>
      <c r="AX274" s="13" t="s">
        <v>76</v>
      </c>
      <c r="AY274" s="153" t="s">
        <v>130</v>
      </c>
    </row>
    <row r="275" spans="2:51" s="13" customFormat="1" ht="12">
      <c r="B275" s="152"/>
      <c r="D275" s="146" t="s">
        <v>142</v>
      </c>
      <c r="E275" s="153" t="s">
        <v>19</v>
      </c>
      <c r="F275" s="154" t="s">
        <v>304</v>
      </c>
      <c r="H275" s="155">
        <v>0.36</v>
      </c>
      <c r="I275" s="156"/>
      <c r="L275" s="152"/>
      <c r="M275" s="157"/>
      <c r="T275" s="158"/>
      <c r="AT275" s="153" t="s">
        <v>142</v>
      </c>
      <c r="AU275" s="153" t="s">
        <v>86</v>
      </c>
      <c r="AV275" s="13" t="s">
        <v>86</v>
      </c>
      <c r="AW275" s="13" t="s">
        <v>37</v>
      </c>
      <c r="AX275" s="13" t="s">
        <v>76</v>
      </c>
      <c r="AY275" s="153" t="s">
        <v>130</v>
      </c>
    </row>
    <row r="276" spans="2:51" s="12" customFormat="1" ht="12">
      <c r="B276" s="145"/>
      <c r="D276" s="146" t="s">
        <v>142</v>
      </c>
      <c r="E276" s="147" t="s">
        <v>19</v>
      </c>
      <c r="F276" s="148" t="s">
        <v>307</v>
      </c>
      <c r="H276" s="147" t="s">
        <v>19</v>
      </c>
      <c r="I276" s="149"/>
      <c r="L276" s="145"/>
      <c r="M276" s="150"/>
      <c r="T276" s="151"/>
      <c r="AT276" s="147" t="s">
        <v>142</v>
      </c>
      <c r="AU276" s="147" t="s">
        <v>86</v>
      </c>
      <c r="AV276" s="12" t="s">
        <v>84</v>
      </c>
      <c r="AW276" s="12" t="s">
        <v>37</v>
      </c>
      <c r="AX276" s="12" t="s">
        <v>76</v>
      </c>
      <c r="AY276" s="147" t="s">
        <v>130</v>
      </c>
    </row>
    <row r="277" spans="2:51" s="13" customFormat="1" ht="12">
      <c r="B277" s="152"/>
      <c r="D277" s="146" t="s">
        <v>142</v>
      </c>
      <c r="E277" s="153" t="s">
        <v>19</v>
      </c>
      <c r="F277" s="154" t="s">
        <v>308</v>
      </c>
      <c r="H277" s="155">
        <v>34.72</v>
      </c>
      <c r="I277" s="156"/>
      <c r="L277" s="152"/>
      <c r="M277" s="157"/>
      <c r="T277" s="158"/>
      <c r="AT277" s="153" t="s">
        <v>142</v>
      </c>
      <c r="AU277" s="153" t="s">
        <v>86</v>
      </c>
      <c r="AV277" s="13" t="s">
        <v>86</v>
      </c>
      <c r="AW277" s="13" t="s">
        <v>37</v>
      </c>
      <c r="AX277" s="13" t="s">
        <v>76</v>
      </c>
      <c r="AY277" s="153" t="s">
        <v>130</v>
      </c>
    </row>
    <row r="278" spans="2:51" s="13" customFormat="1" ht="12">
      <c r="B278" s="152"/>
      <c r="D278" s="146" t="s">
        <v>142</v>
      </c>
      <c r="E278" s="153" t="s">
        <v>19</v>
      </c>
      <c r="F278" s="154" t="s">
        <v>309</v>
      </c>
      <c r="H278" s="155">
        <v>-2.32</v>
      </c>
      <c r="I278" s="156"/>
      <c r="L278" s="152"/>
      <c r="M278" s="157"/>
      <c r="T278" s="158"/>
      <c r="AT278" s="153" t="s">
        <v>142</v>
      </c>
      <c r="AU278" s="153" t="s">
        <v>86</v>
      </c>
      <c r="AV278" s="13" t="s">
        <v>86</v>
      </c>
      <c r="AW278" s="13" t="s">
        <v>37</v>
      </c>
      <c r="AX278" s="13" t="s">
        <v>76</v>
      </c>
      <c r="AY278" s="153" t="s">
        <v>130</v>
      </c>
    </row>
    <row r="279" spans="2:51" s="13" customFormat="1" ht="12">
      <c r="B279" s="152"/>
      <c r="D279" s="146" t="s">
        <v>142</v>
      </c>
      <c r="E279" s="153" t="s">
        <v>19</v>
      </c>
      <c r="F279" s="154" t="s">
        <v>310</v>
      </c>
      <c r="H279" s="155">
        <v>0.72</v>
      </c>
      <c r="I279" s="156"/>
      <c r="L279" s="152"/>
      <c r="M279" s="157"/>
      <c r="T279" s="158"/>
      <c r="AT279" s="153" t="s">
        <v>142</v>
      </c>
      <c r="AU279" s="153" t="s">
        <v>86</v>
      </c>
      <c r="AV279" s="13" t="s">
        <v>86</v>
      </c>
      <c r="AW279" s="13" t="s">
        <v>37</v>
      </c>
      <c r="AX279" s="13" t="s">
        <v>76</v>
      </c>
      <c r="AY279" s="153" t="s">
        <v>130</v>
      </c>
    </row>
    <row r="280" spans="2:51" s="12" customFormat="1" ht="12">
      <c r="B280" s="145"/>
      <c r="D280" s="146" t="s">
        <v>142</v>
      </c>
      <c r="E280" s="147" t="s">
        <v>19</v>
      </c>
      <c r="F280" s="148" t="s">
        <v>311</v>
      </c>
      <c r="H280" s="147" t="s">
        <v>19</v>
      </c>
      <c r="I280" s="149"/>
      <c r="L280" s="145"/>
      <c r="M280" s="150"/>
      <c r="T280" s="151"/>
      <c r="AT280" s="147" t="s">
        <v>142</v>
      </c>
      <c r="AU280" s="147" t="s">
        <v>86</v>
      </c>
      <c r="AV280" s="12" t="s">
        <v>84</v>
      </c>
      <c r="AW280" s="12" t="s">
        <v>37</v>
      </c>
      <c r="AX280" s="12" t="s">
        <v>76</v>
      </c>
      <c r="AY280" s="147" t="s">
        <v>130</v>
      </c>
    </row>
    <row r="281" spans="2:51" s="13" customFormat="1" ht="12">
      <c r="B281" s="152"/>
      <c r="D281" s="146" t="s">
        <v>142</v>
      </c>
      <c r="E281" s="153" t="s">
        <v>19</v>
      </c>
      <c r="F281" s="154" t="s">
        <v>312</v>
      </c>
      <c r="H281" s="155">
        <v>41.72</v>
      </c>
      <c r="I281" s="156"/>
      <c r="L281" s="152"/>
      <c r="M281" s="157"/>
      <c r="T281" s="158"/>
      <c r="AT281" s="153" t="s">
        <v>142</v>
      </c>
      <c r="AU281" s="153" t="s">
        <v>86</v>
      </c>
      <c r="AV281" s="13" t="s">
        <v>86</v>
      </c>
      <c r="AW281" s="13" t="s">
        <v>37</v>
      </c>
      <c r="AX281" s="13" t="s">
        <v>76</v>
      </c>
      <c r="AY281" s="153" t="s">
        <v>130</v>
      </c>
    </row>
    <row r="282" spans="2:51" s="13" customFormat="1" ht="12">
      <c r="B282" s="152"/>
      <c r="D282" s="146" t="s">
        <v>142</v>
      </c>
      <c r="E282" s="153" t="s">
        <v>19</v>
      </c>
      <c r="F282" s="154" t="s">
        <v>309</v>
      </c>
      <c r="H282" s="155">
        <v>-2.32</v>
      </c>
      <c r="I282" s="156"/>
      <c r="L282" s="152"/>
      <c r="M282" s="157"/>
      <c r="T282" s="158"/>
      <c r="AT282" s="153" t="s">
        <v>142</v>
      </c>
      <c r="AU282" s="153" t="s">
        <v>86</v>
      </c>
      <c r="AV282" s="13" t="s">
        <v>86</v>
      </c>
      <c r="AW282" s="13" t="s">
        <v>37</v>
      </c>
      <c r="AX282" s="13" t="s">
        <v>76</v>
      </c>
      <c r="AY282" s="153" t="s">
        <v>130</v>
      </c>
    </row>
    <row r="283" spans="2:51" s="13" customFormat="1" ht="12">
      <c r="B283" s="152"/>
      <c r="D283" s="146" t="s">
        <v>142</v>
      </c>
      <c r="E283" s="153" t="s">
        <v>19</v>
      </c>
      <c r="F283" s="154" t="s">
        <v>310</v>
      </c>
      <c r="H283" s="155">
        <v>0.72</v>
      </c>
      <c r="I283" s="156"/>
      <c r="L283" s="152"/>
      <c r="M283" s="157"/>
      <c r="T283" s="158"/>
      <c r="AT283" s="153" t="s">
        <v>142</v>
      </c>
      <c r="AU283" s="153" t="s">
        <v>86</v>
      </c>
      <c r="AV283" s="13" t="s">
        <v>86</v>
      </c>
      <c r="AW283" s="13" t="s">
        <v>37</v>
      </c>
      <c r="AX283" s="13" t="s">
        <v>76</v>
      </c>
      <c r="AY283" s="153" t="s">
        <v>130</v>
      </c>
    </row>
    <row r="284" spans="2:51" s="15" customFormat="1" ht="12">
      <c r="B284" s="166"/>
      <c r="D284" s="146" t="s">
        <v>142</v>
      </c>
      <c r="E284" s="167" t="s">
        <v>19</v>
      </c>
      <c r="F284" s="168" t="s">
        <v>545</v>
      </c>
      <c r="H284" s="169">
        <v>89.84</v>
      </c>
      <c r="I284" s="170"/>
      <c r="L284" s="166"/>
      <c r="M284" s="171"/>
      <c r="T284" s="172"/>
      <c r="AT284" s="167" t="s">
        <v>142</v>
      </c>
      <c r="AU284" s="167" t="s">
        <v>86</v>
      </c>
      <c r="AV284" s="15" t="s">
        <v>156</v>
      </c>
      <c r="AW284" s="15" t="s">
        <v>37</v>
      </c>
      <c r="AX284" s="15" t="s">
        <v>76</v>
      </c>
      <c r="AY284" s="167" t="s">
        <v>130</v>
      </c>
    </row>
    <row r="285" spans="2:51" s="12" customFormat="1" ht="12">
      <c r="B285" s="145"/>
      <c r="D285" s="146" t="s">
        <v>142</v>
      </c>
      <c r="E285" s="147" t="s">
        <v>19</v>
      </c>
      <c r="F285" s="148" t="s">
        <v>636</v>
      </c>
      <c r="H285" s="147" t="s">
        <v>19</v>
      </c>
      <c r="I285" s="149"/>
      <c r="L285" s="145"/>
      <c r="M285" s="150"/>
      <c r="T285" s="151"/>
      <c r="AT285" s="147" t="s">
        <v>142</v>
      </c>
      <c r="AU285" s="147" t="s">
        <v>86</v>
      </c>
      <c r="AV285" s="12" t="s">
        <v>84</v>
      </c>
      <c r="AW285" s="12" t="s">
        <v>37</v>
      </c>
      <c r="AX285" s="12" t="s">
        <v>76</v>
      </c>
      <c r="AY285" s="147" t="s">
        <v>130</v>
      </c>
    </row>
    <row r="286" spans="2:51" s="12" customFormat="1" ht="12">
      <c r="B286" s="145"/>
      <c r="D286" s="146" t="s">
        <v>142</v>
      </c>
      <c r="E286" s="147" t="s">
        <v>19</v>
      </c>
      <c r="F286" s="148" t="s">
        <v>301</v>
      </c>
      <c r="H286" s="147" t="s">
        <v>19</v>
      </c>
      <c r="I286" s="149"/>
      <c r="L286" s="145"/>
      <c r="M286" s="150"/>
      <c r="T286" s="151"/>
      <c r="AT286" s="147" t="s">
        <v>142</v>
      </c>
      <c r="AU286" s="147" t="s">
        <v>86</v>
      </c>
      <c r="AV286" s="12" t="s">
        <v>84</v>
      </c>
      <c r="AW286" s="12" t="s">
        <v>37</v>
      </c>
      <c r="AX286" s="12" t="s">
        <v>76</v>
      </c>
      <c r="AY286" s="147" t="s">
        <v>130</v>
      </c>
    </row>
    <row r="287" spans="2:51" s="13" customFormat="1" ht="12">
      <c r="B287" s="152"/>
      <c r="D287" s="146" t="s">
        <v>142</v>
      </c>
      <c r="E287" s="153" t="s">
        <v>19</v>
      </c>
      <c r="F287" s="154" t="s">
        <v>739</v>
      </c>
      <c r="H287" s="155">
        <v>6.612</v>
      </c>
      <c r="I287" s="156"/>
      <c r="L287" s="152"/>
      <c r="M287" s="157"/>
      <c r="T287" s="158"/>
      <c r="AT287" s="153" t="s">
        <v>142</v>
      </c>
      <c r="AU287" s="153" t="s">
        <v>86</v>
      </c>
      <c r="AV287" s="13" t="s">
        <v>86</v>
      </c>
      <c r="AW287" s="13" t="s">
        <v>37</v>
      </c>
      <c r="AX287" s="13" t="s">
        <v>76</v>
      </c>
      <c r="AY287" s="153" t="s">
        <v>130</v>
      </c>
    </row>
    <row r="288" spans="2:51" s="15" customFormat="1" ht="12">
      <c r="B288" s="166"/>
      <c r="D288" s="146" t="s">
        <v>142</v>
      </c>
      <c r="E288" s="167" t="s">
        <v>19</v>
      </c>
      <c r="F288" s="168" t="s">
        <v>545</v>
      </c>
      <c r="H288" s="169">
        <v>6.612</v>
      </c>
      <c r="I288" s="170"/>
      <c r="L288" s="166"/>
      <c r="M288" s="171"/>
      <c r="T288" s="172"/>
      <c r="AT288" s="167" t="s">
        <v>142</v>
      </c>
      <c r="AU288" s="167" t="s">
        <v>86</v>
      </c>
      <c r="AV288" s="15" t="s">
        <v>156</v>
      </c>
      <c r="AW288" s="15" t="s">
        <v>37</v>
      </c>
      <c r="AX288" s="15" t="s">
        <v>76</v>
      </c>
      <c r="AY288" s="167" t="s">
        <v>130</v>
      </c>
    </row>
    <row r="289" spans="2:51" s="14" customFormat="1" ht="12">
      <c r="B289" s="159"/>
      <c r="D289" s="146" t="s">
        <v>142</v>
      </c>
      <c r="E289" s="160" t="s">
        <v>19</v>
      </c>
      <c r="F289" s="161" t="s">
        <v>146</v>
      </c>
      <c r="H289" s="162">
        <v>96.452</v>
      </c>
      <c r="I289" s="163"/>
      <c r="L289" s="159"/>
      <c r="M289" s="164"/>
      <c r="T289" s="165"/>
      <c r="AT289" s="160" t="s">
        <v>142</v>
      </c>
      <c r="AU289" s="160" t="s">
        <v>86</v>
      </c>
      <c r="AV289" s="14" t="s">
        <v>138</v>
      </c>
      <c r="AW289" s="14" t="s">
        <v>37</v>
      </c>
      <c r="AX289" s="14" t="s">
        <v>84</v>
      </c>
      <c r="AY289" s="160" t="s">
        <v>130</v>
      </c>
    </row>
    <row r="290" spans="2:65" s="1" customFormat="1" ht="24.2" customHeight="1">
      <c r="B290" s="33"/>
      <c r="C290" s="128" t="s">
        <v>367</v>
      </c>
      <c r="D290" s="128" t="s">
        <v>133</v>
      </c>
      <c r="E290" s="129" t="s">
        <v>740</v>
      </c>
      <c r="F290" s="130" t="s">
        <v>741</v>
      </c>
      <c r="G290" s="131" t="s">
        <v>136</v>
      </c>
      <c r="H290" s="132">
        <v>146.62</v>
      </c>
      <c r="I290" s="133"/>
      <c r="J290" s="134">
        <f>ROUND(I290*H290,2)</f>
        <v>0</v>
      </c>
      <c r="K290" s="130" t="s">
        <v>137</v>
      </c>
      <c r="L290" s="33"/>
      <c r="M290" s="135" t="s">
        <v>19</v>
      </c>
      <c r="N290" s="136" t="s">
        <v>47</v>
      </c>
      <c r="P290" s="137">
        <f>O290*H290</f>
        <v>0</v>
      </c>
      <c r="Q290" s="137">
        <v>0.00438</v>
      </c>
      <c r="R290" s="137">
        <f>Q290*H290</f>
        <v>0.6421956000000001</v>
      </c>
      <c r="S290" s="137">
        <v>0</v>
      </c>
      <c r="T290" s="138">
        <f>S290*H290</f>
        <v>0</v>
      </c>
      <c r="AR290" s="139" t="s">
        <v>138</v>
      </c>
      <c r="AT290" s="139" t="s">
        <v>133</v>
      </c>
      <c r="AU290" s="139" t="s">
        <v>86</v>
      </c>
      <c r="AY290" s="18" t="s">
        <v>130</v>
      </c>
      <c r="BE290" s="140">
        <f>IF(N290="základní",J290,0)</f>
        <v>0</v>
      </c>
      <c r="BF290" s="140">
        <f>IF(N290="snížená",J290,0)</f>
        <v>0</v>
      </c>
      <c r="BG290" s="140">
        <f>IF(N290="zákl. přenesená",J290,0)</f>
        <v>0</v>
      </c>
      <c r="BH290" s="140">
        <f>IF(N290="sníž. přenesená",J290,0)</f>
        <v>0</v>
      </c>
      <c r="BI290" s="140">
        <f>IF(N290="nulová",J290,0)</f>
        <v>0</v>
      </c>
      <c r="BJ290" s="18" t="s">
        <v>84</v>
      </c>
      <c r="BK290" s="140">
        <f>ROUND(I290*H290,2)</f>
        <v>0</v>
      </c>
      <c r="BL290" s="18" t="s">
        <v>138</v>
      </c>
      <c r="BM290" s="139" t="s">
        <v>742</v>
      </c>
    </row>
    <row r="291" spans="2:47" s="1" customFormat="1" ht="12">
      <c r="B291" s="33"/>
      <c r="D291" s="141" t="s">
        <v>140</v>
      </c>
      <c r="F291" s="142" t="s">
        <v>743</v>
      </c>
      <c r="I291" s="143"/>
      <c r="L291" s="33"/>
      <c r="M291" s="144"/>
      <c r="T291" s="52"/>
      <c r="AT291" s="18" t="s">
        <v>140</v>
      </c>
      <c r="AU291" s="18" t="s">
        <v>86</v>
      </c>
    </row>
    <row r="292" spans="2:51" s="13" customFormat="1" ht="12">
      <c r="B292" s="152"/>
      <c r="D292" s="146" t="s">
        <v>142</v>
      </c>
      <c r="E292" s="153" t="s">
        <v>19</v>
      </c>
      <c r="F292" s="154" t="s">
        <v>744</v>
      </c>
      <c r="H292" s="155">
        <v>89.84</v>
      </c>
      <c r="I292" s="156"/>
      <c r="L292" s="152"/>
      <c r="M292" s="157"/>
      <c r="T292" s="158"/>
      <c r="AT292" s="153" t="s">
        <v>142</v>
      </c>
      <c r="AU292" s="153" t="s">
        <v>86</v>
      </c>
      <c r="AV292" s="13" t="s">
        <v>86</v>
      </c>
      <c r="AW292" s="13" t="s">
        <v>37</v>
      </c>
      <c r="AX292" s="13" t="s">
        <v>76</v>
      </c>
      <c r="AY292" s="153" t="s">
        <v>130</v>
      </c>
    </row>
    <row r="293" spans="2:51" s="13" customFormat="1" ht="12">
      <c r="B293" s="152"/>
      <c r="D293" s="146" t="s">
        <v>142</v>
      </c>
      <c r="E293" s="153" t="s">
        <v>19</v>
      </c>
      <c r="F293" s="154" t="s">
        <v>745</v>
      </c>
      <c r="H293" s="155">
        <v>12.024</v>
      </c>
      <c r="I293" s="156"/>
      <c r="L293" s="152"/>
      <c r="M293" s="157"/>
      <c r="T293" s="158"/>
      <c r="AT293" s="153" t="s">
        <v>142</v>
      </c>
      <c r="AU293" s="153" t="s">
        <v>86</v>
      </c>
      <c r="AV293" s="13" t="s">
        <v>86</v>
      </c>
      <c r="AW293" s="13" t="s">
        <v>37</v>
      </c>
      <c r="AX293" s="13" t="s">
        <v>76</v>
      </c>
      <c r="AY293" s="153" t="s">
        <v>130</v>
      </c>
    </row>
    <row r="294" spans="2:51" s="13" customFormat="1" ht="12">
      <c r="B294" s="152"/>
      <c r="D294" s="146" t="s">
        <v>142</v>
      </c>
      <c r="E294" s="153" t="s">
        <v>19</v>
      </c>
      <c r="F294" s="154" t="s">
        <v>746</v>
      </c>
      <c r="H294" s="155">
        <v>28.68</v>
      </c>
      <c r="I294" s="156"/>
      <c r="L294" s="152"/>
      <c r="M294" s="157"/>
      <c r="T294" s="158"/>
      <c r="AT294" s="153" t="s">
        <v>142</v>
      </c>
      <c r="AU294" s="153" t="s">
        <v>86</v>
      </c>
      <c r="AV294" s="13" t="s">
        <v>86</v>
      </c>
      <c r="AW294" s="13" t="s">
        <v>37</v>
      </c>
      <c r="AX294" s="13" t="s">
        <v>76</v>
      </c>
      <c r="AY294" s="153" t="s">
        <v>130</v>
      </c>
    </row>
    <row r="295" spans="2:51" s="13" customFormat="1" ht="12">
      <c r="B295" s="152"/>
      <c r="D295" s="146" t="s">
        <v>142</v>
      </c>
      <c r="E295" s="153" t="s">
        <v>19</v>
      </c>
      <c r="F295" s="154" t="s">
        <v>747</v>
      </c>
      <c r="H295" s="155">
        <v>8.536</v>
      </c>
      <c r="I295" s="156"/>
      <c r="L295" s="152"/>
      <c r="M295" s="157"/>
      <c r="T295" s="158"/>
      <c r="AT295" s="153" t="s">
        <v>142</v>
      </c>
      <c r="AU295" s="153" t="s">
        <v>86</v>
      </c>
      <c r="AV295" s="13" t="s">
        <v>86</v>
      </c>
      <c r="AW295" s="13" t="s">
        <v>37</v>
      </c>
      <c r="AX295" s="13" t="s">
        <v>76</v>
      </c>
      <c r="AY295" s="153" t="s">
        <v>130</v>
      </c>
    </row>
    <row r="296" spans="2:51" s="13" customFormat="1" ht="12">
      <c r="B296" s="152"/>
      <c r="D296" s="146" t="s">
        <v>142</v>
      </c>
      <c r="E296" s="153" t="s">
        <v>19</v>
      </c>
      <c r="F296" s="154" t="s">
        <v>748</v>
      </c>
      <c r="H296" s="155">
        <v>7.54</v>
      </c>
      <c r="I296" s="156"/>
      <c r="L296" s="152"/>
      <c r="M296" s="157"/>
      <c r="T296" s="158"/>
      <c r="AT296" s="153" t="s">
        <v>142</v>
      </c>
      <c r="AU296" s="153" t="s">
        <v>86</v>
      </c>
      <c r="AV296" s="13" t="s">
        <v>86</v>
      </c>
      <c r="AW296" s="13" t="s">
        <v>37</v>
      </c>
      <c r="AX296" s="13" t="s">
        <v>76</v>
      </c>
      <c r="AY296" s="153" t="s">
        <v>130</v>
      </c>
    </row>
    <row r="297" spans="2:51" s="14" customFormat="1" ht="12">
      <c r="B297" s="159"/>
      <c r="D297" s="146" t="s">
        <v>142</v>
      </c>
      <c r="E297" s="160" t="s">
        <v>19</v>
      </c>
      <c r="F297" s="161" t="s">
        <v>146</v>
      </c>
      <c r="H297" s="162">
        <v>146.62</v>
      </c>
      <c r="I297" s="163"/>
      <c r="L297" s="159"/>
      <c r="M297" s="164"/>
      <c r="T297" s="165"/>
      <c r="AT297" s="160" t="s">
        <v>142</v>
      </c>
      <c r="AU297" s="160" t="s">
        <v>86</v>
      </c>
      <c r="AV297" s="14" t="s">
        <v>138</v>
      </c>
      <c r="AW297" s="14" t="s">
        <v>37</v>
      </c>
      <c r="AX297" s="14" t="s">
        <v>84</v>
      </c>
      <c r="AY297" s="160" t="s">
        <v>130</v>
      </c>
    </row>
    <row r="298" spans="2:65" s="1" customFormat="1" ht="16.5" customHeight="1">
      <c r="B298" s="33"/>
      <c r="C298" s="128" t="s">
        <v>372</v>
      </c>
      <c r="D298" s="128" t="s">
        <v>133</v>
      </c>
      <c r="E298" s="129" t="s">
        <v>749</v>
      </c>
      <c r="F298" s="130" t="s">
        <v>750</v>
      </c>
      <c r="G298" s="131" t="s">
        <v>136</v>
      </c>
      <c r="H298" s="132">
        <v>121.26</v>
      </c>
      <c r="I298" s="133"/>
      <c r="J298" s="134">
        <f>ROUND(I298*H298,2)</f>
        <v>0</v>
      </c>
      <c r="K298" s="130" t="s">
        <v>137</v>
      </c>
      <c r="L298" s="33"/>
      <c r="M298" s="135" t="s">
        <v>19</v>
      </c>
      <c r="N298" s="136" t="s">
        <v>47</v>
      </c>
      <c r="P298" s="137">
        <f>O298*H298</f>
        <v>0</v>
      </c>
      <c r="Q298" s="137">
        <v>0.004</v>
      </c>
      <c r="R298" s="137">
        <f>Q298*H298</f>
        <v>0.48504</v>
      </c>
      <c r="S298" s="137">
        <v>0</v>
      </c>
      <c r="T298" s="138">
        <f>S298*H298</f>
        <v>0</v>
      </c>
      <c r="AR298" s="139" t="s">
        <v>138</v>
      </c>
      <c r="AT298" s="139" t="s">
        <v>133</v>
      </c>
      <c r="AU298" s="139" t="s">
        <v>86</v>
      </c>
      <c r="AY298" s="18" t="s">
        <v>130</v>
      </c>
      <c r="BE298" s="140">
        <f>IF(N298="základní",J298,0)</f>
        <v>0</v>
      </c>
      <c r="BF298" s="140">
        <f>IF(N298="snížená",J298,0)</f>
        <v>0</v>
      </c>
      <c r="BG298" s="140">
        <f>IF(N298="zákl. přenesená",J298,0)</f>
        <v>0</v>
      </c>
      <c r="BH298" s="140">
        <f>IF(N298="sníž. přenesená",J298,0)</f>
        <v>0</v>
      </c>
      <c r="BI298" s="140">
        <f>IF(N298="nulová",J298,0)</f>
        <v>0</v>
      </c>
      <c r="BJ298" s="18" t="s">
        <v>84</v>
      </c>
      <c r="BK298" s="140">
        <f>ROUND(I298*H298,2)</f>
        <v>0</v>
      </c>
      <c r="BL298" s="18" t="s">
        <v>138</v>
      </c>
      <c r="BM298" s="139" t="s">
        <v>751</v>
      </c>
    </row>
    <row r="299" spans="2:47" s="1" customFormat="1" ht="12">
      <c r="B299" s="33"/>
      <c r="D299" s="141" t="s">
        <v>140</v>
      </c>
      <c r="F299" s="142" t="s">
        <v>752</v>
      </c>
      <c r="I299" s="143"/>
      <c r="L299" s="33"/>
      <c r="M299" s="144"/>
      <c r="T299" s="52"/>
      <c r="AT299" s="18" t="s">
        <v>140</v>
      </c>
      <c r="AU299" s="18" t="s">
        <v>86</v>
      </c>
    </row>
    <row r="300" spans="2:51" s="13" customFormat="1" ht="12">
      <c r="B300" s="152"/>
      <c r="D300" s="146" t="s">
        <v>142</v>
      </c>
      <c r="E300" s="153" t="s">
        <v>19</v>
      </c>
      <c r="F300" s="154" t="s">
        <v>744</v>
      </c>
      <c r="H300" s="155">
        <v>89.84</v>
      </c>
      <c r="I300" s="156"/>
      <c r="L300" s="152"/>
      <c r="M300" s="157"/>
      <c r="T300" s="158"/>
      <c r="AT300" s="153" t="s">
        <v>142</v>
      </c>
      <c r="AU300" s="153" t="s">
        <v>86</v>
      </c>
      <c r="AV300" s="13" t="s">
        <v>86</v>
      </c>
      <c r="AW300" s="13" t="s">
        <v>37</v>
      </c>
      <c r="AX300" s="13" t="s">
        <v>76</v>
      </c>
      <c r="AY300" s="153" t="s">
        <v>130</v>
      </c>
    </row>
    <row r="301" spans="2:51" s="13" customFormat="1" ht="12">
      <c r="B301" s="152"/>
      <c r="D301" s="146" t="s">
        <v>142</v>
      </c>
      <c r="E301" s="153" t="s">
        <v>19</v>
      </c>
      <c r="F301" s="154" t="s">
        <v>753</v>
      </c>
      <c r="H301" s="155">
        <v>31.42</v>
      </c>
      <c r="I301" s="156"/>
      <c r="L301" s="152"/>
      <c r="M301" s="157"/>
      <c r="T301" s="158"/>
      <c r="AT301" s="153" t="s">
        <v>142</v>
      </c>
      <c r="AU301" s="153" t="s">
        <v>86</v>
      </c>
      <c r="AV301" s="13" t="s">
        <v>86</v>
      </c>
      <c r="AW301" s="13" t="s">
        <v>37</v>
      </c>
      <c r="AX301" s="13" t="s">
        <v>76</v>
      </c>
      <c r="AY301" s="153" t="s">
        <v>130</v>
      </c>
    </row>
    <row r="302" spans="2:51" s="14" customFormat="1" ht="12">
      <c r="B302" s="159"/>
      <c r="D302" s="146" t="s">
        <v>142</v>
      </c>
      <c r="E302" s="160" t="s">
        <v>19</v>
      </c>
      <c r="F302" s="161" t="s">
        <v>146</v>
      </c>
      <c r="H302" s="162">
        <v>121.26</v>
      </c>
      <c r="I302" s="163"/>
      <c r="L302" s="159"/>
      <c r="M302" s="164"/>
      <c r="T302" s="165"/>
      <c r="AT302" s="160" t="s">
        <v>142</v>
      </c>
      <c r="AU302" s="160" t="s">
        <v>86</v>
      </c>
      <c r="AV302" s="14" t="s">
        <v>138</v>
      </c>
      <c r="AW302" s="14" t="s">
        <v>37</v>
      </c>
      <c r="AX302" s="14" t="s">
        <v>84</v>
      </c>
      <c r="AY302" s="160" t="s">
        <v>130</v>
      </c>
    </row>
    <row r="303" spans="2:65" s="1" customFormat="1" ht="16.5" customHeight="1">
      <c r="B303" s="33"/>
      <c r="C303" s="128" t="s">
        <v>378</v>
      </c>
      <c r="D303" s="128" t="s">
        <v>133</v>
      </c>
      <c r="E303" s="129" t="s">
        <v>754</v>
      </c>
      <c r="F303" s="130" t="s">
        <v>755</v>
      </c>
      <c r="G303" s="131" t="s">
        <v>136</v>
      </c>
      <c r="H303" s="132">
        <v>40.704</v>
      </c>
      <c r="I303" s="133"/>
      <c r="J303" s="134">
        <f>ROUND(I303*H303,2)</f>
        <v>0</v>
      </c>
      <c r="K303" s="130" t="s">
        <v>19</v>
      </c>
      <c r="L303" s="33"/>
      <c r="M303" s="135" t="s">
        <v>19</v>
      </c>
      <c r="N303" s="136" t="s">
        <v>47</v>
      </c>
      <c r="P303" s="137">
        <f>O303*H303</f>
        <v>0</v>
      </c>
      <c r="Q303" s="137">
        <v>0.008</v>
      </c>
      <c r="R303" s="137">
        <f>Q303*H303</f>
        <v>0.32563200000000003</v>
      </c>
      <c r="S303" s="137">
        <v>0</v>
      </c>
      <c r="T303" s="138">
        <f>S303*H303</f>
        <v>0</v>
      </c>
      <c r="AR303" s="139" t="s">
        <v>138</v>
      </c>
      <c r="AT303" s="139" t="s">
        <v>133</v>
      </c>
      <c r="AU303" s="139" t="s">
        <v>86</v>
      </c>
      <c r="AY303" s="18" t="s">
        <v>130</v>
      </c>
      <c r="BE303" s="140">
        <f>IF(N303="základní",J303,0)</f>
        <v>0</v>
      </c>
      <c r="BF303" s="140">
        <f>IF(N303="snížená",J303,0)</f>
        <v>0</v>
      </c>
      <c r="BG303" s="140">
        <f>IF(N303="zákl. přenesená",J303,0)</f>
        <v>0</v>
      </c>
      <c r="BH303" s="140">
        <f>IF(N303="sníž. přenesená",J303,0)</f>
        <v>0</v>
      </c>
      <c r="BI303" s="140">
        <f>IF(N303="nulová",J303,0)</f>
        <v>0</v>
      </c>
      <c r="BJ303" s="18" t="s">
        <v>84</v>
      </c>
      <c r="BK303" s="140">
        <f>ROUND(I303*H303,2)</f>
        <v>0</v>
      </c>
      <c r="BL303" s="18" t="s">
        <v>138</v>
      </c>
      <c r="BM303" s="139" t="s">
        <v>756</v>
      </c>
    </row>
    <row r="304" spans="2:51" s="13" customFormat="1" ht="12">
      <c r="B304" s="152"/>
      <c r="D304" s="146" t="s">
        <v>142</v>
      </c>
      <c r="E304" s="153" t="s">
        <v>19</v>
      </c>
      <c r="F304" s="154" t="s">
        <v>745</v>
      </c>
      <c r="H304" s="155">
        <v>12.024</v>
      </c>
      <c r="I304" s="156"/>
      <c r="L304" s="152"/>
      <c r="M304" s="157"/>
      <c r="T304" s="158"/>
      <c r="AT304" s="153" t="s">
        <v>142</v>
      </c>
      <c r="AU304" s="153" t="s">
        <v>86</v>
      </c>
      <c r="AV304" s="13" t="s">
        <v>86</v>
      </c>
      <c r="AW304" s="13" t="s">
        <v>37</v>
      </c>
      <c r="AX304" s="13" t="s">
        <v>76</v>
      </c>
      <c r="AY304" s="153" t="s">
        <v>130</v>
      </c>
    </row>
    <row r="305" spans="2:51" s="13" customFormat="1" ht="12">
      <c r="B305" s="152"/>
      <c r="D305" s="146" t="s">
        <v>142</v>
      </c>
      <c r="E305" s="153" t="s">
        <v>19</v>
      </c>
      <c r="F305" s="154" t="s">
        <v>746</v>
      </c>
      <c r="H305" s="155">
        <v>28.68</v>
      </c>
      <c r="I305" s="156"/>
      <c r="L305" s="152"/>
      <c r="M305" s="157"/>
      <c r="T305" s="158"/>
      <c r="AT305" s="153" t="s">
        <v>142</v>
      </c>
      <c r="AU305" s="153" t="s">
        <v>86</v>
      </c>
      <c r="AV305" s="13" t="s">
        <v>86</v>
      </c>
      <c r="AW305" s="13" t="s">
        <v>37</v>
      </c>
      <c r="AX305" s="13" t="s">
        <v>76</v>
      </c>
      <c r="AY305" s="153" t="s">
        <v>130</v>
      </c>
    </row>
    <row r="306" spans="2:51" s="14" customFormat="1" ht="12">
      <c r="B306" s="159"/>
      <c r="D306" s="146" t="s">
        <v>142</v>
      </c>
      <c r="E306" s="160" t="s">
        <v>19</v>
      </c>
      <c r="F306" s="161" t="s">
        <v>146</v>
      </c>
      <c r="H306" s="162">
        <v>40.704</v>
      </c>
      <c r="I306" s="163"/>
      <c r="L306" s="159"/>
      <c r="M306" s="164"/>
      <c r="T306" s="165"/>
      <c r="AT306" s="160" t="s">
        <v>142</v>
      </c>
      <c r="AU306" s="160" t="s">
        <v>86</v>
      </c>
      <c r="AV306" s="14" t="s">
        <v>138</v>
      </c>
      <c r="AW306" s="14" t="s">
        <v>37</v>
      </c>
      <c r="AX306" s="14" t="s">
        <v>84</v>
      </c>
      <c r="AY306" s="160" t="s">
        <v>130</v>
      </c>
    </row>
    <row r="307" spans="2:65" s="1" customFormat="1" ht="16.5" customHeight="1">
      <c r="B307" s="33"/>
      <c r="C307" s="128" t="s">
        <v>386</v>
      </c>
      <c r="D307" s="128" t="s">
        <v>133</v>
      </c>
      <c r="E307" s="129" t="s">
        <v>757</v>
      </c>
      <c r="F307" s="130" t="s">
        <v>758</v>
      </c>
      <c r="G307" s="131" t="s">
        <v>136</v>
      </c>
      <c r="H307" s="132">
        <v>40.704</v>
      </c>
      <c r="I307" s="133"/>
      <c r="J307" s="134">
        <f>ROUND(I307*H307,2)</f>
        <v>0</v>
      </c>
      <c r="K307" s="130" t="s">
        <v>19</v>
      </c>
      <c r="L307" s="33"/>
      <c r="M307" s="135" t="s">
        <v>19</v>
      </c>
      <c r="N307" s="136" t="s">
        <v>47</v>
      </c>
      <c r="P307" s="137">
        <f>O307*H307</f>
        <v>0</v>
      </c>
      <c r="Q307" s="137">
        <v>0.00024</v>
      </c>
      <c r="R307" s="137">
        <f>Q307*H307</f>
        <v>0.00976896</v>
      </c>
      <c r="S307" s="137">
        <v>0</v>
      </c>
      <c r="T307" s="138">
        <f>S307*H307</f>
        <v>0</v>
      </c>
      <c r="AR307" s="139" t="s">
        <v>245</v>
      </c>
      <c r="AT307" s="139" t="s">
        <v>133</v>
      </c>
      <c r="AU307" s="139" t="s">
        <v>86</v>
      </c>
      <c r="AY307" s="18" t="s">
        <v>130</v>
      </c>
      <c r="BE307" s="140">
        <f>IF(N307="základní",J307,0)</f>
        <v>0</v>
      </c>
      <c r="BF307" s="140">
        <f>IF(N307="snížená",J307,0)</f>
        <v>0</v>
      </c>
      <c r="BG307" s="140">
        <f>IF(N307="zákl. přenesená",J307,0)</f>
        <v>0</v>
      </c>
      <c r="BH307" s="140">
        <f>IF(N307="sníž. přenesená",J307,0)</f>
        <v>0</v>
      </c>
      <c r="BI307" s="140">
        <f>IF(N307="nulová",J307,0)</f>
        <v>0</v>
      </c>
      <c r="BJ307" s="18" t="s">
        <v>84</v>
      </c>
      <c r="BK307" s="140">
        <f>ROUND(I307*H307,2)</f>
        <v>0</v>
      </c>
      <c r="BL307" s="18" t="s">
        <v>245</v>
      </c>
      <c r="BM307" s="139" t="s">
        <v>759</v>
      </c>
    </row>
    <row r="308" spans="2:51" s="13" customFormat="1" ht="12">
      <c r="B308" s="152"/>
      <c r="D308" s="146" t="s">
        <v>142</v>
      </c>
      <c r="E308" s="153" t="s">
        <v>19</v>
      </c>
      <c r="F308" s="154" t="s">
        <v>760</v>
      </c>
      <c r="H308" s="155">
        <v>12.024</v>
      </c>
      <c r="I308" s="156"/>
      <c r="L308" s="152"/>
      <c r="M308" s="157"/>
      <c r="T308" s="158"/>
      <c r="AT308" s="153" t="s">
        <v>142</v>
      </c>
      <c r="AU308" s="153" t="s">
        <v>86</v>
      </c>
      <c r="AV308" s="13" t="s">
        <v>86</v>
      </c>
      <c r="AW308" s="13" t="s">
        <v>37</v>
      </c>
      <c r="AX308" s="13" t="s">
        <v>76</v>
      </c>
      <c r="AY308" s="153" t="s">
        <v>130</v>
      </c>
    </row>
    <row r="309" spans="2:51" s="13" customFormat="1" ht="12">
      <c r="B309" s="152"/>
      <c r="D309" s="146" t="s">
        <v>142</v>
      </c>
      <c r="E309" s="153" t="s">
        <v>19</v>
      </c>
      <c r="F309" s="154" t="s">
        <v>746</v>
      </c>
      <c r="H309" s="155">
        <v>28.68</v>
      </c>
      <c r="I309" s="156"/>
      <c r="L309" s="152"/>
      <c r="M309" s="157"/>
      <c r="T309" s="158"/>
      <c r="AT309" s="153" t="s">
        <v>142</v>
      </c>
      <c r="AU309" s="153" t="s">
        <v>86</v>
      </c>
      <c r="AV309" s="13" t="s">
        <v>86</v>
      </c>
      <c r="AW309" s="13" t="s">
        <v>37</v>
      </c>
      <c r="AX309" s="13" t="s">
        <v>76</v>
      </c>
      <c r="AY309" s="153" t="s">
        <v>130</v>
      </c>
    </row>
    <row r="310" spans="2:51" s="14" customFormat="1" ht="12">
      <c r="B310" s="159"/>
      <c r="D310" s="146" t="s">
        <v>142</v>
      </c>
      <c r="E310" s="160" t="s">
        <v>19</v>
      </c>
      <c r="F310" s="161" t="s">
        <v>146</v>
      </c>
      <c r="H310" s="162">
        <v>40.704</v>
      </c>
      <c r="I310" s="163"/>
      <c r="L310" s="159"/>
      <c r="M310" s="164"/>
      <c r="T310" s="165"/>
      <c r="AT310" s="160" t="s">
        <v>142</v>
      </c>
      <c r="AU310" s="160" t="s">
        <v>86</v>
      </c>
      <c r="AV310" s="14" t="s">
        <v>138</v>
      </c>
      <c r="AW310" s="14" t="s">
        <v>37</v>
      </c>
      <c r="AX310" s="14" t="s">
        <v>84</v>
      </c>
      <c r="AY310" s="160" t="s">
        <v>130</v>
      </c>
    </row>
    <row r="311" spans="2:65" s="1" customFormat="1" ht="16.5" customHeight="1">
      <c r="B311" s="33"/>
      <c r="C311" s="128" t="s">
        <v>397</v>
      </c>
      <c r="D311" s="128" t="s">
        <v>133</v>
      </c>
      <c r="E311" s="129" t="s">
        <v>761</v>
      </c>
      <c r="F311" s="130" t="s">
        <v>762</v>
      </c>
      <c r="G311" s="131" t="s">
        <v>229</v>
      </c>
      <c r="H311" s="132">
        <v>13.6</v>
      </c>
      <c r="I311" s="133"/>
      <c r="J311" s="134">
        <f>ROUND(I311*H311,2)</f>
        <v>0</v>
      </c>
      <c r="K311" s="130" t="s">
        <v>137</v>
      </c>
      <c r="L311" s="33"/>
      <c r="M311" s="135" t="s">
        <v>19</v>
      </c>
      <c r="N311" s="136" t="s">
        <v>47</v>
      </c>
      <c r="P311" s="137">
        <f>O311*H311</f>
        <v>0</v>
      </c>
      <c r="Q311" s="137">
        <v>0.0015</v>
      </c>
      <c r="R311" s="137">
        <f>Q311*H311</f>
        <v>0.0204</v>
      </c>
      <c r="S311" s="137">
        <v>0</v>
      </c>
      <c r="T311" s="138">
        <f>S311*H311</f>
        <v>0</v>
      </c>
      <c r="AR311" s="139" t="s">
        <v>138</v>
      </c>
      <c r="AT311" s="139" t="s">
        <v>133</v>
      </c>
      <c r="AU311" s="139" t="s">
        <v>86</v>
      </c>
      <c r="AY311" s="18" t="s">
        <v>130</v>
      </c>
      <c r="BE311" s="140">
        <f>IF(N311="základní",J311,0)</f>
        <v>0</v>
      </c>
      <c r="BF311" s="140">
        <f>IF(N311="snížená",J311,0)</f>
        <v>0</v>
      </c>
      <c r="BG311" s="140">
        <f>IF(N311="zákl. přenesená",J311,0)</f>
        <v>0</v>
      </c>
      <c r="BH311" s="140">
        <f>IF(N311="sníž. přenesená",J311,0)</f>
        <v>0</v>
      </c>
      <c r="BI311" s="140">
        <f>IF(N311="nulová",J311,0)</f>
        <v>0</v>
      </c>
      <c r="BJ311" s="18" t="s">
        <v>84</v>
      </c>
      <c r="BK311" s="140">
        <f>ROUND(I311*H311,2)</f>
        <v>0</v>
      </c>
      <c r="BL311" s="18" t="s">
        <v>138</v>
      </c>
      <c r="BM311" s="139" t="s">
        <v>763</v>
      </c>
    </row>
    <row r="312" spans="2:47" s="1" customFormat="1" ht="12">
      <c r="B312" s="33"/>
      <c r="D312" s="141" t="s">
        <v>140</v>
      </c>
      <c r="F312" s="142" t="s">
        <v>764</v>
      </c>
      <c r="I312" s="143"/>
      <c r="L312" s="33"/>
      <c r="M312" s="144"/>
      <c r="T312" s="52"/>
      <c r="AT312" s="18" t="s">
        <v>140</v>
      </c>
      <c r="AU312" s="18" t="s">
        <v>86</v>
      </c>
    </row>
    <row r="313" spans="2:51" s="13" customFormat="1" ht="12">
      <c r="B313" s="152"/>
      <c r="D313" s="146" t="s">
        <v>142</v>
      </c>
      <c r="E313" s="153" t="s">
        <v>19</v>
      </c>
      <c r="F313" s="154" t="s">
        <v>765</v>
      </c>
      <c r="H313" s="155">
        <v>13.6</v>
      </c>
      <c r="I313" s="156"/>
      <c r="L313" s="152"/>
      <c r="M313" s="157"/>
      <c r="T313" s="158"/>
      <c r="AT313" s="153" t="s">
        <v>142</v>
      </c>
      <c r="AU313" s="153" t="s">
        <v>86</v>
      </c>
      <c r="AV313" s="13" t="s">
        <v>86</v>
      </c>
      <c r="AW313" s="13" t="s">
        <v>37</v>
      </c>
      <c r="AX313" s="13" t="s">
        <v>76</v>
      </c>
      <c r="AY313" s="153" t="s">
        <v>130</v>
      </c>
    </row>
    <row r="314" spans="2:51" s="14" customFormat="1" ht="12">
      <c r="B314" s="159"/>
      <c r="D314" s="146" t="s">
        <v>142</v>
      </c>
      <c r="E314" s="160" t="s">
        <v>19</v>
      </c>
      <c r="F314" s="161" t="s">
        <v>146</v>
      </c>
      <c r="H314" s="162">
        <v>13.6</v>
      </c>
      <c r="I314" s="163"/>
      <c r="L314" s="159"/>
      <c r="M314" s="164"/>
      <c r="T314" s="165"/>
      <c r="AT314" s="160" t="s">
        <v>142</v>
      </c>
      <c r="AU314" s="160" t="s">
        <v>86</v>
      </c>
      <c r="AV314" s="14" t="s">
        <v>138</v>
      </c>
      <c r="AW314" s="14" t="s">
        <v>37</v>
      </c>
      <c r="AX314" s="14" t="s">
        <v>84</v>
      </c>
      <c r="AY314" s="160" t="s">
        <v>130</v>
      </c>
    </row>
    <row r="315" spans="2:65" s="1" customFormat="1" ht="16.5" customHeight="1">
      <c r="B315" s="33"/>
      <c r="C315" s="128" t="s">
        <v>404</v>
      </c>
      <c r="D315" s="128" t="s">
        <v>133</v>
      </c>
      <c r="E315" s="129" t="s">
        <v>766</v>
      </c>
      <c r="F315" s="130" t="s">
        <v>767</v>
      </c>
      <c r="G315" s="131" t="s">
        <v>136</v>
      </c>
      <c r="H315" s="132">
        <v>55.22</v>
      </c>
      <c r="I315" s="133"/>
      <c r="J315" s="134">
        <f>ROUND(I315*H315,2)</f>
        <v>0</v>
      </c>
      <c r="K315" s="130" t="s">
        <v>137</v>
      </c>
      <c r="L315" s="33"/>
      <c r="M315" s="135" t="s">
        <v>19</v>
      </c>
      <c r="N315" s="136" t="s">
        <v>47</v>
      </c>
      <c r="P315" s="137">
        <f>O315*H315</f>
        <v>0</v>
      </c>
      <c r="Q315" s="137">
        <v>0.00026</v>
      </c>
      <c r="R315" s="137">
        <f>Q315*H315</f>
        <v>0.014357199999999999</v>
      </c>
      <c r="S315" s="137">
        <v>0</v>
      </c>
      <c r="T315" s="138">
        <f>S315*H315</f>
        <v>0</v>
      </c>
      <c r="AR315" s="139" t="s">
        <v>138</v>
      </c>
      <c r="AT315" s="139" t="s">
        <v>133</v>
      </c>
      <c r="AU315" s="139" t="s">
        <v>86</v>
      </c>
      <c r="AY315" s="18" t="s">
        <v>130</v>
      </c>
      <c r="BE315" s="140">
        <f>IF(N315="základní",J315,0)</f>
        <v>0</v>
      </c>
      <c r="BF315" s="140">
        <f>IF(N315="snížená",J315,0)</f>
        <v>0</v>
      </c>
      <c r="BG315" s="140">
        <f>IF(N315="zákl. přenesená",J315,0)</f>
        <v>0</v>
      </c>
      <c r="BH315" s="140">
        <f>IF(N315="sníž. přenesená",J315,0)</f>
        <v>0</v>
      </c>
      <c r="BI315" s="140">
        <f>IF(N315="nulová",J315,0)</f>
        <v>0</v>
      </c>
      <c r="BJ315" s="18" t="s">
        <v>84</v>
      </c>
      <c r="BK315" s="140">
        <f>ROUND(I315*H315,2)</f>
        <v>0</v>
      </c>
      <c r="BL315" s="18" t="s">
        <v>138</v>
      </c>
      <c r="BM315" s="139" t="s">
        <v>768</v>
      </c>
    </row>
    <row r="316" spans="2:47" s="1" customFormat="1" ht="12">
      <c r="B316" s="33"/>
      <c r="D316" s="141" t="s">
        <v>140</v>
      </c>
      <c r="F316" s="142" t="s">
        <v>769</v>
      </c>
      <c r="I316" s="143"/>
      <c r="L316" s="33"/>
      <c r="M316" s="144"/>
      <c r="T316" s="52"/>
      <c r="AT316" s="18" t="s">
        <v>140</v>
      </c>
      <c r="AU316" s="18" t="s">
        <v>86</v>
      </c>
    </row>
    <row r="317" spans="2:51" s="12" customFormat="1" ht="12">
      <c r="B317" s="145"/>
      <c r="D317" s="146" t="s">
        <v>142</v>
      </c>
      <c r="E317" s="147" t="s">
        <v>19</v>
      </c>
      <c r="F317" s="148" t="s">
        <v>770</v>
      </c>
      <c r="H317" s="147" t="s">
        <v>19</v>
      </c>
      <c r="I317" s="149"/>
      <c r="L317" s="145"/>
      <c r="M317" s="150"/>
      <c r="T317" s="151"/>
      <c r="AT317" s="147" t="s">
        <v>142</v>
      </c>
      <c r="AU317" s="147" t="s">
        <v>86</v>
      </c>
      <c r="AV317" s="12" t="s">
        <v>84</v>
      </c>
      <c r="AW317" s="12" t="s">
        <v>37</v>
      </c>
      <c r="AX317" s="12" t="s">
        <v>76</v>
      </c>
      <c r="AY317" s="147" t="s">
        <v>130</v>
      </c>
    </row>
    <row r="318" spans="2:51" s="13" customFormat="1" ht="12">
      <c r="B318" s="152"/>
      <c r="D318" s="146" t="s">
        <v>142</v>
      </c>
      <c r="E318" s="153" t="s">
        <v>19</v>
      </c>
      <c r="F318" s="154" t="s">
        <v>771</v>
      </c>
      <c r="H318" s="155">
        <v>11.68</v>
      </c>
      <c r="I318" s="156"/>
      <c r="L318" s="152"/>
      <c r="M318" s="157"/>
      <c r="T318" s="158"/>
      <c r="AT318" s="153" t="s">
        <v>142</v>
      </c>
      <c r="AU318" s="153" t="s">
        <v>86</v>
      </c>
      <c r="AV318" s="13" t="s">
        <v>86</v>
      </c>
      <c r="AW318" s="13" t="s">
        <v>37</v>
      </c>
      <c r="AX318" s="13" t="s">
        <v>76</v>
      </c>
      <c r="AY318" s="153" t="s">
        <v>130</v>
      </c>
    </row>
    <row r="319" spans="2:51" s="13" customFormat="1" ht="12">
      <c r="B319" s="152"/>
      <c r="D319" s="146" t="s">
        <v>142</v>
      </c>
      <c r="E319" s="153" t="s">
        <v>19</v>
      </c>
      <c r="F319" s="154" t="s">
        <v>772</v>
      </c>
      <c r="H319" s="155">
        <v>22.3</v>
      </c>
      <c r="I319" s="156"/>
      <c r="L319" s="152"/>
      <c r="M319" s="157"/>
      <c r="T319" s="158"/>
      <c r="AT319" s="153" t="s">
        <v>142</v>
      </c>
      <c r="AU319" s="153" t="s">
        <v>86</v>
      </c>
      <c r="AV319" s="13" t="s">
        <v>86</v>
      </c>
      <c r="AW319" s="13" t="s">
        <v>37</v>
      </c>
      <c r="AX319" s="13" t="s">
        <v>76</v>
      </c>
      <c r="AY319" s="153" t="s">
        <v>130</v>
      </c>
    </row>
    <row r="320" spans="2:51" s="13" customFormat="1" ht="12">
      <c r="B320" s="152"/>
      <c r="D320" s="146" t="s">
        <v>142</v>
      </c>
      <c r="E320" s="153" t="s">
        <v>19</v>
      </c>
      <c r="F320" s="154" t="s">
        <v>347</v>
      </c>
      <c r="H320" s="155">
        <v>11.06</v>
      </c>
      <c r="I320" s="156"/>
      <c r="L320" s="152"/>
      <c r="M320" s="157"/>
      <c r="T320" s="158"/>
      <c r="AT320" s="153" t="s">
        <v>142</v>
      </c>
      <c r="AU320" s="153" t="s">
        <v>86</v>
      </c>
      <c r="AV320" s="13" t="s">
        <v>86</v>
      </c>
      <c r="AW320" s="13" t="s">
        <v>37</v>
      </c>
      <c r="AX320" s="13" t="s">
        <v>76</v>
      </c>
      <c r="AY320" s="153" t="s">
        <v>130</v>
      </c>
    </row>
    <row r="321" spans="2:51" s="13" customFormat="1" ht="12">
      <c r="B321" s="152"/>
      <c r="D321" s="146" t="s">
        <v>142</v>
      </c>
      <c r="E321" s="153" t="s">
        <v>19</v>
      </c>
      <c r="F321" s="154" t="s">
        <v>773</v>
      </c>
      <c r="H321" s="155">
        <v>2.08</v>
      </c>
      <c r="I321" s="156"/>
      <c r="L321" s="152"/>
      <c r="M321" s="157"/>
      <c r="T321" s="158"/>
      <c r="AT321" s="153" t="s">
        <v>142</v>
      </c>
      <c r="AU321" s="153" t="s">
        <v>86</v>
      </c>
      <c r="AV321" s="13" t="s">
        <v>86</v>
      </c>
      <c r="AW321" s="13" t="s">
        <v>37</v>
      </c>
      <c r="AX321" s="13" t="s">
        <v>76</v>
      </c>
      <c r="AY321" s="153" t="s">
        <v>130</v>
      </c>
    </row>
    <row r="322" spans="2:51" s="15" customFormat="1" ht="12">
      <c r="B322" s="166"/>
      <c r="D322" s="146" t="s">
        <v>142</v>
      </c>
      <c r="E322" s="167" t="s">
        <v>19</v>
      </c>
      <c r="F322" s="168" t="s">
        <v>545</v>
      </c>
      <c r="H322" s="169">
        <v>47.12</v>
      </c>
      <c r="I322" s="170"/>
      <c r="L322" s="166"/>
      <c r="M322" s="171"/>
      <c r="T322" s="172"/>
      <c r="AT322" s="167" t="s">
        <v>142</v>
      </c>
      <c r="AU322" s="167" t="s">
        <v>86</v>
      </c>
      <c r="AV322" s="15" t="s">
        <v>156</v>
      </c>
      <c r="AW322" s="15" t="s">
        <v>37</v>
      </c>
      <c r="AX322" s="15" t="s">
        <v>76</v>
      </c>
      <c r="AY322" s="167" t="s">
        <v>130</v>
      </c>
    </row>
    <row r="323" spans="2:51" s="12" customFormat="1" ht="12">
      <c r="B323" s="145"/>
      <c r="D323" s="146" t="s">
        <v>142</v>
      </c>
      <c r="E323" s="147" t="s">
        <v>19</v>
      </c>
      <c r="F323" s="148" t="s">
        <v>774</v>
      </c>
      <c r="H323" s="147" t="s">
        <v>19</v>
      </c>
      <c r="I323" s="149"/>
      <c r="L323" s="145"/>
      <c r="M323" s="150"/>
      <c r="T323" s="151"/>
      <c r="AT323" s="147" t="s">
        <v>142</v>
      </c>
      <c r="AU323" s="147" t="s">
        <v>86</v>
      </c>
      <c r="AV323" s="12" t="s">
        <v>84</v>
      </c>
      <c r="AW323" s="12" t="s">
        <v>37</v>
      </c>
      <c r="AX323" s="12" t="s">
        <v>76</v>
      </c>
      <c r="AY323" s="147" t="s">
        <v>130</v>
      </c>
    </row>
    <row r="324" spans="2:51" s="13" customFormat="1" ht="12">
      <c r="B324" s="152"/>
      <c r="D324" s="146" t="s">
        <v>142</v>
      </c>
      <c r="E324" s="153" t="s">
        <v>19</v>
      </c>
      <c r="F324" s="154" t="s">
        <v>775</v>
      </c>
      <c r="H324" s="155">
        <v>5.2</v>
      </c>
      <c r="I324" s="156"/>
      <c r="L324" s="152"/>
      <c r="M324" s="157"/>
      <c r="T324" s="158"/>
      <c r="AT324" s="153" t="s">
        <v>142</v>
      </c>
      <c r="AU324" s="153" t="s">
        <v>86</v>
      </c>
      <c r="AV324" s="13" t="s">
        <v>86</v>
      </c>
      <c r="AW324" s="13" t="s">
        <v>37</v>
      </c>
      <c r="AX324" s="13" t="s">
        <v>76</v>
      </c>
      <c r="AY324" s="153" t="s">
        <v>130</v>
      </c>
    </row>
    <row r="325" spans="2:51" s="13" customFormat="1" ht="12">
      <c r="B325" s="152"/>
      <c r="D325" s="146" t="s">
        <v>142</v>
      </c>
      <c r="E325" s="153" t="s">
        <v>19</v>
      </c>
      <c r="F325" s="154" t="s">
        <v>776</v>
      </c>
      <c r="H325" s="155">
        <v>2.9</v>
      </c>
      <c r="I325" s="156"/>
      <c r="L325" s="152"/>
      <c r="M325" s="157"/>
      <c r="T325" s="158"/>
      <c r="AT325" s="153" t="s">
        <v>142</v>
      </c>
      <c r="AU325" s="153" t="s">
        <v>86</v>
      </c>
      <c r="AV325" s="13" t="s">
        <v>86</v>
      </c>
      <c r="AW325" s="13" t="s">
        <v>37</v>
      </c>
      <c r="AX325" s="13" t="s">
        <v>76</v>
      </c>
      <c r="AY325" s="153" t="s">
        <v>130</v>
      </c>
    </row>
    <row r="326" spans="2:51" s="15" customFormat="1" ht="12">
      <c r="B326" s="166"/>
      <c r="D326" s="146" t="s">
        <v>142</v>
      </c>
      <c r="E326" s="167" t="s">
        <v>19</v>
      </c>
      <c r="F326" s="168" t="s">
        <v>545</v>
      </c>
      <c r="H326" s="169">
        <v>8.1</v>
      </c>
      <c r="I326" s="170"/>
      <c r="L326" s="166"/>
      <c r="M326" s="171"/>
      <c r="T326" s="172"/>
      <c r="AT326" s="167" t="s">
        <v>142</v>
      </c>
      <c r="AU326" s="167" t="s">
        <v>86</v>
      </c>
      <c r="AV326" s="15" t="s">
        <v>156</v>
      </c>
      <c r="AW326" s="15" t="s">
        <v>37</v>
      </c>
      <c r="AX326" s="15" t="s">
        <v>76</v>
      </c>
      <c r="AY326" s="167" t="s">
        <v>130</v>
      </c>
    </row>
    <row r="327" spans="2:51" s="14" customFormat="1" ht="12">
      <c r="B327" s="159"/>
      <c r="D327" s="146" t="s">
        <v>142</v>
      </c>
      <c r="E327" s="160" t="s">
        <v>19</v>
      </c>
      <c r="F327" s="161" t="s">
        <v>146</v>
      </c>
      <c r="H327" s="162">
        <v>55.22</v>
      </c>
      <c r="I327" s="163"/>
      <c r="L327" s="159"/>
      <c r="M327" s="164"/>
      <c r="T327" s="165"/>
      <c r="AT327" s="160" t="s">
        <v>142</v>
      </c>
      <c r="AU327" s="160" t="s">
        <v>86</v>
      </c>
      <c r="AV327" s="14" t="s">
        <v>138</v>
      </c>
      <c r="AW327" s="14" t="s">
        <v>37</v>
      </c>
      <c r="AX327" s="14" t="s">
        <v>84</v>
      </c>
      <c r="AY327" s="160" t="s">
        <v>130</v>
      </c>
    </row>
    <row r="328" spans="2:65" s="1" customFormat="1" ht="21.75" customHeight="1">
      <c r="B328" s="33"/>
      <c r="C328" s="128" t="s">
        <v>410</v>
      </c>
      <c r="D328" s="128" t="s">
        <v>133</v>
      </c>
      <c r="E328" s="129" t="s">
        <v>777</v>
      </c>
      <c r="F328" s="130" t="s">
        <v>778</v>
      </c>
      <c r="G328" s="131" t="s">
        <v>136</v>
      </c>
      <c r="H328" s="132">
        <v>86.693</v>
      </c>
      <c r="I328" s="133"/>
      <c r="J328" s="134">
        <f>ROUND(I328*H328,2)</f>
        <v>0</v>
      </c>
      <c r="K328" s="130" t="s">
        <v>137</v>
      </c>
      <c r="L328" s="33"/>
      <c r="M328" s="135" t="s">
        <v>19</v>
      </c>
      <c r="N328" s="136" t="s">
        <v>47</v>
      </c>
      <c r="P328" s="137">
        <f>O328*H328</f>
        <v>0</v>
      </c>
      <c r="Q328" s="137">
        <v>0.02048</v>
      </c>
      <c r="R328" s="137">
        <f>Q328*H328</f>
        <v>1.77547264</v>
      </c>
      <c r="S328" s="137">
        <v>0</v>
      </c>
      <c r="T328" s="138">
        <f>S328*H328</f>
        <v>0</v>
      </c>
      <c r="AR328" s="139" t="s">
        <v>138</v>
      </c>
      <c r="AT328" s="139" t="s">
        <v>133</v>
      </c>
      <c r="AU328" s="139" t="s">
        <v>86</v>
      </c>
      <c r="AY328" s="18" t="s">
        <v>130</v>
      </c>
      <c r="BE328" s="140">
        <f>IF(N328="základní",J328,0)</f>
        <v>0</v>
      </c>
      <c r="BF328" s="140">
        <f>IF(N328="snížená",J328,0)</f>
        <v>0</v>
      </c>
      <c r="BG328" s="140">
        <f>IF(N328="zákl. přenesená",J328,0)</f>
        <v>0</v>
      </c>
      <c r="BH328" s="140">
        <f>IF(N328="sníž. přenesená",J328,0)</f>
        <v>0</v>
      </c>
      <c r="BI328" s="140">
        <f>IF(N328="nulová",J328,0)</f>
        <v>0</v>
      </c>
      <c r="BJ328" s="18" t="s">
        <v>84</v>
      </c>
      <c r="BK328" s="140">
        <f>ROUND(I328*H328,2)</f>
        <v>0</v>
      </c>
      <c r="BL328" s="18" t="s">
        <v>138</v>
      </c>
      <c r="BM328" s="139" t="s">
        <v>779</v>
      </c>
    </row>
    <row r="329" spans="2:47" s="1" customFormat="1" ht="12">
      <c r="B329" s="33"/>
      <c r="D329" s="141" t="s">
        <v>140</v>
      </c>
      <c r="F329" s="142" t="s">
        <v>780</v>
      </c>
      <c r="I329" s="143"/>
      <c r="L329" s="33"/>
      <c r="M329" s="144"/>
      <c r="T329" s="52"/>
      <c r="AT329" s="18" t="s">
        <v>140</v>
      </c>
      <c r="AU329" s="18" t="s">
        <v>86</v>
      </c>
    </row>
    <row r="330" spans="2:51" s="13" customFormat="1" ht="12">
      <c r="B330" s="152"/>
      <c r="D330" s="146" t="s">
        <v>142</v>
      </c>
      <c r="E330" s="153" t="s">
        <v>19</v>
      </c>
      <c r="F330" s="154" t="s">
        <v>781</v>
      </c>
      <c r="H330" s="155">
        <v>47.12</v>
      </c>
      <c r="I330" s="156"/>
      <c r="L330" s="152"/>
      <c r="M330" s="157"/>
      <c r="T330" s="158"/>
      <c r="AT330" s="153" t="s">
        <v>142</v>
      </c>
      <c r="AU330" s="153" t="s">
        <v>86</v>
      </c>
      <c r="AV330" s="13" t="s">
        <v>86</v>
      </c>
      <c r="AW330" s="13" t="s">
        <v>37</v>
      </c>
      <c r="AX330" s="13" t="s">
        <v>76</v>
      </c>
      <c r="AY330" s="153" t="s">
        <v>130</v>
      </c>
    </row>
    <row r="331" spans="2:51" s="13" customFormat="1" ht="12">
      <c r="B331" s="152"/>
      <c r="D331" s="146" t="s">
        <v>142</v>
      </c>
      <c r="E331" s="153" t="s">
        <v>19</v>
      </c>
      <c r="F331" s="154" t="s">
        <v>782</v>
      </c>
      <c r="H331" s="155">
        <v>39.573</v>
      </c>
      <c r="I331" s="156"/>
      <c r="L331" s="152"/>
      <c r="M331" s="157"/>
      <c r="T331" s="158"/>
      <c r="AT331" s="153" t="s">
        <v>142</v>
      </c>
      <c r="AU331" s="153" t="s">
        <v>86</v>
      </c>
      <c r="AV331" s="13" t="s">
        <v>86</v>
      </c>
      <c r="AW331" s="13" t="s">
        <v>37</v>
      </c>
      <c r="AX331" s="13" t="s">
        <v>76</v>
      </c>
      <c r="AY331" s="153" t="s">
        <v>130</v>
      </c>
    </row>
    <row r="332" spans="2:51" s="14" customFormat="1" ht="12">
      <c r="B332" s="159"/>
      <c r="D332" s="146" t="s">
        <v>142</v>
      </c>
      <c r="E332" s="160" t="s">
        <v>19</v>
      </c>
      <c r="F332" s="161" t="s">
        <v>146</v>
      </c>
      <c r="H332" s="162">
        <v>86.693</v>
      </c>
      <c r="I332" s="163"/>
      <c r="L332" s="159"/>
      <c r="M332" s="164"/>
      <c r="T332" s="165"/>
      <c r="AT332" s="160" t="s">
        <v>142</v>
      </c>
      <c r="AU332" s="160" t="s">
        <v>86</v>
      </c>
      <c r="AV332" s="14" t="s">
        <v>138</v>
      </c>
      <c r="AW332" s="14" t="s">
        <v>37</v>
      </c>
      <c r="AX332" s="14" t="s">
        <v>84</v>
      </c>
      <c r="AY332" s="160" t="s">
        <v>130</v>
      </c>
    </row>
    <row r="333" spans="2:65" s="1" customFormat="1" ht="24.2" customHeight="1">
      <c r="B333" s="33"/>
      <c r="C333" s="128" t="s">
        <v>425</v>
      </c>
      <c r="D333" s="128" t="s">
        <v>133</v>
      </c>
      <c r="E333" s="129" t="s">
        <v>783</v>
      </c>
      <c r="F333" s="130" t="s">
        <v>784</v>
      </c>
      <c r="G333" s="131" t="s">
        <v>136</v>
      </c>
      <c r="H333" s="132">
        <v>47.12</v>
      </c>
      <c r="I333" s="133"/>
      <c r="J333" s="134">
        <f>ROUND(I333*H333,2)</f>
        <v>0</v>
      </c>
      <c r="K333" s="130" t="s">
        <v>137</v>
      </c>
      <c r="L333" s="33"/>
      <c r="M333" s="135" t="s">
        <v>19</v>
      </c>
      <c r="N333" s="136" t="s">
        <v>47</v>
      </c>
      <c r="P333" s="137">
        <f>O333*H333</f>
        <v>0</v>
      </c>
      <c r="Q333" s="137">
        <v>0.00438</v>
      </c>
      <c r="R333" s="137">
        <f>Q333*H333</f>
        <v>0.2063856</v>
      </c>
      <c r="S333" s="137">
        <v>0</v>
      </c>
      <c r="T333" s="138">
        <f>S333*H333</f>
        <v>0</v>
      </c>
      <c r="AR333" s="139" t="s">
        <v>138</v>
      </c>
      <c r="AT333" s="139" t="s">
        <v>133</v>
      </c>
      <c r="AU333" s="139" t="s">
        <v>86</v>
      </c>
      <c r="AY333" s="18" t="s">
        <v>130</v>
      </c>
      <c r="BE333" s="140">
        <f>IF(N333="základní",J333,0)</f>
        <v>0</v>
      </c>
      <c r="BF333" s="140">
        <f>IF(N333="snížená",J333,0)</f>
        <v>0</v>
      </c>
      <c r="BG333" s="140">
        <f>IF(N333="zákl. přenesená",J333,0)</f>
        <v>0</v>
      </c>
      <c r="BH333" s="140">
        <f>IF(N333="sníž. přenesená",J333,0)</f>
        <v>0</v>
      </c>
      <c r="BI333" s="140">
        <f>IF(N333="nulová",J333,0)</f>
        <v>0</v>
      </c>
      <c r="BJ333" s="18" t="s">
        <v>84</v>
      </c>
      <c r="BK333" s="140">
        <f>ROUND(I333*H333,2)</f>
        <v>0</v>
      </c>
      <c r="BL333" s="18" t="s">
        <v>138</v>
      </c>
      <c r="BM333" s="139" t="s">
        <v>785</v>
      </c>
    </row>
    <row r="334" spans="2:47" s="1" customFormat="1" ht="12">
      <c r="B334" s="33"/>
      <c r="D334" s="141" t="s">
        <v>140</v>
      </c>
      <c r="F334" s="142" t="s">
        <v>786</v>
      </c>
      <c r="I334" s="143"/>
      <c r="L334" s="33"/>
      <c r="M334" s="144"/>
      <c r="T334" s="52"/>
      <c r="AT334" s="18" t="s">
        <v>140</v>
      </c>
      <c r="AU334" s="18" t="s">
        <v>86</v>
      </c>
    </row>
    <row r="335" spans="2:51" s="13" customFormat="1" ht="12">
      <c r="B335" s="152"/>
      <c r="D335" s="146" t="s">
        <v>142</v>
      </c>
      <c r="E335" s="153" t="s">
        <v>19</v>
      </c>
      <c r="F335" s="154" t="s">
        <v>781</v>
      </c>
      <c r="H335" s="155">
        <v>47.12</v>
      </c>
      <c r="I335" s="156"/>
      <c r="L335" s="152"/>
      <c r="M335" s="157"/>
      <c r="T335" s="158"/>
      <c r="AT335" s="153" t="s">
        <v>142</v>
      </c>
      <c r="AU335" s="153" t="s">
        <v>86</v>
      </c>
      <c r="AV335" s="13" t="s">
        <v>86</v>
      </c>
      <c r="AW335" s="13" t="s">
        <v>37</v>
      </c>
      <c r="AX335" s="13" t="s">
        <v>76</v>
      </c>
      <c r="AY335" s="153" t="s">
        <v>130</v>
      </c>
    </row>
    <row r="336" spans="2:51" s="14" customFormat="1" ht="12">
      <c r="B336" s="159"/>
      <c r="D336" s="146" t="s">
        <v>142</v>
      </c>
      <c r="E336" s="160" t="s">
        <v>19</v>
      </c>
      <c r="F336" s="161" t="s">
        <v>146</v>
      </c>
      <c r="H336" s="162">
        <v>47.12</v>
      </c>
      <c r="I336" s="163"/>
      <c r="L336" s="159"/>
      <c r="M336" s="164"/>
      <c r="T336" s="165"/>
      <c r="AT336" s="160" t="s">
        <v>142</v>
      </c>
      <c r="AU336" s="160" t="s">
        <v>86</v>
      </c>
      <c r="AV336" s="14" t="s">
        <v>138</v>
      </c>
      <c r="AW336" s="14" t="s">
        <v>37</v>
      </c>
      <c r="AX336" s="14" t="s">
        <v>84</v>
      </c>
      <c r="AY336" s="160" t="s">
        <v>130</v>
      </c>
    </row>
    <row r="337" spans="2:65" s="1" customFormat="1" ht="21.75" customHeight="1">
      <c r="B337" s="33"/>
      <c r="C337" s="128" t="s">
        <v>434</v>
      </c>
      <c r="D337" s="128" t="s">
        <v>133</v>
      </c>
      <c r="E337" s="129" t="s">
        <v>787</v>
      </c>
      <c r="F337" s="130" t="s">
        <v>788</v>
      </c>
      <c r="G337" s="131" t="s">
        <v>136</v>
      </c>
      <c r="H337" s="132">
        <v>47.637</v>
      </c>
      <c r="I337" s="133"/>
      <c r="J337" s="134">
        <f>ROUND(I337*H337,2)</f>
        <v>0</v>
      </c>
      <c r="K337" s="130" t="s">
        <v>137</v>
      </c>
      <c r="L337" s="33"/>
      <c r="M337" s="135" t="s">
        <v>19</v>
      </c>
      <c r="N337" s="136" t="s">
        <v>47</v>
      </c>
      <c r="P337" s="137">
        <f>O337*H337</f>
        <v>0</v>
      </c>
      <c r="Q337" s="137">
        <v>0.01596</v>
      </c>
      <c r="R337" s="137">
        <f>Q337*H337</f>
        <v>0.76028652</v>
      </c>
      <c r="S337" s="137">
        <v>0</v>
      </c>
      <c r="T337" s="138">
        <f>S337*H337</f>
        <v>0</v>
      </c>
      <c r="AR337" s="139" t="s">
        <v>138</v>
      </c>
      <c r="AT337" s="139" t="s">
        <v>133</v>
      </c>
      <c r="AU337" s="139" t="s">
        <v>86</v>
      </c>
      <c r="AY337" s="18" t="s">
        <v>130</v>
      </c>
      <c r="BE337" s="140">
        <f>IF(N337="základní",J337,0)</f>
        <v>0</v>
      </c>
      <c r="BF337" s="140">
        <f>IF(N337="snížená",J337,0)</f>
        <v>0</v>
      </c>
      <c r="BG337" s="140">
        <f>IF(N337="zákl. přenesená",J337,0)</f>
        <v>0</v>
      </c>
      <c r="BH337" s="140">
        <f>IF(N337="sníž. přenesená",J337,0)</f>
        <v>0</v>
      </c>
      <c r="BI337" s="140">
        <f>IF(N337="nulová",J337,0)</f>
        <v>0</v>
      </c>
      <c r="BJ337" s="18" t="s">
        <v>84</v>
      </c>
      <c r="BK337" s="140">
        <f>ROUND(I337*H337,2)</f>
        <v>0</v>
      </c>
      <c r="BL337" s="18" t="s">
        <v>138</v>
      </c>
      <c r="BM337" s="139" t="s">
        <v>789</v>
      </c>
    </row>
    <row r="338" spans="2:47" s="1" customFormat="1" ht="12">
      <c r="B338" s="33"/>
      <c r="D338" s="141" t="s">
        <v>140</v>
      </c>
      <c r="F338" s="142" t="s">
        <v>790</v>
      </c>
      <c r="I338" s="143"/>
      <c r="L338" s="33"/>
      <c r="M338" s="144"/>
      <c r="T338" s="52"/>
      <c r="AT338" s="18" t="s">
        <v>140</v>
      </c>
      <c r="AU338" s="18" t="s">
        <v>86</v>
      </c>
    </row>
    <row r="339" spans="2:51" s="12" customFormat="1" ht="12">
      <c r="B339" s="145"/>
      <c r="D339" s="146" t="s">
        <v>142</v>
      </c>
      <c r="E339" s="147" t="s">
        <v>19</v>
      </c>
      <c r="F339" s="148" t="s">
        <v>143</v>
      </c>
      <c r="H339" s="147" t="s">
        <v>19</v>
      </c>
      <c r="I339" s="149"/>
      <c r="L339" s="145"/>
      <c r="M339" s="150"/>
      <c r="T339" s="151"/>
      <c r="AT339" s="147" t="s">
        <v>142</v>
      </c>
      <c r="AU339" s="147" t="s">
        <v>86</v>
      </c>
      <c r="AV339" s="12" t="s">
        <v>84</v>
      </c>
      <c r="AW339" s="12" t="s">
        <v>37</v>
      </c>
      <c r="AX339" s="12" t="s">
        <v>76</v>
      </c>
      <c r="AY339" s="147" t="s">
        <v>130</v>
      </c>
    </row>
    <row r="340" spans="2:51" s="13" customFormat="1" ht="12">
      <c r="B340" s="152"/>
      <c r="D340" s="146" t="s">
        <v>142</v>
      </c>
      <c r="E340" s="153" t="s">
        <v>19</v>
      </c>
      <c r="F340" s="154" t="s">
        <v>144</v>
      </c>
      <c r="H340" s="155">
        <v>45.973</v>
      </c>
      <c r="I340" s="156"/>
      <c r="L340" s="152"/>
      <c r="M340" s="157"/>
      <c r="T340" s="158"/>
      <c r="AT340" s="153" t="s">
        <v>142</v>
      </c>
      <c r="AU340" s="153" t="s">
        <v>86</v>
      </c>
      <c r="AV340" s="13" t="s">
        <v>86</v>
      </c>
      <c r="AW340" s="13" t="s">
        <v>37</v>
      </c>
      <c r="AX340" s="13" t="s">
        <v>76</v>
      </c>
      <c r="AY340" s="153" t="s">
        <v>130</v>
      </c>
    </row>
    <row r="341" spans="2:51" s="13" customFormat="1" ht="12">
      <c r="B341" s="152"/>
      <c r="D341" s="146" t="s">
        <v>142</v>
      </c>
      <c r="E341" s="153" t="s">
        <v>19</v>
      </c>
      <c r="F341" s="154" t="s">
        <v>145</v>
      </c>
      <c r="H341" s="155">
        <v>-6.4</v>
      </c>
      <c r="I341" s="156"/>
      <c r="L341" s="152"/>
      <c r="M341" s="157"/>
      <c r="T341" s="158"/>
      <c r="AT341" s="153" t="s">
        <v>142</v>
      </c>
      <c r="AU341" s="153" t="s">
        <v>86</v>
      </c>
      <c r="AV341" s="13" t="s">
        <v>86</v>
      </c>
      <c r="AW341" s="13" t="s">
        <v>37</v>
      </c>
      <c r="AX341" s="13" t="s">
        <v>76</v>
      </c>
      <c r="AY341" s="153" t="s">
        <v>130</v>
      </c>
    </row>
    <row r="342" spans="2:51" s="15" customFormat="1" ht="12">
      <c r="B342" s="166"/>
      <c r="D342" s="146" t="s">
        <v>142</v>
      </c>
      <c r="E342" s="167" t="s">
        <v>19</v>
      </c>
      <c r="F342" s="168" t="s">
        <v>545</v>
      </c>
      <c r="H342" s="169">
        <v>39.573</v>
      </c>
      <c r="I342" s="170"/>
      <c r="L342" s="166"/>
      <c r="M342" s="171"/>
      <c r="T342" s="172"/>
      <c r="AT342" s="167" t="s">
        <v>142</v>
      </c>
      <c r="AU342" s="167" t="s">
        <v>86</v>
      </c>
      <c r="AV342" s="15" t="s">
        <v>156</v>
      </c>
      <c r="AW342" s="15" t="s">
        <v>37</v>
      </c>
      <c r="AX342" s="15" t="s">
        <v>76</v>
      </c>
      <c r="AY342" s="167" t="s">
        <v>130</v>
      </c>
    </row>
    <row r="343" spans="2:51" s="12" customFormat="1" ht="12">
      <c r="B343" s="145"/>
      <c r="D343" s="146" t="s">
        <v>142</v>
      </c>
      <c r="E343" s="147" t="s">
        <v>19</v>
      </c>
      <c r="F343" s="148" t="s">
        <v>791</v>
      </c>
      <c r="H343" s="147" t="s">
        <v>19</v>
      </c>
      <c r="I343" s="149"/>
      <c r="L343" s="145"/>
      <c r="M343" s="150"/>
      <c r="T343" s="151"/>
      <c r="AT343" s="147" t="s">
        <v>142</v>
      </c>
      <c r="AU343" s="147" t="s">
        <v>86</v>
      </c>
      <c r="AV343" s="12" t="s">
        <v>84</v>
      </c>
      <c r="AW343" s="12" t="s">
        <v>37</v>
      </c>
      <c r="AX343" s="12" t="s">
        <v>76</v>
      </c>
      <c r="AY343" s="147" t="s">
        <v>130</v>
      </c>
    </row>
    <row r="344" spans="2:51" s="13" customFormat="1" ht="12">
      <c r="B344" s="152"/>
      <c r="D344" s="146" t="s">
        <v>142</v>
      </c>
      <c r="E344" s="153" t="s">
        <v>19</v>
      </c>
      <c r="F344" s="154" t="s">
        <v>792</v>
      </c>
      <c r="H344" s="155">
        <v>8.064</v>
      </c>
      <c r="I344" s="156"/>
      <c r="L344" s="152"/>
      <c r="M344" s="157"/>
      <c r="T344" s="158"/>
      <c r="AT344" s="153" t="s">
        <v>142</v>
      </c>
      <c r="AU344" s="153" t="s">
        <v>86</v>
      </c>
      <c r="AV344" s="13" t="s">
        <v>86</v>
      </c>
      <c r="AW344" s="13" t="s">
        <v>37</v>
      </c>
      <c r="AX344" s="13" t="s">
        <v>76</v>
      </c>
      <c r="AY344" s="153" t="s">
        <v>130</v>
      </c>
    </row>
    <row r="345" spans="2:51" s="14" customFormat="1" ht="12">
      <c r="B345" s="159"/>
      <c r="D345" s="146" t="s">
        <v>142</v>
      </c>
      <c r="E345" s="160" t="s">
        <v>19</v>
      </c>
      <c r="F345" s="161" t="s">
        <v>146</v>
      </c>
      <c r="H345" s="162">
        <v>47.637</v>
      </c>
      <c r="I345" s="163"/>
      <c r="L345" s="159"/>
      <c r="M345" s="164"/>
      <c r="T345" s="165"/>
      <c r="AT345" s="160" t="s">
        <v>142</v>
      </c>
      <c r="AU345" s="160" t="s">
        <v>86</v>
      </c>
      <c r="AV345" s="14" t="s">
        <v>138</v>
      </c>
      <c r="AW345" s="14" t="s">
        <v>37</v>
      </c>
      <c r="AX345" s="14" t="s">
        <v>84</v>
      </c>
      <c r="AY345" s="160" t="s">
        <v>130</v>
      </c>
    </row>
    <row r="346" spans="2:65" s="1" customFormat="1" ht="16.5" customHeight="1">
      <c r="B346" s="33"/>
      <c r="C346" s="128" t="s">
        <v>442</v>
      </c>
      <c r="D346" s="128" t="s">
        <v>133</v>
      </c>
      <c r="E346" s="129" t="s">
        <v>793</v>
      </c>
      <c r="F346" s="130" t="s">
        <v>794</v>
      </c>
      <c r="G346" s="131" t="s">
        <v>136</v>
      </c>
      <c r="H346" s="132">
        <v>55.184</v>
      </c>
      <c r="I346" s="133"/>
      <c r="J346" s="134">
        <f>ROUND(I346*H346,2)</f>
        <v>0</v>
      </c>
      <c r="K346" s="130" t="s">
        <v>137</v>
      </c>
      <c r="L346" s="33"/>
      <c r="M346" s="135" t="s">
        <v>19</v>
      </c>
      <c r="N346" s="136" t="s">
        <v>47</v>
      </c>
      <c r="P346" s="137">
        <f>O346*H346</f>
        <v>0</v>
      </c>
      <c r="Q346" s="137">
        <v>0.00025</v>
      </c>
      <c r="R346" s="137">
        <f>Q346*H346</f>
        <v>0.013796</v>
      </c>
      <c r="S346" s="137">
        <v>0</v>
      </c>
      <c r="T346" s="138">
        <f>S346*H346</f>
        <v>0</v>
      </c>
      <c r="AR346" s="139" t="s">
        <v>138</v>
      </c>
      <c r="AT346" s="139" t="s">
        <v>133</v>
      </c>
      <c r="AU346" s="139" t="s">
        <v>86</v>
      </c>
      <c r="AY346" s="18" t="s">
        <v>130</v>
      </c>
      <c r="BE346" s="140">
        <f>IF(N346="základní",J346,0)</f>
        <v>0</v>
      </c>
      <c r="BF346" s="140">
        <f>IF(N346="snížená",J346,0)</f>
        <v>0</v>
      </c>
      <c r="BG346" s="140">
        <f>IF(N346="zákl. přenesená",J346,0)</f>
        <v>0</v>
      </c>
      <c r="BH346" s="140">
        <f>IF(N346="sníž. přenesená",J346,0)</f>
        <v>0</v>
      </c>
      <c r="BI346" s="140">
        <f>IF(N346="nulová",J346,0)</f>
        <v>0</v>
      </c>
      <c r="BJ346" s="18" t="s">
        <v>84</v>
      </c>
      <c r="BK346" s="140">
        <f>ROUND(I346*H346,2)</f>
        <v>0</v>
      </c>
      <c r="BL346" s="18" t="s">
        <v>138</v>
      </c>
      <c r="BM346" s="139" t="s">
        <v>795</v>
      </c>
    </row>
    <row r="347" spans="2:47" s="1" customFormat="1" ht="12">
      <c r="B347" s="33"/>
      <c r="D347" s="141" t="s">
        <v>140</v>
      </c>
      <c r="F347" s="142" t="s">
        <v>796</v>
      </c>
      <c r="I347" s="143"/>
      <c r="L347" s="33"/>
      <c r="M347" s="144"/>
      <c r="T347" s="52"/>
      <c r="AT347" s="18" t="s">
        <v>140</v>
      </c>
      <c r="AU347" s="18" t="s">
        <v>86</v>
      </c>
    </row>
    <row r="348" spans="2:51" s="13" customFormat="1" ht="12">
      <c r="B348" s="152"/>
      <c r="D348" s="146" t="s">
        <v>142</v>
      </c>
      <c r="E348" s="153" t="s">
        <v>19</v>
      </c>
      <c r="F348" s="154" t="s">
        <v>781</v>
      </c>
      <c r="H348" s="155">
        <v>47.12</v>
      </c>
      <c r="I348" s="156"/>
      <c r="L348" s="152"/>
      <c r="M348" s="157"/>
      <c r="T348" s="158"/>
      <c r="AT348" s="153" t="s">
        <v>142</v>
      </c>
      <c r="AU348" s="153" t="s">
        <v>86</v>
      </c>
      <c r="AV348" s="13" t="s">
        <v>86</v>
      </c>
      <c r="AW348" s="13" t="s">
        <v>37</v>
      </c>
      <c r="AX348" s="13" t="s">
        <v>76</v>
      </c>
      <c r="AY348" s="153" t="s">
        <v>130</v>
      </c>
    </row>
    <row r="349" spans="2:51" s="13" customFormat="1" ht="12">
      <c r="B349" s="152"/>
      <c r="D349" s="146" t="s">
        <v>142</v>
      </c>
      <c r="E349" s="153" t="s">
        <v>19</v>
      </c>
      <c r="F349" s="154" t="s">
        <v>797</v>
      </c>
      <c r="H349" s="155">
        <v>8.064</v>
      </c>
      <c r="I349" s="156"/>
      <c r="L349" s="152"/>
      <c r="M349" s="157"/>
      <c r="T349" s="158"/>
      <c r="AT349" s="153" t="s">
        <v>142</v>
      </c>
      <c r="AU349" s="153" t="s">
        <v>86</v>
      </c>
      <c r="AV349" s="13" t="s">
        <v>86</v>
      </c>
      <c r="AW349" s="13" t="s">
        <v>37</v>
      </c>
      <c r="AX349" s="13" t="s">
        <v>76</v>
      </c>
      <c r="AY349" s="153" t="s">
        <v>130</v>
      </c>
    </row>
    <row r="350" spans="2:51" s="14" customFormat="1" ht="12">
      <c r="B350" s="159"/>
      <c r="D350" s="146" t="s">
        <v>142</v>
      </c>
      <c r="E350" s="160" t="s">
        <v>19</v>
      </c>
      <c r="F350" s="161" t="s">
        <v>146</v>
      </c>
      <c r="H350" s="162">
        <v>55.184</v>
      </c>
      <c r="I350" s="163"/>
      <c r="L350" s="159"/>
      <c r="M350" s="164"/>
      <c r="T350" s="165"/>
      <c r="AT350" s="160" t="s">
        <v>142</v>
      </c>
      <c r="AU350" s="160" t="s">
        <v>86</v>
      </c>
      <c r="AV350" s="14" t="s">
        <v>138</v>
      </c>
      <c r="AW350" s="14" t="s">
        <v>37</v>
      </c>
      <c r="AX350" s="14" t="s">
        <v>84</v>
      </c>
      <c r="AY350" s="160" t="s">
        <v>130</v>
      </c>
    </row>
    <row r="351" spans="2:65" s="1" customFormat="1" ht="21.75" customHeight="1">
      <c r="B351" s="33"/>
      <c r="C351" s="128" t="s">
        <v>449</v>
      </c>
      <c r="D351" s="128" t="s">
        <v>133</v>
      </c>
      <c r="E351" s="129" t="s">
        <v>798</v>
      </c>
      <c r="F351" s="130" t="s">
        <v>799</v>
      </c>
      <c r="G351" s="131" t="s">
        <v>136</v>
      </c>
      <c r="H351" s="132">
        <v>55.184</v>
      </c>
      <c r="I351" s="133"/>
      <c r="J351" s="134">
        <f>ROUND(I351*H351,2)</f>
        <v>0</v>
      </c>
      <c r="K351" s="130" t="s">
        <v>137</v>
      </c>
      <c r="L351" s="33"/>
      <c r="M351" s="135" t="s">
        <v>19</v>
      </c>
      <c r="N351" s="136" t="s">
        <v>47</v>
      </c>
      <c r="P351" s="137">
        <f>O351*H351</f>
        <v>0</v>
      </c>
      <c r="Q351" s="137">
        <v>0.0037</v>
      </c>
      <c r="R351" s="137">
        <f>Q351*H351</f>
        <v>0.2041808</v>
      </c>
      <c r="S351" s="137">
        <v>0</v>
      </c>
      <c r="T351" s="138">
        <f>S351*H351</f>
        <v>0</v>
      </c>
      <c r="AR351" s="139" t="s">
        <v>138</v>
      </c>
      <c r="AT351" s="139" t="s">
        <v>133</v>
      </c>
      <c r="AU351" s="139" t="s">
        <v>86</v>
      </c>
      <c r="AY351" s="18" t="s">
        <v>130</v>
      </c>
      <c r="BE351" s="140">
        <f>IF(N351="základní",J351,0)</f>
        <v>0</v>
      </c>
      <c r="BF351" s="140">
        <f>IF(N351="snížená",J351,0)</f>
        <v>0</v>
      </c>
      <c r="BG351" s="140">
        <f>IF(N351="zákl. přenesená",J351,0)</f>
        <v>0</v>
      </c>
      <c r="BH351" s="140">
        <f>IF(N351="sníž. přenesená",J351,0)</f>
        <v>0</v>
      </c>
      <c r="BI351" s="140">
        <f>IF(N351="nulová",J351,0)</f>
        <v>0</v>
      </c>
      <c r="BJ351" s="18" t="s">
        <v>84</v>
      </c>
      <c r="BK351" s="140">
        <f>ROUND(I351*H351,2)</f>
        <v>0</v>
      </c>
      <c r="BL351" s="18" t="s">
        <v>138</v>
      </c>
      <c r="BM351" s="139" t="s">
        <v>800</v>
      </c>
    </row>
    <row r="352" spans="2:47" s="1" customFormat="1" ht="12">
      <c r="B352" s="33"/>
      <c r="D352" s="141" t="s">
        <v>140</v>
      </c>
      <c r="F352" s="142" t="s">
        <v>801</v>
      </c>
      <c r="I352" s="143"/>
      <c r="L352" s="33"/>
      <c r="M352" s="144"/>
      <c r="T352" s="52"/>
      <c r="AT352" s="18" t="s">
        <v>140</v>
      </c>
      <c r="AU352" s="18" t="s">
        <v>86</v>
      </c>
    </row>
    <row r="353" spans="2:51" s="13" customFormat="1" ht="12">
      <c r="B353" s="152"/>
      <c r="D353" s="146" t="s">
        <v>142</v>
      </c>
      <c r="E353" s="153" t="s">
        <v>19</v>
      </c>
      <c r="F353" s="154" t="s">
        <v>781</v>
      </c>
      <c r="H353" s="155">
        <v>47.12</v>
      </c>
      <c r="I353" s="156"/>
      <c r="L353" s="152"/>
      <c r="M353" s="157"/>
      <c r="T353" s="158"/>
      <c r="AT353" s="153" t="s">
        <v>142</v>
      </c>
      <c r="AU353" s="153" t="s">
        <v>86</v>
      </c>
      <c r="AV353" s="13" t="s">
        <v>86</v>
      </c>
      <c r="AW353" s="13" t="s">
        <v>37</v>
      </c>
      <c r="AX353" s="13" t="s">
        <v>76</v>
      </c>
      <c r="AY353" s="153" t="s">
        <v>130</v>
      </c>
    </row>
    <row r="354" spans="2:51" s="13" customFormat="1" ht="12">
      <c r="B354" s="152"/>
      <c r="D354" s="146" t="s">
        <v>142</v>
      </c>
      <c r="E354" s="153" t="s">
        <v>19</v>
      </c>
      <c r="F354" s="154" t="s">
        <v>797</v>
      </c>
      <c r="H354" s="155">
        <v>8.064</v>
      </c>
      <c r="I354" s="156"/>
      <c r="L354" s="152"/>
      <c r="M354" s="157"/>
      <c r="T354" s="158"/>
      <c r="AT354" s="153" t="s">
        <v>142</v>
      </c>
      <c r="AU354" s="153" t="s">
        <v>86</v>
      </c>
      <c r="AV354" s="13" t="s">
        <v>86</v>
      </c>
      <c r="AW354" s="13" t="s">
        <v>37</v>
      </c>
      <c r="AX354" s="13" t="s">
        <v>76</v>
      </c>
      <c r="AY354" s="153" t="s">
        <v>130</v>
      </c>
    </row>
    <row r="355" spans="2:51" s="14" customFormat="1" ht="12">
      <c r="B355" s="159"/>
      <c r="D355" s="146" t="s">
        <v>142</v>
      </c>
      <c r="E355" s="160" t="s">
        <v>19</v>
      </c>
      <c r="F355" s="161" t="s">
        <v>146</v>
      </c>
      <c r="H355" s="162">
        <v>55.184</v>
      </c>
      <c r="I355" s="163"/>
      <c r="L355" s="159"/>
      <c r="M355" s="164"/>
      <c r="T355" s="165"/>
      <c r="AT355" s="160" t="s">
        <v>142</v>
      </c>
      <c r="AU355" s="160" t="s">
        <v>86</v>
      </c>
      <c r="AV355" s="14" t="s">
        <v>138</v>
      </c>
      <c r="AW355" s="14" t="s">
        <v>37</v>
      </c>
      <c r="AX355" s="14" t="s">
        <v>84</v>
      </c>
      <c r="AY355" s="160" t="s">
        <v>130</v>
      </c>
    </row>
    <row r="356" spans="2:65" s="1" customFormat="1" ht="16.5" customHeight="1">
      <c r="B356" s="33"/>
      <c r="C356" s="128" t="s">
        <v>456</v>
      </c>
      <c r="D356" s="128" t="s">
        <v>133</v>
      </c>
      <c r="E356" s="129" t="s">
        <v>802</v>
      </c>
      <c r="F356" s="130" t="s">
        <v>803</v>
      </c>
      <c r="G356" s="131" t="s">
        <v>136</v>
      </c>
      <c r="H356" s="132">
        <v>8.1</v>
      </c>
      <c r="I356" s="133"/>
      <c r="J356" s="134">
        <f>ROUND(I356*H356,2)</f>
        <v>0</v>
      </c>
      <c r="K356" s="130" t="s">
        <v>137</v>
      </c>
      <c r="L356" s="33"/>
      <c r="M356" s="135" t="s">
        <v>19</v>
      </c>
      <c r="N356" s="136" t="s">
        <v>47</v>
      </c>
      <c r="P356" s="137">
        <f>O356*H356</f>
        <v>0</v>
      </c>
      <c r="Q356" s="137">
        <v>0.01208</v>
      </c>
      <c r="R356" s="137">
        <f>Q356*H356</f>
        <v>0.097848</v>
      </c>
      <c r="S356" s="137">
        <v>0</v>
      </c>
      <c r="T356" s="138">
        <f>S356*H356</f>
        <v>0</v>
      </c>
      <c r="AR356" s="139" t="s">
        <v>138</v>
      </c>
      <c r="AT356" s="139" t="s">
        <v>133</v>
      </c>
      <c r="AU356" s="139" t="s">
        <v>86</v>
      </c>
      <c r="AY356" s="18" t="s">
        <v>130</v>
      </c>
      <c r="BE356" s="140">
        <f>IF(N356="základní",J356,0)</f>
        <v>0</v>
      </c>
      <c r="BF356" s="140">
        <f>IF(N356="snížená",J356,0)</f>
        <v>0</v>
      </c>
      <c r="BG356" s="140">
        <f>IF(N356="zákl. přenesená",J356,0)</f>
        <v>0</v>
      </c>
      <c r="BH356" s="140">
        <f>IF(N356="sníž. přenesená",J356,0)</f>
        <v>0</v>
      </c>
      <c r="BI356" s="140">
        <f>IF(N356="nulová",J356,0)</f>
        <v>0</v>
      </c>
      <c r="BJ356" s="18" t="s">
        <v>84</v>
      </c>
      <c r="BK356" s="140">
        <f>ROUND(I356*H356,2)</f>
        <v>0</v>
      </c>
      <c r="BL356" s="18" t="s">
        <v>138</v>
      </c>
      <c r="BM356" s="139" t="s">
        <v>804</v>
      </c>
    </row>
    <row r="357" spans="2:47" s="1" customFormat="1" ht="12">
      <c r="B357" s="33"/>
      <c r="D357" s="141" t="s">
        <v>140</v>
      </c>
      <c r="F357" s="142" t="s">
        <v>805</v>
      </c>
      <c r="I357" s="143"/>
      <c r="L357" s="33"/>
      <c r="M357" s="144"/>
      <c r="T357" s="52"/>
      <c r="AT357" s="18" t="s">
        <v>140</v>
      </c>
      <c r="AU357" s="18" t="s">
        <v>86</v>
      </c>
    </row>
    <row r="358" spans="2:51" s="13" customFormat="1" ht="12">
      <c r="B358" s="152"/>
      <c r="D358" s="146" t="s">
        <v>142</v>
      </c>
      <c r="E358" s="153" t="s">
        <v>19</v>
      </c>
      <c r="F358" s="154" t="s">
        <v>806</v>
      </c>
      <c r="H358" s="155">
        <v>8.1</v>
      </c>
      <c r="I358" s="156"/>
      <c r="L358" s="152"/>
      <c r="M358" s="157"/>
      <c r="T358" s="158"/>
      <c r="AT358" s="153" t="s">
        <v>142</v>
      </c>
      <c r="AU358" s="153" t="s">
        <v>86</v>
      </c>
      <c r="AV358" s="13" t="s">
        <v>86</v>
      </c>
      <c r="AW358" s="13" t="s">
        <v>37</v>
      </c>
      <c r="AX358" s="13" t="s">
        <v>76</v>
      </c>
      <c r="AY358" s="153" t="s">
        <v>130</v>
      </c>
    </row>
    <row r="359" spans="2:51" s="14" customFormat="1" ht="12">
      <c r="B359" s="159"/>
      <c r="D359" s="146" t="s">
        <v>142</v>
      </c>
      <c r="E359" s="160" t="s">
        <v>19</v>
      </c>
      <c r="F359" s="161" t="s">
        <v>146</v>
      </c>
      <c r="H359" s="162">
        <v>8.1</v>
      </c>
      <c r="I359" s="163"/>
      <c r="L359" s="159"/>
      <c r="M359" s="164"/>
      <c r="T359" s="165"/>
      <c r="AT359" s="160" t="s">
        <v>142</v>
      </c>
      <c r="AU359" s="160" t="s">
        <v>86</v>
      </c>
      <c r="AV359" s="14" t="s">
        <v>138</v>
      </c>
      <c r="AW359" s="14" t="s">
        <v>37</v>
      </c>
      <c r="AX359" s="14" t="s">
        <v>84</v>
      </c>
      <c r="AY359" s="160" t="s">
        <v>130</v>
      </c>
    </row>
    <row r="360" spans="2:65" s="1" customFormat="1" ht="33" customHeight="1">
      <c r="B360" s="33"/>
      <c r="C360" s="128" t="s">
        <v>464</v>
      </c>
      <c r="D360" s="128" t="s">
        <v>133</v>
      </c>
      <c r="E360" s="129" t="s">
        <v>807</v>
      </c>
      <c r="F360" s="130" t="s">
        <v>808</v>
      </c>
      <c r="G360" s="131" t="s">
        <v>136</v>
      </c>
      <c r="H360" s="132">
        <v>8.1</v>
      </c>
      <c r="I360" s="133"/>
      <c r="J360" s="134">
        <f>ROUND(I360*H360,2)</f>
        <v>0</v>
      </c>
      <c r="K360" s="130" t="s">
        <v>137</v>
      </c>
      <c r="L360" s="33"/>
      <c r="M360" s="135" t="s">
        <v>19</v>
      </c>
      <c r="N360" s="136" t="s">
        <v>47</v>
      </c>
      <c r="P360" s="137">
        <f>O360*H360</f>
        <v>0</v>
      </c>
      <c r="Q360" s="137">
        <v>0.00604</v>
      </c>
      <c r="R360" s="137">
        <f>Q360*H360</f>
        <v>0.048924</v>
      </c>
      <c r="S360" s="137">
        <v>0</v>
      </c>
      <c r="T360" s="138">
        <f>S360*H360</f>
        <v>0</v>
      </c>
      <c r="AR360" s="139" t="s">
        <v>138</v>
      </c>
      <c r="AT360" s="139" t="s">
        <v>133</v>
      </c>
      <c r="AU360" s="139" t="s">
        <v>86</v>
      </c>
      <c r="AY360" s="18" t="s">
        <v>130</v>
      </c>
      <c r="BE360" s="140">
        <f>IF(N360="základní",J360,0)</f>
        <v>0</v>
      </c>
      <c r="BF360" s="140">
        <f>IF(N360="snížená",J360,0)</f>
        <v>0</v>
      </c>
      <c r="BG360" s="140">
        <f>IF(N360="zákl. přenesená",J360,0)</f>
        <v>0</v>
      </c>
      <c r="BH360" s="140">
        <f>IF(N360="sníž. přenesená",J360,0)</f>
        <v>0</v>
      </c>
      <c r="BI360" s="140">
        <f>IF(N360="nulová",J360,0)</f>
        <v>0</v>
      </c>
      <c r="BJ360" s="18" t="s">
        <v>84</v>
      </c>
      <c r="BK360" s="140">
        <f>ROUND(I360*H360,2)</f>
        <v>0</v>
      </c>
      <c r="BL360" s="18" t="s">
        <v>138</v>
      </c>
      <c r="BM360" s="139" t="s">
        <v>809</v>
      </c>
    </row>
    <row r="361" spans="2:47" s="1" customFormat="1" ht="12">
      <c r="B361" s="33"/>
      <c r="D361" s="141" t="s">
        <v>140</v>
      </c>
      <c r="F361" s="142" t="s">
        <v>810</v>
      </c>
      <c r="I361" s="143"/>
      <c r="L361" s="33"/>
      <c r="M361" s="144"/>
      <c r="T361" s="52"/>
      <c r="AT361" s="18" t="s">
        <v>140</v>
      </c>
      <c r="AU361" s="18" t="s">
        <v>86</v>
      </c>
    </row>
    <row r="362" spans="2:51" s="13" customFormat="1" ht="12">
      <c r="B362" s="152"/>
      <c r="D362" s="146" t="s">
        <v>142</v>
      </c>
      <c r="E362" s="153" t="s">
        <v>19</v>
      </c>
      <c r="F362" s="154" t="s">
        <v>806</v>
      </c>
      <c r="H362" s="155">
        <v>8.1</v>
      </c>
      <c r="I362" s="156"/>
      <c r="L362" s="152"/>
      <c r="M362" s="157"/>
      <c r="T362" s="158"/>
      <c r="AT362" s="153" t="s">
        <v>142</v>
      </c>
      <c r="AU362" s="153" t="s">
        <v>86</v>
      </c>
      <c r="AV362" s="13" t="s">
        <v>86</v>
      </c>
      <c r="AW362" s="13" t="s">
        <v>37</v>
      </c>
      <c r="AX362" s="13" t="s">
        <v>76</v>
      </c>
      <c r="AY362" s="153" t="s">
        <v>130</v>
      </c>
    </row>
    <row r="363" spans="2:51" s="14" customFormat="1" ht="12">
      <c r="B363" s="159"/>
      <c r="D363" s="146" t="s">
        <v>142</v>
      </c>
      <c r="E363" s="160" t="s">
        <v>19</v>
      </c>
      <c r="F363" s="161" t="s">
        <v>146</v>
      </c>
      <c r="H363" s="162">
        <v>8.1</v>
      </c>
      <c r="I363" s="163"/>
      <c r="L363" s="159"/>
      <c r="M363" s="164"/>
      <c r="T363" s="165"/>
      <c r="AT363" s="160" t="s">
        <v>142</v>
      </c>
      <c r="AU363" s="160" t="s">
        <v>86</v>
      </c>
      <c r="AV363" s="14" t="s">
        <v>138</v>
      </c>
      <c r="AW363" s="14" t="s">
        <v>37</v>
      </c>
      <c r="AX363" s="14" t="s">
        <v>84</v>
      </c>
      <c r="AY363" s="160" t="s">
        <v>130</v>
      </c>
    </row>
    <row r="364" spans="2:65" s="1" customFormat="1" ht="16.5" customHeight="1">
      <c r="B364" s="33"/>
      <c r="C364" s="128" t="s">
        <v>470</v>
      </c>
      <c r="D364" s="128" t="s">
        <v>133</v>
      </c>
      <c r="E364" s="129" t="s">
        <v>811</v>
      </c>
      <c r="F364" s="130" t="s">
        <v>812</v>
      </c>
      <c r="G364" s="131" t="s">
        <v>136</v>
      </c>
      <c r="H364" s="132">
        <v>8.1</v>
      </c>
      <c r="I364" s="133"/>
      <c r="J364" s="134">
        <f>ROUND(I364*H364,2)</f>
        <v>0</v>
      </c>
      <c r="K364" s="130" t="s">
        <v>137</v>
      </c>
      <c r="L364" s="33"/>
      <c r="M364" s="135" t="s">
        <v>19</v>
      </c>
      <c r="N364" s="136" t="s">
        <v>47</v>
      </c>
      <c r="P364" s="137">
        <f>O364*H364</f>
        <v>0</v>
      </c>
      <c r="Q364" s="137">
        <v>0.0162</v>
      </c>
      <c r="R364" s="137">
        <f>Q364*H364</f>
        <v>0.13121999999999998</v>
      </c>
      <c r="S364" s="137">
        <v>0</v>
      </c>
      <c r="T364" s="138">
        <f>S364*H364</f>
        <v>0</v>
      </c>
      <c r="AR364" s="139" t="s">
        <v>138</v>
      </c>
      <c r="AT364" s="139" t="s">
        <v>133</v>
      </c>
      <c r="AU364" s="139" t="s">
        <v>86</v>
      </c>
      <c r="AY364" s="18" t="s">
        <v>130</v>
      </c>
      <c r="BE364" s="140">
        <f>IF(N364="základní",J364,0)</f>
        <v>0</v>
      </c>
      <c r="BF364" s="140">
        <f>IF(N364="snížená",J364,0)</f>
        <v>0</v>
      </c>
      <c r="BG364" s="140">
        <f>IF(N364="zákl. přenesená",J364,0)</f>
        <v>0</v>
      </c>
      <c r="BH364" s="140">
        <f>IF(N364="sníž. přenesená",J364,0)</f>
        <v>0</v>
      </c>
      <c r="BI364" s="140">
        <f>IF(N364="nulová",J364,0)</f>
        <v>0</v>
      </c>
      <c r="BJ364" s="18" t="s">
        <v>84</v>
      </c>
      <c r="BK364" s="140">
        <f>ROUND(I364*H364,2)</f>
        <v>0</v>
      </c>
      <c r="BL364" s="18" t="s">
        <v>138</v>
      </c>
      <c r="BM364" s="139" t="s">
        <v>813</v>
      </c>
    </row>
    <row r="365" spans="2:47" s="1" customFormat="1" ht="12">
      <c r="B365" s="33"/>
      <c r="D365" s="141" t="s">
        <v>140</v>
      </c>
      <c r="F365" s="142" t="s">
        <v>814</v>
      </c>
      <c r="I365" s="143"/>
      <c r="L365" s="33"/>
      <c r="M365" s="144"/>
      <c r="T365" s="52"/>
      <c r="AT365" s="18" t="s">
        <v>140</v>
      </c>
      <c r="AU365" s="18" t="s">
        <v>86</v>
      </c>
    </row>
    <row r="366" spans="2:51" s="13" customFormat="1" ht="12">
      <c r="B366" s="152"/>
      <c r="D366" s="146" t="s">
        <v>142</v>
      </c>
      <c r="E366" s="153" t="s">
        <v>19</v>
      </c>
      <c r="F366" s="154" t="s">
        <v>806</v>
      </c>
      <c r="H366" s="155">
        <v>8.1</v>
      </c>
      <c r="I366" s="156"/>
      <c r="L366" s="152"/>
      <c r="M366" s="157"/>
      <c r="T366" s="158"/>
      <c r="AT366" s="153" t="s">
        <v>142</v>
      </c>
      <c r="AU366" s="153" t="s">
        <v>86</v>
      </c>
      <c r="AV366" s="13" t="s">
        <v>86</v>
      </c>
      <c r="AW366" s="13" t="s">
        <v>37</v>
      </c>
      <c r="AX366" s="13" t="s">
        <v>76</v>
      </c>
      <c r="AY366" s="153" t="s">
        <v>130</v>
      </c>
    </row>
    <row r="367" spans="2:51" s="14" customFormat="1" ht="12">
      <c r="B367" s="159"/>
      <c r="D367" s="146" t="s">
        <v>142</v>
      </c>
      <c r="E367" s="160" t="s">
        <v>19</v>
      </c>
      <c r="F367" s="161" t="s">
        <v>146</v>
      </c>
      <c r="H367" s="162">
        <v>8.1</v>
      </c>
      <c r="I367" s="163"/>
      <c r="L367" s="159"/>
      <c r="M367" s="164"/>
      <c r="T367" s="165"/>
      <c r="AT367" s="160" t="s">
        <v>142</v>
      </c>
      <c r="AU367" s="160" t="s">
        <v>86</v>
      </c>
      <c r="AV367" s="14" t="s">
        <v>138</v>
      </c>
      <c r="AW367" s="14" t="s">
        <v>37</v>
      </c>
      <c r="AX367" s="14" t="s">
        <v>84</v>
      </c>
      <c r="AY367" s="160" t="s">
        <v>130</v>
      </c>
    </row>
    <row r="368" spans="2:65" s="1" customFormat="1" ht="24.2" customHeight="1">
      <c r="B368" s="33"/>
      <c r="C368" s="128" t="s">
        <v>480</v>
      </c>
      <c r="D368" s="128" t="s">
        <v>133</v>
      </c>
      <c r="E368" s="129" t="s">
        <v>815</v>
      </c>
      <c r="F368" s="130" t="s">
        <v>816</v>
      </c>
      <c r="G368" s="131" t="s">
        <v>136</v>
      </c>
      <c r="H368" s="132">
        <v>8.1</v>
      </c>
      <c r="I368" s="133"/>
      <c r="J368" s="134">
        <f>ROUND(I368*H368,2)</f>
        <v>0</v>
      </c>
      <c r="K368" s="130" t="s">
        <v>137</v>
      </c>
      <c r="L368" s="33"/>
      <c r="M368" s="135" t="s">
        <v>19</v>
      </c>
      <c r="N368" s="136" t="s">
        <v>47</v>
      </c>
      <c r="P368" s="137">
        <f>O368*H368</f>
        <v>0</v>
      </c>
      <c r="Q368" s="137">
        <v>0.0054</v>
      </c>
      <c r="R368" s="137">
        <f>Q368*H368</f>
        <v>0.04374</v>
      </c>
      <c r="S368" s="137">
        <v>0</v>
      </c>
      <c r="T368" s="138">
        <f>S368*H368</f>
        <v>0</v>
      </c>
      <c r="AR368" s="139" t="s">
        <v>138</v>
      </c>
      <c r="AT368" s="139" t="s">
        <v>133</v>
      </c>
      <c r="AU368" s="139" t="s">
        <v>86</v>
      </c>
      <c r="AY368" s="18" t="s">
        <v>130</v>
      </c>
      <c r="BE368" s="140">
        <f>IF(N368="základní",J368,0)</f>
        <v>0</v>
      </c>
      <c r="BF368" s="140">
        <f>IF(N368="snížená",J368,0)</f>
        <v>0</v>
      </c>
      <c r="BG368" s="140">
        <f>IF(N368="zákl. přenesená",J368,0)</f>
        <v>0</v>
      </c>
      <c r="BH368" s="140">
        <f>IF(N368="sníž. přenesená",J368,0)</f>
        <v>0</v>
      </c>
      <c r="BI368" s="140">
        <f>IF(N368="nulová",J368,0)</f>
        <v>0</v>
      </c>
      <c r="BJ368" s="18" t="s">
        <v>84</v>
      </c>
      <c r="BK368" s="140">
        <f>ROUND(I368*H368,2)</f>
        <v>0</v>
      </c>
      <c r="BL368" s="18" t="s">
        <v>138</v>
      </c>
      <c r="BM368" s="139" t="s">
        <v>817</v>
      </c>
    </row>
    <row r="369" spans="2:47" s="1" customFormat="1" ht="12">
      <c r="B369" s="33"/>
      <c r="D369" s="141" t="s">
        <v>140</v>
      </c>
      <c r="F369" s="142" t="s">
        <v>818</v>
      </c>
      <c r="I369" s="143"/>
      <c r="L369" s="33"/>
      <c r="M369" s="144"/>
      <c r="T369" s="52"/>
      <c r="AT369" s="18" t="s">
        <v>140</v>
      </c>
      <c r="AU369" s="18" t="s">
        <v>86</v>
      </c>
    </row>
    <row r="370" spans="2:51" s="13" customFormat="1" ht="12">
      <c r="B370" s="152"/>
      <c r="D370" s="146" t="s">
        <v>142</v>
      </c>
      <c r="E370" s="153" t="s">
        <v>19</v>
      </c>
      <c r="F370" s="154" t="s">
        <v>806</v>
      </c>
      <c r="H370" s="155">
        <v>8.1</v>
      </c>
      <c r="I370" s="156"/>
      <c r="L370" s="152"/>
      <c r="M370" s="157"/>
      <c r="T370" s="158"/>
      <c r="AT370" s="153" t="s">
        <v>142</v>
      </c>
      <c r="AU370" s="153" t="s">
        <v>86</v>
      </c>
      <c r="AV370" s="13" t="s">
        <v>86</v>
      </c>
      <c r="AW370" s="13" t="s">
        <v>37</v>
      </c>
      <c r="AX370" s="13" t="s">
        <v>76</v>
      </c>
      <c r="AY370" s="153" t="s">
        <v>130</v>
      </c>
    </row>
    <row r="371" spans="2:51" s="14" customFormat="1" ht="12">
      <c r="B371" s="159"/>
      <c r="D371" s="146" t="s">
        <v>142</v>
      </c>
      <c r="E371" s="160" t="s">
        <v>19</v>
      </c>
      <c r="F371" s="161" t="s">
        <v>146</v>
      </c>
      <c r="H371" s="162">
        <v>8.1</v>
      </c>
      <c r="I371" s="163"/>
      <c r="L371" s="159"/>
      <c r="M371" s="164"/>
      <c r="T371" s="165"/>
      <c r="AT371" s="160" t="s">
        <v>142</v>
      </c>
      <c r="AU371" s="160" t="s">
        <v>86</v>
      </c>
      <c r="AV371" s="14" t="s">
        <v>138</v>
      </c>
      <c r="AW371" s="14" t="s">
        <v>37</v>
      </c>
      <c r="AX371" s="14" t="s">
        <v>84</v>
      </c>
      <c r="AY371" s="160" t="s">
        <v>130</v>
      </c>
    </row>
    <row r="372" spans="2:65" s="1" customFormat="1" ht="24.2" customHeight="1">
      <c r="B372" s="33"/>
      <c r="C372" s="128" t="s">
        <v>485</v>
      </c>
      <c r="D372" s="128" t="s">
        <v>133</v>
      </c>
      <c r="E372" s="129" t="s">
        <v>819</v>
      </c>
      <c r="F372" s="130" t="s">
        <v>820</v>
      </c>
      <c r="G372" s="131" t="s">
        <v>136</v>
      </c>
      <c r="H372" s="132">
        <v>8.1</v>
      </c>
      <c r="I372" s="133"/>
      <c r="J372" s="134">
        <f>ROUND(I372*H372,2)</f>
        <v>0</v>
      </c>
      <c r="K372" s="130" t="s">
        <v>19</v>
      </c>
      <c r="L372" s="33"/>
      <c r="M372" s="135" t="s">
        <v>19</v>
      </c>
      <c r="N372" s="136" t="s">
        <v>47</v>
      </c>
      <c r="P372" s="137">
        <f>O372*H372</f>
        <v>0</v>
      </c>
      <c r="Q372" s="137">
        <v>0.00388</v>
      </c>
      <c r="R372" s="137">
        <f>Q372*H372</f>
        <v>0.031428</v>
      </c>
      <c r="S372" s="137">
        <v>0</v>
      </c>
      <c r="T372" s="138">
        <f>S372*H372</f>
        <v>0</v>
      </c>
      <c r="AR372" s="139" t="s">
        <v>138</v>
      </c>
      <c r="AT372" s="139" t="s">
        <v>133</v>
      </c>
      <c r="AU372" s="139" t="s">
        <v>86</v>
      </c>
      <c r="AY372" s="18" t="s">
        <v>130</v>
      </c>
      <c r="BE372" s="140">
        <f>IF(N372="základní",J372,0)</f>
        <v>0</v>
      </c>
      <c r="BF372" s="140">
        <f>IF(N372="snížená",J372,0)</f>
        <v>0</v>
      </c>
      <c r="BG372" s="140">
        <f>IF(N372="zákl. přenesená",J372,0)</f>
        <v>0</v>
      </c>
      <c r="BH372" s="140">
        <f>IF(N372="sníž. přenesená",J372,0)</f>
        <v>0</v>
      </c>
      <c r="BI372" s="140">
        <f>IF(N372="nulová",J372,0)</f>
        <v>0</v>
      </c>
      <c r="BJ372" s="18" t="s">
        <v>84</v>
      </c>
      <c r="BK372" s="140">
        <f>ROUND(I372*H372,2)</f>
        <v>0</v>
      </c>
      <c r="BL372" s="18" t="s">
        <v>138</v>
      </c>
      <c r="BM372" s="139" t="s">
        <v>821</v>
      </c>
    </row>
    <row r="373" spans="2:51" s="13" customFormat="1" ht="12">
      <c r="B373" s="152"/>
      <c r="D373" s="146" t="s">
        <v>142</v>
      </c>
      <c r="E373" s="153" t="s">
        <v>19</v>
      </c>
      <c r="F373" s="154" t="s">
        <v>806</v>
      </c>
      <c r="H373" s="155">
        <v>8.1</v>
      </c>
      <c r="I373" s="156"/>
      <c r="L373" s="152"/>
      <c r="M373" s="157"/>
      <c r="T373" s="158"/>
      <c r="AT373" s="153" t="s">
        <v>142</v>
      </c>
      <c r="AU373" s="153" t="s">
        <v>86</v>
      </c>
      <c r="AV373" s="13" t="s">
        <v>86</v>
      </c>
      <c r="AW373" s="13" t="s">
        <v>37</v>
      </c>
      <c r="AX373" s="13" t="s">
        <v>76</v>
      </c>
      <c r="AY373" s="153" t="s">
        <v>130</v>
      </c>
    </row>
    <row r="374" spans="2:51" s="14" customFormat="1" ht="12">
      <c r="B374" s="159"/>
      <c r="D374" s="146" t="s">
        <v>142</v>
      </c>
      <c r="E374" s="160" t="s">
        <v>19</v>
      </c>
      <c r="F374" s="161" t="s">
        <v>146</v>
      </c>
      <c r="H374" s="162">
        <v>8.1</v>
      </c>
      <c r="I374" s="163"/>
      <c r="L374" s="159"/>
      <c r="M374" s="164"/>
      <c r="T374" s="165"/>
      <c r="AT374" s="160" t="s">
        <v>142</v>
      </c>
      <c r="AU374" s="160" t="s">
        <v>86</v>
      </c>
      <c r="AV374" s="14" t="s">
        <v>138</v>
      </c>
      <c r="AW374" s="14" t="s">
        <v>37</v>
      </c>
      <c r="AX374" s="14" t="s">
        <v>84</v>
      </c>
      <c r="AY374" s="160" t="s">
        <v>130</v>
      </c>
    </row>
    <row r="375" spans="2:65" s="1" customFormat="1" ht="24.2" customHeight="1">
      <c r="B375" s="33"/>
      <c r="C375" s="128" t="s">
        <v>491</v>
      </c>
      <c r="D375" s="128" t="s">
        <v>133</v>
      </c>
      <c r="E375" s="129" t="s">
        <v>822</v>
      </c>
      <c r="F375" s="130" t="s">
        <v>823</v>
      </c>
      <c r="G375" s="131" t="s">
        <v>136</v>
      </c>
      <c r="H375" s="132">
        <v>8.536</v>
      </c>
      <c r="I375" s="133"/>
      <c r="J375" s="134">
        <f>ROUND(I375*H375,2)</f>
        <v>0</v>
      </c>
      <c r="K375" s="130" t="s">
        <v>19</v>
      </c>
      <c r="L375" s="33"/>
      <c r="M375" s="135" t="s">
        <v>19</v>
      </c>
      <c r="N375" s="136" t="s">
        <v>47</v>
      </c>
      <c r="P375" s="137">
        <f>O375*H375</f>
        <v>0</v>
      </c>
      <c r="Q375" s="137">
        <v>0.008</v>
      </c>
      <c r="R375" s="137">
        <f>Q375*H375</f>
        <v>0.068288</v>
      </c>
      <c r="S375" s="137">
        <v>0</v>
      </c>
      <c r="T375" s="138">
        <f>S375*H375</f>
        <v>0</v>
      </c>
      <c r="AR375" s="139" t="s">
        <v>138</v>
      </c>
      <c r="AT375" s="139" t="s">
        <v>133</v>
      </c>
      <c r="AU375" s="139" t="s">
        <v>86</v>
      </c>
      <c r="AY375" s="18" t="s">
        <v>130</v>
      </c>
      <c r="BE375" s="140">
        <f>IF(N375="základní",J375,0)</f>
        <v>0</v>
      </c>
      <c r="BF375" s="140">
        <f>IF(N375="snížená",J375,0)</f>
        <v>0</v>
      </c>
      <c r="BG375" s="140">
        <f>IF(N375="zákl. přenesená",J375,0)</f>
        <v>0</v>
      </c>
      <c r="BH375" s="140">
        <f>IF(N375="sníž. přenesená",J375,0)</f>
        <v>0</v>
      </c>
      <c r="BI375" s="140">
        <f>IF(N375="nulová",J375,0)</f>
        <v>0</v>
      </c>
      <c r="BJ375" s="18" t="s">
        <v>84</v>
      </c>
      <c r="BK375" s="140">
        <f>ROUND(I375*H375,2)</f>
        <v>0</v>
      </c>
      <c r="BL375" s="18" t="s">
        <v>138</v>
      </c>
      <c r="BM375" s="139" t="s">
        <v>824</v>
      </c>
    </row>
    <row r="376" spans="2:51" s="12" customFormat="1" ht="12">
      <c r="B376" s="145"/>
      <c r="D376" s="146" t="s">
        <v>142</v>
      </c>
      <c r="E376" s="147" t="s">
        <v>19</v>
      </c>
      <c r="F376" s="148" t="s">
        <v>825</v>
      </c>
      <c r="H376" s="147" t="s">
        <v>19</v>
      </c>
      <c r="I376" s="149"/>
      <c r="L376" s="145"/>
      <c r="M376" s="150"/>
      <c r="T376" s="151"/>
      <c r="AT376" s="147" t="s">
        <v>142</v>
      </c>
      <c r="AU376" s="147" t="s">
        <v>86</v>
      </c>
      <c r="AV376" s="12" t="s">
        <v>84</v>
      </c>
      <c r="AW376" s="12" t="s">
        <v>37</v>
      </c>
      <c r="AX376" s="12" t="s">
        <v>76</v>
      </c>
      <c r="AY376" s="147" t="s">
        <v>130</v>
      </c>
    </row>
    <row r="377" spans="2:51" s="12" customFormat="1" ht="12">
      <c r="B377" s="145"/>
      <c r="D377" s="146" t="s">
        <v>142</v>
      </c>
      <c r="E377" s="147" t="s">
        <v>19</v>
      </c>
      <c r="F377" s="148" t="s">
        <v>826</v>
      </c>
      <c r="H377" s="147" t="s">
        <v>19</v>
      </c>
      <c r="I377" s="149"/>
      <c r="L377" s="145"/>
      <c r="M377" s="150"/>
      <c r="T377" s="151"/>
      <c r="AT377" s="147" t="s">
        <v>142</v>
      </c>
      <c r="AU377" s="147" t="s">
        <v>86</v>
      </c>
      <c r="AV377" s="12" t="s">
        <v>84</v>
      </c>
      <c r="AW377" s="12" t="s">
        <v>37</v>
      </c>
      <c r="AX377" s="12" t="s">
        <v>76</v>
      </c>
      <c r="AY377" s="147" t="s">
        <v>130</v>
      </c>
    </row>
    <row r="378" spans="2:51" s="12" customFormat="1" ht="12">
      <c r="B378" s="145"/>
      <c r="D378" s="146" t="s">
        <v>142</v>
      </c>
      <c r="E378" s="147" t="s">
        <v>19</v>
      </c>
      <c r="F378" s="148" t="s">
        <v>827</v>
      </c>
      <c r="H378" s="147" t="s">
        <v>19</v>
      </c>
      <c r="I378" s="149"/>
      <c r="L378" s="145"/>
      <c r="M378" s="150"/>
      <c r="T378" s="151"/>
      <c r="AT378" s="147" t="s">
        <v>142</v>
      </c>
      <c r="AU378" s="147" t="s">
        <v>86</v>
      </c>
      <c r="AV378" s="12" t="s">
        <v>84</v>
      </c>
      <c r="AW378" s="12" t="s">
        <v>37</v>
      </c>
      <c r="AX378" s="12" t="s">
        <v>76</v>
      </c>
      <c r="AY378" s="147" t="s">
        <v>130</v>
      </c>
    </row>
    <row r="379" spans="2:51" s="12" customFormat="1" ht="12">
      <c r="B379" s="145"/>
      <c r="D379" s="146" t="s">
        <v>142</v>
      </c>
      <c r="E379" s="147" t="s">
        <v>19</v>
      </c>
      <c r="F379" s="148" t="s">
        <v>828</v>
      </c>
      <c r="H379" s="147" t="s">
        <v>19</v>
      </c>
      <c r="I379" s="149"/>
      <c r="L379" s="145"/>
      <c r="M379" s="150"/>
      <c r="T379" s="151"/>
      <c r="AT379" s="147" t="s">
        <v>142</v>
      </c>
      <c r="AU379" s="147" t="s">
        <v>86</v>
      </c>
      <c r="AV379" s="12" t="s">
        <v>84</v>
      </c>
      <c r="AW379" s="12" t="s">
        <v>37</v>
      </c>
      <c r="AX379" s="12" t="s">
        <v>76</v>
      </c>
      <c r="AY379" s="147" t="s">
        <v>130</v>
      </c>
    </row>
    <row r="380" spans="2:51" s="12" customFormat="1" ht="12">
      <c r="B380" s="145"/>
      <c r="D380" s="146" t="s">
        <v>142</v>
      </c>
      <c r="E380" s="147" t="s">
        <v>19</v>
      </c>
      <c r="F380" s="148" t="s">
        <v>829</v>
      </c>
      <c r="H380" s="147" t="s">
        <v>19</v>
      </c>
      <c r="I380" s="149"/>
      <c r="L380" s="145"/>
      <c r="M380" s="150"/>
      <c r="T380" s="151"/>
      <c r="AT380" s="147" t="s">
        <v>142</v>
      </c>
      <c r="AU380" s="147" t="s">
        <v>86</v>
      </c>
      <c r="AV380" s="12" t="s">
        <v>84</v>
      </c>
      <c r="AW380" s="12" t="s">
        <v>37</v>
      </c>
      <c r="AX380" s="12" t="s">
        <v>76</v>
      </c>
      <c r="AY380" s="147" t="s">
        <v>130</v>
      </c>
    </row>
    <row r="381" spans="2:51" s="12" customFormat="1" ht="12">
      <c r="B381" s="145"/>
      <c r="D381" s="146" t="s">
        <v>142</v>
      </c>
      <c r="E381" s="147" t="s">
        <v>19</v>
      </c>
      <c r="F381" s="148" t="s">
        <v>830</v>
      </c>
      <c r="H381" s="147" t="s">
        <v>19</v>
      </c>
      <c r="I381" s="149"/>
      <c r="L381" s="145"/>
      <c r="M381" s="150"/>
      <c r="T381" s="151"/>
      <c r="AT381" s="147" t="s">
        <v>142</v>
      </c>
      <c r="AU381" s="147" t="s">
        <v>86</v>
      </c>
      <c r="AV381" s="12" t="s">
        <v>84</v>
      </c>
      <c r="AW381" s="12" t="s">
        <v>37</v>
      </c>
      <c r="AX381" s="12" t="s">
        <v>76</v>
      </c>
      <c r="AY381" s="147" t="s">
        <v>130</v>
      </c>
    </row>
    <row r="382" spans="2:51" s="12" customFormat="1" ht="12">
      <c r="B382" s="145"/>
      <c r="D382" s="146" t="s">
        <v>142</v>
      </c>
      <c r="E382" s="147" t="s">
        <v>19</v>
      </c>
      <c r="F382" s="148" t="s">
        <v>831</v>
      </c>
      <c r="H382" s="147" t="s">
        <v>19</v>
      </c>
      <c r="I382" s="149"/>
      <c r="L382" s="145"/>
      <c r="M382" s="150"/>
      <c r="T382" s="151"/>
      <c r="AT382" s="147" t="s">
        <v>142</v>
      </c>
      <c r="AU382" s="147" t="s">
        <v>86</v>
      </c>
      <c r="AV382" s="12" t="s">
        <v>84</v>
      </c>
      <c r="AW382" s="12" t="s">
        <v>37</v>
      </c>
      <c r="AX382" s="12" t="s">
        <v>76</v>
      </c>
      <c r="AY382" s="147" t="s">
        <v>130</v>
      </c>
    </row>
    <row r="383" spans="2:51" s="12" customFormat="1" ht="12">
      <c r="B383" s="145"/>
      <c r="D383" s="146" t="s">
        <v>142</v>
      </c>
      <c r="E383" s="147" t="s">
        <v>19</v>
      </c>
      <c r="F383" s="148" t="s">
        <v>832</v>
      </c>
      <c r="H383" s="147" t="s">
        <v>19</v>
      </c>
      <c r="I383" s="149"/>
      <c r="L383" s="145"/>
      <c r="M383" s="150"/>
      <c r="T383" s="151"/>
      <c r="AT383" s="147" t="s">
        <v>142</v>
      </c>
      <c r="AU383" s="147" t="s">
        <v>86</v>
      </c>
      <c r="AV383" s="12" t="s">
        <v>84</v>
      </c>
      <c r="AW383" s="12" t="s">
        <v>37</v>
      </c>
      <c r="AX383" s="12" t="s">
        <v>76</v>
      </c>
      <c r="AY383" s="147" t="s">
        <v>130</v>
      </c>
    </row>
    <row r="384" spans="2:51" s="13" customFormat="1" ht="12">
      <c r="B384" s="152"/>
      <c r="D384" s="146" t="s">
        <v>142</v>
      </c>
      <c r="E384" s="153" t="s">
        <v>19</v>
      </c>
      <c r="F384" s="154" t="s">
        <v>747</v>
      </c>
      <c r="H384" s="155">
        <v>8.536</v>
      </c>
      <c r="I384" s="156"/>
      <c r="L384" s="152"/>
      <c r="M384" s="157"/>
      <c r="T384" s="158"/>
      <c r="AT384" s="153" t="s">
        <v>142</v>
      </c>
      <c r="AU384" s="153" t="s">
        <v>86</v>
      </c>
      <c r="AV384" s="13" t="s">
        <v>86</v>
      </c>
      <c r="AW384" s="13" t="s">
        <v>37</v>
      </c>
      <c r="AX384" s="13" t="s">
        <v>76</v>
      </c>
      <c r="AY384" s="153" t="s">
        <v>130</v>
      </c>
    </row>
    <row r="385" spans="2:51" s="14" customFormat="1" ht="12">
      <c r="B385" s="159"/>
      <c r="D385" s="146" t="s">
        <v>142</v>
      </c>
      <c r="E385" s="160" t="s">
        <v>19</v>
      </c>
      <c r="F385" s="161" t="s">
        <v>146</v>
      </c>
      <c r="H385" s="162">
        <v>8.536</v>
      </c>
      <c r="I385" s="163"/>
      <c r="L385" s="159"/>
      <c r="M385" s="164"/>
      <c r="T385" s="165"/>
      <c r="AT385" s="160" t="s">
        <v>142</v>
      </c>
      <c r="AU385" s="160" t="s">
        <v>86</v>
      </c>
      <c r="AV385" s="14" t="s">
        <v>138</v>
      </c>
      <c r="AW385" s="14" t="s">
        <v>37</v>
      </c>
      <c r="AX385" s="14" t="s">
        <v>84</v>
      </c>
      <c r="AY385" s="160" t="s">
        <v>130</v>
      </c>
    </row>
    <row r="386" spans="2:65" s="1" customFormat="1" ht="24.2" customHeight="1">
      <c r="B386" s="33"/>
      <c r="C386" s="128" t="s">
        <v>496</v>
      </c>
      <c r="D386" s="128" t="s">
        <v>133</v>
      </c>
      <c r="E386" s="129" t="s">
        <v>833</v>
      </c>
      <c r="F386" s="130" t="s">
        <v>834</v>
      </c>
      <c r="G386" s="131" t="s">
        <v>229</v>
      </c>
      <c r="H386" s="132">
        <v>18.89</v>
      </c>
      <c r="I386" s="133"/>
      <c r="J386" s="134">
        <f>ROUND(I386*H386,2)</f>
        <v>0</v>
      </c>
      <c r="K386" s="130" t="s">
        <v>137</v>
      </c>
      <c r="L386" s="33"/>
      <c r="M386" s="135" t="s">
        <v>19</v>
      </c>
      <c r="N386" s="136" t="s">
        <v>47</v>
      </c>
      <c r="P386" s="137">
        <f>O386*H386</f>
        <v>0</v>
      </c>
      <c r="Q386" s="137">
        <v>0</v>
      </c>
      <c r="R386" s="137">
        <f>Q386*H386</f>
        <v>0</v>
      </c>
      <c r="S386" s="137">
        <v>0</v>
      </c>
      <c r="T386" s="138">
        <f>S386*H386</f>
        <v>0</v>
      </c>
      <c r="AR386" s="139" t="s">
        <v>138</v>
      </c>
      <c r="AT386" s="139" t="s">
        <v>133</v>
      </c>
      <c r="AU386" s="139" t="s">
        <v>86</v>
      </c>
      <c r="AY386" s="18" t="s">
        <v>130</v>
      </c>
      <c r="BE386" s="140">
        <f>IF(N386="základní",J386,0)</f>
        <v>0</v>
      </c>
      <c r="BF386" s="140">
        <f>IF(N386="snížená",J386,0)</f>
        <v>0</v>
      </c>
      <c r="BG386" s="140">
        <f>IF(N386="zákl. přenesená",J386,0)</f>
        <v>0</v>
      </c>
      <c r="BH386" s="140">
        <f>IF(N386="sníž. přenesená",J386,0)</f>
        <v>0</v>
      </c>
      <c r="BI386" s="140">
        <f>IF(N386="nulová",J386,0)</f>
        <v>0</v>
      </c>
      <c r="BJ386" s="18" t="s">
        <v>84</v>
      </c>
      <c r="BK386" s="140">
        <f>ROUND(I386*H386,2)</f>
        <v>0</v>
      </c>
      <c r="BL386" s="18" t="s">
        <v>138</v>
      </c>
      <c r="BM386" s="139" t="s">
        <v>835</v>
      </c>
    </row>
    <row r="387" spans="2:47" s="1" customFormat="1" ht="12">
      <c r="B387" s="33"/>
      <c r="D387" s="141" t="s">
        <v>140</v>
      </c>
      <c r="F387" s="142" t="s">
        <v>836</v>
      </c>
      <c r="I387" s="143"/>
      <c r="L387" s="33"/>
      <c r="M387" s="144"/>
      <c r="T387" s="52"/>
      <c r="AT387" s="18" t="s">
        <v>140</v>
      </c>
      <c r="AU387" s="18" t="s">
        <v>86</v>
      </c>
    </row>
    <row r="388" spans="2:51" s="12" customFormat="1" ht="12">
      <c r="B388" s="145"/>
      <c r="D388" s="146" t="s">
        <v>142</v>
      </c>
      <c r="E388" s="147" t="s">
        <v>19</v>
      </c>
      <c r="F388" s="148" t="s">
        <v>837</v>
      </c>
      <c r="H388" s="147" t="s">
        <v>19</v>
      </c>
      <c r="I388" s="149"/>
      <c r="L388" s="145"/>
      <c r="M388" s="150"/>
      <c r="T388" s="151"/>
      <c r="AT388" s="147" t="s">
        <v>142</v>
      </c>
      <c r="AU388" s="147" t="s">
        <v>86</v>
      </c>
      <c r="AV388" s="12" t="s">
        <v>84</v>
      </c>
      <c r="AW388" s="12" t="s">
        <v>37</v>
      </c>
      <c r="AX388" s="12" t="s">
        <v>76</v>
      </c>
      <c r="AY388" s="147" t="s">
        <v>130</v>
      </c>
    </row>
    <row r="389" spans="2:51" s="13" customFormat="1" ht="12">
      <c r="B389" s="152"/>
      <c r="D389" s="146" t="s">
        <v>142</v>
      </c>
      <c r="E389" s="153" t="s">
        <v>19</v>
      </c>
      <c r="F389" s="154" t="s">
        <v>838</v>
      </c>
      <c r="H389" s="155">
        <v>8.89</v>
      </c>
      <c r="I389" s="156"/>
      <c r="L389" s="152"/>
      <c r="M389" s="157"/>
      <c r="T389" s="158"/>
      <c r="AT389" s="153" t="s">
        <v>142</v>
      </c>
      <c r="AU389" s="153" t="s">
        <v>86</v>
      </c>
      <c r="AV389" s="13" t="s">
        <v>86</v>
      </c>
      <c r="AW389" s="13" t="s">
        <v>37</v>
      </c>
      <c r="AX389" s="13" t="s">
        <v>76</v>
      </c>
      <c r="AY389" s="153" t="s">
        <v>130</v>
      </c>
    </row>
    <row r="390" spans="2:51" s="12" customFormat="1" ht="12">
      <c r="B390" s="145"/>
      <c r="D390" s="146" t="s">
        <v>142</v>
      </c>
      <c r="E390" s="147" t="s">
        <v>19</v>
      </c>
      <c r="F390" s="148" t="s">
        <v>839</v>
      </c>
      <c r="H390" s="147" t="s">
        <v>19</v>
      </c>
      <c r="I390" s="149"/>
      <c r="L390" s="145"/>
      <c r="M390" s="150"/>
      <c r="T390" s="151"/>
      <c r="AT390" s="147" t="s">
        <v>142</v>
      </c>
      <c r="AU390" s="147" t="s">
        <v>86</v>
      </c>
      <c r="AV390" s="12" t="s">
        <v>84</v>
      </c>
      <c r="AW390" s="12" t="s">
        <v>37</v>
      </c>
      <c r="AX390" s="12" t="s">
        <v>76</v>
      </c>
      <c r="AY390" s="147" t="s">
        <v>130</v>
      </c>
    </row>
    <row r="391" spans="2:51" s="13" customFormat="1" ht="12">
      <c r="B391" s="152"/>
      <c r="D391" s="146" t="s">
        <v>142</v>
      </c>
      <c r="E391" s="153" t="s">
        <v>19</v>
      </c>
      <c r="F391" s="154" t="s">
        <v>840</v>
      </c>
      <c r="H391" s="155">
        <v>10</v>
      </c>
      <c r="I391" s="156"/>
      <c r="L391" s="152"/>
      <c r="M391" s="157"/>
      <c r="T391" s="158"/>
      <c r="AT391" s="153" t="s">
        <v>142</v>
      </c>
      <c r="AU391" s="153" t="s">
        <v>86</v>
      </c>
      <c r="AV391" s="13" t="s">
        <v>86</v>
      </c>
      <c r="AW391" s="13" t="s">
        <v>37</v>
      </c>
      <c r="AX391" s="13" t="s">
        <v>76</v>
      </c>
      <c r="AY391" s="153" t="s">
        <v>130</v>
      </c>
    </row>
    <row r="392" spans="2:51" s="14" customFormat="1" ht="12">
      <c r="B392" s="159"/>
      <c r="D392" s="146" t="s">
        <v>142</v>
      </c>
      <c r="E392" s="160" t="s">
        <v>19</v>
      </c>
      <c r="F392" s="161" t="s">
        <v>146</v>
      </c>
      <c r="H392" s="162">
        <v>18.89</v>
      </c>
      <c r="I392" s="163"/>
      <c r="L392" s="159"/>
      <c r="M392" s="164"/>
      <c r="T392" s="165"/>
      <c r="AT392" s="160" t="s">
        <v>142</v>
      </c>
      <c r="AU392" s="160" t="s">
        <v>86</v>
      </c>
      <c r="AV392" s="14" t="s">
        <v>138</v>
      </c>
      <c r="AW392" s="14" t="s">
        <v>37</v>
      </c>
      <c r="AX392" s="14" t="s">
        <v>84</v>
      </c>
      <c r="AY392" s="160" t="s">
        <v>130</v>
      </c>
    </row>
    <row r="393" spans="2:65" s="1" customFormat="1" ht="16.5" customHeight="1">
      <c r="B393" s="33"/>
      <c r="C393" s="176" t="s">
        <v>504</v>
      </c>
      <c r="D393" s="176" t="s">
        <v>841</v>
      </c>
      <c r="E393" s="177" t="s">
        <v>842</v>
      </c>
      <c r="F393" s="178" t="s">
        <v>843</v>
      </c>
      <c r="G393" s="179" t="s">
        <v>229</v>
      </c>
      <c r="H393" s="180">
        <v>19.835</v>
      </c>
      <c r="I393" s="181"/>
      <c r="J393" s="182">
        <f>ROUND(I393*H393,2)</f>
        <v>0</v>
      </c>
      <c r="K393" s="178" t="s">
        <v>137</v>
      </c>
      <c r="L393" s="183"/>
      <c r="M393" s="184" t="s">
        <v>19</v>
      </c>
      <c r="N393" s="185" t="s">
        <v>47</v>
      </c>
      <c r="P393" s="137">
        <f>O393*H393</f>
        <v>0</v>
      </c>
      <c r="Q393" s="137">
        <v>5E-05</v>
      </c>
      <c r="R393" s="137">
        <f>Q393*H393</f>
        <v>0.00099175</v>
      </c>
      <c r="S393" s="137">
        <v>0</v>
      </c>
      <c r="T393" s="138">
        <f>S393*H393</f>
        <v>0</v>
      </c>
      <c r="AR393" s="139" t="s">
        <v>185</v>
      </c>
      <c r="AT393" s="139" t="s">
        <v>841</v>
      </c>
      <c r="AU393" s="139" t="s">
        <v>86</v>
      </c>
      <c r="AY393" s="18" t="s">
        <v>130</v>
      </c>
      <c r="BE393" s="140">
        <f>IF(N393="základní",J393,0)</f>
        <v>0</v>
      </c>
      <c r="BF393" s="140">
        <f>IF(N393="snížená",J393,0)</f>
        <v>0</v>
      </c>
      <c r="BG393" s="140">
        <f>IF(N393="zákl. přenesená",J393,0)</f>
        <v>0</v>
      </c>
      <c r="BH393" s="140">
        <f>IF(N393="sníž. přenesená",J393,0)</f>
        <v>0</v>
      </c>
      <c r="BI393" s="140">
        <f>IF(N393="nulová",J393,0)</f>
        <v>0</v>
      </c>
      <c r="BJ393" s="18" t="s">
        <v>84</v>
      </c>
      <c r="BK393" s="140">
        <f>ROUND(I393*H393,2)</f>
        <v>0</v>
      </c>
      <c r="BL393" s="18" t="s">
        <v>138</v>
      </c>
      <c r="BM393" s="139" t="s">
        <v>844</v>
      </c>
    </row>
    <row r="394" spans="2:51" s="13" customFormat="1" ht="12">
      <c r="B394" s="152"/>
      <c r="D394" s="146" t="s">
        <v>142</v>
      </c>
      <c r="F394" s="154" t="s">
        <v>845</v>
      </c>
      <c r="H394" s="155">
        <v>19.835</v>
      </c>
      <c r="I394" s="156"/>
      <c r="L394" s="152"/>
      <c r="M394" s="157"/>
      <c r="T394" s="158"/>
      <c r="AT394" s="153" t="s">
        <v>142</v>
      </c>
      <c r="AU394" s="153" t="s">
        <v>86</v>
      </c>
      <c r="AV394" s="13" t="s">
        <v>86</v>
      </c>
      <c r="AW394" s="13" t="s">
        <v>4</v>
      </c>
      <c r="AX394" s="13" t="s">
        <v>84</v>
      </c>
      <c r="AY394" s="153" t="s">
        <v>130</v>
      </c>
    </row>
    <row r="395" spans="2:65" s="1" customFormat="1" ht="16.5" customHeight="1">
      <c r="B395" s="33"/>
      <c r="C395" s="128" t="s">
        <v>515</v>
      </c>
      <c r="D395" s="128" t="s">
        <v>133</v>
      </c>
      <c r="E395" s="129" t="s">
        <v>846</v>
      </c>
      <c r="F395" s="130" t="s">
        <v>847</v>
      </c>
      <c r="G395" s="131" t="s">
        <v>229</v>
      </c>
      <c r="H395" s="132">
        <v>4</v>
      </c>
      <c r="I395" s="133"/>
      <c r="J395" s="134">
        <f>ROUND(I395*H395,2)</f>
        <v>0</v>
      </c>
      <c r="K395" s="130" t="s">
        <v>19</v>
      </c>
      <c r="L395" s="33"/>
      <c r="M395" s="135" t="s">
        <v>19</v>
      </c>
      <c r="N395" s="136" t="s">
        <v>47</v>
      </c>
      <c r="P395" s="137">
        <f>O395*H395</f>
        <v>0</v>
      </c>
      <c r="Q395" s="137">
        <v>0.008</v>
      </c>
      <c r="R395" s="137">
        <f>Q395*H395</f>
        <v>0.032</v>
      </c>
      <c r="S395" s="137">
        <v>0</v>
      </c>
      <c r="T395" s="138">
        <f>S395*H395</f>
        <v>0</v>
      </c>
      <c r="AR395" s="139" t="s">
        <v>138</v>
      </c>
      <c r="AT395" s="139" t="s">
        <v>133</v>
      </c>
      <c r="AU395" s="139" t="s">
        <v>86</v>
      </c>
      <c r="AY395" s="18" t="s">
        <v>130</v>
      </c>
      <c r="BE395" s="140">
        <f>IF(N395="základní",J395,0)</f>
        <v>0</v>
      </c>
      <c r="BF395" s="140">
        <f>IF(N395="snížená",J395,0)</f>
        <v>0</v>
      </c>
      <c r="BG395" s="140">
        <f>IF(N395="zákl. přenesená",J395,0)</f>
        <v>0</v>
      </c>
      <c r="BH395" s="140">
        <f>IF(N395="sníž. přenesená",J395,0)</f>
        <v>0</v>
      </c>
      <c r="BI395" s="140">
        <f>IF(N395="nulová",J395,0)</f>
        <v>0</v>
      </c>
      <c r="BJ395" s="18" t="s">
        <v>84</v>
      </c>
      <c r="BK395" s="140">
        <f>ROUND(I395*H395,2)</f>
        <v>0</v>
      </c>
      <c r="BL395" s="18" t="s">
        <v>138</v>
      </c>
      <c r="BM395" s="139" t="s">
        <v>848</v>
      </c>
    </row>
    <row r="396" spans="2:65" s="1" customFormat="1" ht="24.2" customHeight="1">
      <c r="B396" s="33"/>
      <c r="C396" s="128" t="s">
        <v>526</v>
      </c>
      <c r="D396" s="128" t="s">
        <v>133</v>
      </c>
      <c r="E396" s="129" t="s">
        <v>849</v>
      </c>
      <c r="F396" s="130" t="s">
        <v>850</v>
      </c>
      <c r="G396" s="131" t="s">
        <v>170</v>
      </c>
      <c r="H396" s="132">
        <v>0.034</v>
      </c>
      <c r="I396" s="133"/>
      <c r="J396" s="134">
        <f>ROUND(I396*H396,2)</f>
        <v>0</v>
      </c>
      <c r="K396" s="130" t="s">
        <v>137</v>
      </c>
      <c r="L396" s="33"/>
      <c r="M396" s="135" t="s">
        <v>19</v>
      </c>
      <c r="N396" s="136" t="s">
        <v>47</v>
      </c>
      <c r="P396" s="137">
        <f>O396*H396</f>
        <v>0</v>
      </c>
      <c r="Q396" s="137">
        <v>2.30102</v>
      </c>
      <c r="R396" s="137">
        <f>Q396*H396</f>
        <v>0.07823468</v>
      </c>
      <c r="S396" s="137">
        <v>0</v>
      </c>
      <c r="T396" s="138">
        <f>S396*H396</f>
        <v>0</v>
      </c>
      <c r="AR396" s="139" t="s">
        <v>138</v>
      </c>
      <c r="AT396" s="139" t="s">
        <v>133</v>
      </c>
      <c r="AU396" s="139" t="s">
        <v>86</v>
      </c>
      <c r="AY396" s="18" t="s">
        <v>130</v>
      </c>
      <c r="BE396" s="140">
        <f>IF(N396="základní",J396,0)</f>
        <v>0</v>
      </c>
      <c r="BF396" s="140">
        <f>IF(N396="snížená",J396,0)</f>
        <v>0</v>
      </c>
      <c r="BG396" s="140">
        <f>IF(N396="zákl. přenesená",J396,0)</f>
        <v>0</v>
      </c>
      <c r="BH396" s="140">
        <f>IF(N396="sníž. přenesená",J396,0)</f>
        <v>0</v>
      </c>
      <c r="BI396" s="140">
        <f>IF(N396="nulová",J396,0)</f>
        <v>0</v>
      </c>
      <c r="BJ396" s="18" t="s">
        <v>84</v>
      </c>
      <c r="BK396" s="140">
        <f>ROUND(I396*H396,2)</f>
        <v>0</v>
      </c>
      <c r="BL396" s="18" t="s">
        <v>138</v>
      </c>
      <c r="BM396" s="139" t="s">
        <v>851</v>
      </c>
    </row>
    <row r="397" spans="2:47" s="1" customFormat="1" ht="12">
      <c r="B397" s="33"/>
      <c r="D397" s="141" t="s">
        <v>140</v>
      </c>
      <c r="F397" s="142" t="s">
        <v>852</v>
      </c>
      <c r="I397" s="143"/>
      <c r="L397" s="33"/>
      <c r="M397" s="144"/>
      <c r="T397" s="52"/>
      <c r="AT397" s="18" t="s">
        <v>140</v>
      </c>
      <c r="AU397" s="18" t="s">
        <v>86</v>
      </c>
    </row>
    <row r="398" spans="2:51" s="12" customFormat="1" ht="12">
      <c r="B398" s="145"/>
      <c r="D398" s="146" t="s">
        <v>142</v>
      </c>
      <c r="E398" s="147" t="s">
        <v>19</v>
      </c>
      <c r="F398" s="148" t="s">
        <v>853</v>
      </c>
      <c r="H398" s="147" t="s">
        <v>19</v>
      </c>
      <c r="I398" s="149"/>
      <c r="L398" s="145"/>
      <c r="M398" s="150"/>
      <c r="T398" s="151"/>
      <c r="AT398" s="147" t="s">
        <v>142</v>
      </c>
      <c r="AU398" s="147" t="s">
        <v>86</v>
      </c>
      <c r="AV398" s="12" t="s">
        <v>84</v>
      </c>
      <c r="AW398" s="12" t="s">
        <v>37</v>
      </c>
      <c r="AX398" s="12" t="s">
        <v>76</v>
      </c>
      <c r="AY398" s="147" t="s">
        <v>130</v>
      </c>
    </row>
    <row r="399" spans="2:51" s="13" customFormat="1" ht="12">
      <c r="B399" s="152"/>
      <c r="D399" s="146" t="s">
        <v>142</v>
      </c>
      <c r="E399" s="153" t="s">
        <v>19</v>
      </c>
      <c r="F399" s="154" t="s">
        <v>854</v>
      </c>
      <c r="H399" s="155">
        <v>0.034</v>
      </c>
      <c r="I399" s="156"/>
      <c r="L399" s="152"/>
      <c r="M399" s="157"/>
      <c r="T399" s="158"/>
      <c r="AT399" s="153" t="s">
        <v>142</v>
      </c>
      <c r="AU399" s="153" t="s">
        <v>86</v>
      </c>
      <c r="AV399" s="13" t="s">
        <v>86</v>
      </c>
      <c r="AW399" s="13" t="s">
        <v>37</v>
      </c>
      <c r="AX399" s="13" t="s">
        <v>76</v>
      </c>
      <c r="AY399" s="153" t="s">
        <v>130</v>
      </c>
    </row>
    <row r="400" spans="2:51" s="14" customFormat="1" ht="12">
      <c r="B400" s="159"/>
      <c r="D400" s="146" t="s">
        <v>142</v>
      </c>
      <c r="E400" s="160" t="s">
        <v>19</v>
      </c>
      <c r="F400" s="161" t="s">
        <v>146</v>
      </c>
      <c r="H400" s="162">
        <v>0.034</v>
      </c>
      <c r="I400" s="163"/>
      <c r="L400" s="159"/>
      <c r="M400" s="164"/>
      <c r="T400" s="165"/>
      <c r="AT400" s="160" t="s">
        <v>142</v>
      </c>
      <c r="AU400" s="160" t="s">
        <v>86</v>
      </c>
      <c r="AV400" s="14" t="s">
        <v>138</v>
      </c>
      <c r="AW400" s="14" t="s">
        <v>37</v>
      </c>
      <c r="AX400" s="14" t="s">
        <v>84</v>
      </c>
      <c r="AY400" s="160" t="s">
        <v>130</v>
      </c>
    </row>
    <row r="401" spans="2:65" s="1" customFormat="1" ht="16.5" customHeight="1">
      <c r="B401" s="33"/>
      <c r="C401" s="128" t="s">
        <v>532</v>
      </c>
      <c r="D401" s="128" t="s">
        <v>133</v>
      </c>
      <c r="E401" s="129" t="s">
        <v>855</v>
      </c>
      <c r="F401" s="130" t="s">
        <v>856</v>
      </c>
      <c r="G401" s="131" t="s">
        <v>170</v>
      </c>
      <c r="H401" s="132">
        <v>15.668</v>
      </c>
      <c r="I401" s="133"/>
      <c r="J401" s="134">
        <f>ROUND(I401*H401,2)</f>
        <v>0</v>
      </c>
      <c r="K401" s="130" t="s">
        <v>19</v>
      </c>
      <c r="L401" s="33"/>
      <c r="M401" s="135" t="s">
        <v>19</v>
      </c>
      <c r="N401" s="136" t="s">
        <v>47</v>
      </c>
      <c r="P401" s="137">
        <f>O401*H401</f>
        <v>0</v>
      </c>
      <c r="Q401" s="137">
        <v>2.45329</v>
      </c>
      <c r="R401" s="137">
        <f>Q401*H401</f>
        <v>38.438147719999996</v>
      </c>
      <c r="S401" s="137">
        <v>0</v>
      </c>
      <c r="T401" s="138">
        <f>S401*H401</f>
        <v>0</v>
      </c>
      <c r="AR401" s="139" t="s">
        <v>138</v>
      </c>
      <c r="AT401" s="139" t="s">
        <v>133</v>
      </c>
      <c r="AU401" s="139" t="s">
        <v>86</v>
      </c>
      <c r="AY401" s="18" t="s">
        <v>130</v>
      </c>
      <c r="BE401" s="140">
        <f>IF(N401="základní",J401,0)</f>
        <v>0</v>
      </c>
      <c r="BF401" s="140">
        <f>IF(N401="snížená",J401,0)</f>
        <v>0</v>
      </c>
      <c r="BG401" s="140">
        <f>IF(N401="zákl. přenesená",J401,0)</f>
        <v>0</v>
      </c>
      <c r="BH401" s="140">
        <f>IF(N401="sníž. přenesená",J401,0)</f>
        <v>0</v>
      </c>
      <c r="BI401" s="140">
        <f>IF(N401="nulová",J401,0)</f>
        <v>0</v>
      </c>
      <c r="BJ401" s="18" t="s">
        <v>84</v>
      </c>
      <c r="BK401" s="140">
        <f>ROUND(I401*H401,2)</f>
        <v>0</v>
      </c>
      <c r="BL401" s="18" t="s">
        <v>138</v>
      </c>
      <c r="BM401" s="139" t="s">
        <v>857</v>
      </c>
    </row>
    <row r="402" spans="2:51" s="12" customFormat="1" ht="12">
      <c r="B402" s="145"/>
      <c r="D402" s="146" t="s">
        <v>142</v>
      </c>
      <c r="E402" s="147" t="s">
        <v>19</v>
      </c>
      <c r="F402" s="148" t="s">
        <v>264</v>
      </c>
      <c r="H402" s="147" t="s">
        <v>19</v>
      </c>
      <c r="I402" s="149"/>
      <c r="L402" s="145"/>
      <c r="M402" s="150"/>
      <c r="T402" s="151"/>
      <c r="AT402" s="147" t="s">
        <v>142</v>
      </c>
      <c r="AU402" s="147" t="s">
        <v>86</v>
      </c>
      <c r="AV402" s="12" t="s">
        <v>84</v>
      </c>
      <c r="AW402" s="12" t="s">
        <v>37</v>
      </c>
      <c r="AX402" s="12" t="s">
        <v>76</v>
      </c>
      <c r="AY402" s="147" t="s">
        <v>130</v>
      </c>
    </row>
    <row r="403" spans="2:51" s="12" customFormat="1" ht="12">
      <c r="B403" s="145"/>
      <c r="D403" s="146" t="s">
        <v>142</v>
      </c>
      <c r="E403" s="147" t="s">
        <v>19</v>
      </c>
      <c r="F403" s="148" t="s">
        <v>605</v>
      </c>
      <c r="H403" s="147" t="s">
        <v>19</v>
      </c>
      <c r="I403" s="149"/>
      <c r="L403" s="145"/>
      <c r="M403" s="150"/>
      <c r="T403" s="151"/>
      <c r="AT403" s="147" t="s">
        <v>142</v>
      </c>
      <c r="AU403" s="147" t="s">
        <v>86</v>
      </c>
      <c r="AV403" s="12" t="s">
        <v>84</v>
      </c>
      <c r="AW403" s="12" t="s">
        <v>37</v>
      </c>
      <c r="AX403" s="12" t="s">
        <v>76</v>
      </c>
      <c r="AY403" s="147" t="s">
        <v>130</v>
      </c>
    </row>
    <row r="404" spans="2:51" s="13" customFormat="1" ht="12">
      <c r="B404" s="152"/>
      <c r="D404" s="146" t="s">
        <v>142</v>
      </c>
      <c r="E404" s="153" t="s">
        <v>19</v>
      </c>
      <c r="F404" s="154" t="s">
        <v>858</v>
      </c>
      <c r="H404" s="155">
        <v>15.064</v>
      </c>
      <c r="I404" s="156"/>
      <c r="L404" s="152"/>
      <c r="M404" s="157"/>
      <c r="T404" s="158"/>
      <c r="AT404" s="153" t="s">
        <v>142</v>
      </c>
      <c r="AU404" s="153" t="s">
        <v>86</v>
      </c>
      <c r="AV404" s="13" t="s">
        <v>86</v>
      </c>
      <c r="AW404" s="13" t="s">
        <v>37</v>
      </c>
      <c r="AX404" s="13" t="s">
        <v>76</v>
      </c>
      <c r="AY404" s="153" t="s">
        <v>130</v>
      </c>
    </row>
    <row r="405" spans="2:51" s="13" customFormat="1" ht="12">
      <c r="B405" s="152"/>
      <c r="D405" s="146" t="s">
        <v>142</v>
      </c>
      <c r="E405" s="153" t="s">
        <v>19</v>
      </c>
      <c r="F405" s="154" t="s">
        <v>859</v>
      </c>
      <c r="H405" s="155">
        <v>0.604</v>
      </c>
      <c r="I405" s="156"/>
      <c r="L405" s="152"/>
      <c r="M405" s="157"/>
      <c r="T405" s="158"/>
      <c r="AT405" s="153" t="s">
        <v>142</v>
      </c>
      <c r="AU405" s="153" t="s">
        <v>86</v>
      </c>
      <c r="AV405" s="13" t="s">
        <v>86</v>
      </c>
      <c r="AW405" s="13" t="s">
        <v>37</v>
      </c>
      <c r="AX405" s="13" t="s">
        <v>76</v>
      </c>
      <c r="AY405" s="153" t="s">
        <v>130</v>
      </c>
    </row>
    <row r="406" spans="2:51" s="14" customFormat="1" ht="12">
      <c r="B406" s="159"/>
      <c r="D406" s="146" t="s">
        <v>142</v>
      </c>
      <c r="E406" s="160" t="s">
        <v>19</v>
      </c>
      <c r="F406" s="161" t="s">
        <v>146</v>
      </c>
      <c r="H406" s="162">
        <v>15.668</v>
      </c>
      <c r="I406" s="163"/>
      <c r="L406" s="159"/>
      <c r="M406" s="164"/>
      <c r="T406" s="165"/>
      <c r="AT406" s="160" t="s">
        <v>142</v>
      </c>
      <c r="AU406" s="160" t="s">
        <v>86</v>
      </c>
      <c r="AV406" s="14" t="s">
        <v>138</v>
      </c>
      <c r="AW406" s="14" t="s">
        <v>37</v>
      </c>
      <c r="AX406" s="14" t="s">
        <v>84</v>
      </c>
      <c r="AY406" s="160" t="s">
        <v>130</v>
      </c>
    </row>
    <row r="407" spans="2:65" s="1" customFormat="1" ht="24.2" customHeight="1">
      <c r="B407" s="33"/>
      <c r="C407" s="128" t="s">
        <v>539</v>
      </c>
      <c r="D407" s="128" t="s">
        <v>133</v>
      </c>
      <c r="E407" s="129" t="s">
        <v>860</v>
      </c>
      <c r="F407" s="130" t="s">
        <v>861</v>
      </c>
      <c r="G407" s="131" t="s">
        <v>170</v>
      </c>
      <c r="H407" s="132">
        <v>15.668</v>
      </c>
      <c r="I407" s="133"/>
      <c r="J407" s="134">
        <f>ROUND(I407*H407,2)</f>
        <v>0</v>
      </c>
      <c r="K407" s="130" t="s">
        <v>137</v>
      </c>
      <c r="L407" s="33"/>
      <c r="M407" s="135" t="s">
        <v>19</v>
      </c>
      <c r="N407" s="136" t="s">
        <v>47</v>
      </c>
      <c r="P407" s="137">
        <f>O407*H407</f>
        <v>0</v>
      </c>
      <c r="Q407" s="137">
        <v>0</v>
      </c>
      <c r="R407" s="137">
        <f>Q407*H407</f>
        <v>0</v>
      </c>
      <c r="S407" s="137">
        <v>0</v>
      </c>
      <c r="T407" s="138">
        <f>S407*H407</f>
        <v>0</v>
      </c>
      <c r="AR407" s="139" t="s">
        <v>138</v>
      </c>
      <c r="AT407" s="139" t="s">
        <v>133</v>
      </c>
      <c r="AU407" s="139" t="s">
        <v>86</v>
      </c>
      <c r="AY407" s="18" t="s">
        <v>130</v>
      </c>
      <c r="BE407" s="140">
        <f>IF(N407="základní",J407,0)</f>
        <v>0</v>
      </c>
      <c r="BF407" s="140">
        <f>IF(N407="snížená",J407,0)</f>
        <v>0</v>
      </c>
      <c r="BG407" s="140">
        <f>IF(N407="zákl. přenesená",J407,0)</f>
        <v>0</v>
      </c>
      <c r="BH407" s="140">
        <f>IF(N407="sníž. přenesená",J407,0)</f>
        <v>0</v>
      </c>
      <c r="BI407" s="140">
        <f>IF(N407="nulová",J407,0)</f>
        <v>0</v>
      </c>
      <c r="BJ407" s="18" t="s">
        <v>84</v>
      </c>
      <c r="BK407" s="140">
        <f>ROUND(I407*H407,2)</f>
        <v>0</v>
      </c>
      <c r="BL407" s="18" t="s">
        <v>138</v>
      </c>
      <c r="BM407" s="139" t="s">
        <v>862</v>
      </c>
    </row>
    <row r="408" spans="2:47" s="1" customFormat="1" ht="12">
      <c r="B408" s="33"/>
      <c r="D408" s="141" t="s">
        <v>140</v>
      </c>
      <c r="F408" s="142" t="s">
        <v>863</v>
      </c>
      <c r="I408" s="143"/>
      <c r="L408" s="33"/>
      <c r="M408" s="144"/>
      <c r="T408" s="52"/>
      <c r="AT408" s="18" t="s">
        <v>140</v>
      </c>
      <c r="AU408" s="18" t="s">
        <v>86</v>
      </c>
    </row>
    <row r="409" spans="2:65" s="1" customFormat="1" ht="16.5" customHeight="1">
      <c r="B409" s="33"/>
      <c r="C409" s="128" t="s">
        <v>864</v>
      </c>
      <c r="D409" s="128" t="s">
        <v>133</v>
      </c>
      <c r="E409" s="129" t="s">
        <v>865</v>
      </c>
      <c r="F409" s="130" t="s">
        <v>866</v>
      </c>
      <c r="G409" s="131" t="s">
        <v>136</v>
      </c>
      <c r="H409" s="132">
        <v>2.816</v>
      </c>
      <c r="I409" s="133"/>
      <c r="J409" s="134">
        <f>ROUND(I409*H409,2)</f>
        <v>0</v>
      </c>
      <c r="K409" s="130" t="s">
        <v>137</v>
      </c>
      <c r="L409" s="33"/>
      <c r="M409" s="135" t="s">
        <v>19</v>
      </c>
      <c r="N409" s="136" t="s">
        <v>47</v>
      </c>
      <c r="P409" s="137">
        <f>O409*H409</f>
        <v>0</v>
      </c>
      <c r="Q409" s="137">
        <v>0.01352</v>
      </c>
      <c r="R409" s="137">
        <f>Q409*H409</f>
        <v>0.03807232</v>
      </c>
      <c r="S409" s="137">
        <v>0</v>
      </c>
      <c r="T409" s="138">
        <f>S409*H409</f>
        <v>0</v>
      </c>
      <c r="AR409" s="139" t="s">
        <v>138</v>
      </c>
      <c r="AT409" s="139" t="s">
        <v>133</v>
      </c>
      <c r="AU409" s="139" t="s">
        <v>86</v>
      </c>
      <c r="AY409" s="18" t="s">
        <v>130</v>
      </c>
      <c r="BE409" s="140">
        <f>IF(N409="základní",J409,0)</f>
        <v>0</v>
      </c>
      <c r="BF409" s="140">
        <f>IF(N409="snížená",J409,0)</f>
        <v>0</v>
      </c>
      <c r="BG409" s="140">
        <f>IF(N409="zákl. přenesená",J409,0)</f>
        <v>0</v>
      </c>
      <c r="BH409" s="140">
        <f>IF(N409="sníž. přenesená",J409,0)</f>
        <v>0</v>
      </c>
      <c r="BI409" s="140">
        <f>IF(N409="nulová",J409,0)</f>
        <v>0</v>
      </c>
      <c r="BJ409" s="18" t="s">
        <v>84</v>
      </c>
      <c r="BK409" s="140">
        <f>ROUND(I409*H409,2)</f>
        <v>0</v>
      </c>
      <c r="BL409" s="18" t="s">
        <v>138</v>
      </c>
      <c r="BM409" s="139" t="s">
        <v>867</v>
      </c>
    </row>
    <row r="410" spans="2:47" s="1" customFormat="1" ht="12">
      <c r="B410" s="33"/>
      <c r="D410" s="141" t="s">
        <v>140</v>
      </c>
      <c r="F410" s="142" t="s">
        <v>868</v>
      </c>
      <c r="I410" s="143"/>
      <c r="L410" s="33"/>
      <c r="M410" s="144"/>
      <c r="T410" s="52"/>
      <c r="AT410" s="18" t="s">
        <v>140</v>
      </c>
      <c r="AU410" s="18" t="s">
        <v>86</v>
      </c>
    </row>
    <row r="411" spans="2:51" s="13" customFormat="1" ht="12">
      <c r="B411" s="152"/>
      <c r="D411" s="146" t="s">
        <v>142</v>
      </c>
      <c r="E411" s="153" t="s">
        <v>19</v>
      </c>
      <c r="F411" s="154" t="s">
        <v>869</v>
      </c>
      <c r="H411" s="155">
        <v>2.816</v>
      </c>
      <c r="I411" s="156"/>
      <c r="L411" s="152"/>
      <c r="M411" s="157"/>
      <c r="T411" s="158"/>
      <c r="AT411" s="153" t="s">
        <v>142</v>
      </c>
      <c r="AU411" s="153" t="s">
        <v>86</v>
      </c>
      <c r="AV411" s="13" t="s">
        <v>86</v>
      </c>
      <c r="AW411" s="13" t="s">
        <v>37</v>
      </c>
      <c r="AX411" s="13" t="s">
        <v>76</v>
      </c>
      <c r="AY411" s="153" t="s">
        <v>130</v>
      </c>
    </row>
    <row r="412" spans="2:51" s="14" customFormat="1" ht="12">
      <c r="B412" s="159"/>
      <c r="D412" s="146" t="s">
        <v>142</v>
      </c>
      <c r="E412" s="160" t="s">
        <v>19</v>
      </c>
      <c r="F412" s="161" t="s">
        <v>146</v>
      </c>
      <c r="H412" s="162">
        <v>2.816</v>
      </c>
      <c r="I412" s="163"/>
      <c r="L412" s="159"/>
      <c r="M412" s="164"/>
      <c r="T412" s="165"/>
      <c r="AT412" s="160" t="s">
        <v>142</v>
      </c>
      <c r="AU412" s="160" t="s">
        <v>86</v>
      </c>
      <c r="AV412" s="14" t="s">
        <v>138</v>
      </c>
      <c r="AW412" s="14" t="s">
        <v>37</v>
      </c>
      <c r="AX412" s="14" t="s">
        <v>84</v>
      </c>
      <c r="AY412" s="160" t="s">
        <v>130</v>
      </c>
    </row>
    <row r="413" spans="2:65" s="1" customFormat="1" ht="16.5" customHeight="1">
      <c r="B413" s="33"/>
      <c r="C413" s="128" t="s">
        <v>870</v>
      </c>
      <c r="D413" s="128" t="s">
        <v>133</v>
      </c>
      <c r="E413" s="129" t="s">
        <v>871</v>
      </c>
      <c r="F413" s="130" t="s">
        <v>872</v>
      </c>
      <c r="G413" s="131" t="s">
        <v>136</v>
      </c>
      <c r="H413" s="132">
        <v>2.816</v>
      </c>
      <c r="I413" s="133"/>
      <c r="J413" s="134">
        <f>ROUND(I413*H413,2)</f>
        <v>0</v>
      </c>
      <c r="K413" s="130" t="s">
        <v>137</v>
      </c>
      <c r="L413" s="33"/>
      <c r="M413" s="135" t="s">
        <v>19</v>
      </c>
      <c r="N413" s="136" t="s">
        <v>47</v>
      </c>
      <c r="P413" s="137">
        <f>O413*H413</f>
        <v>0</v>
      </c>
      <c r="Q413" s="137">
        <v>0</v>
      </c>
      <c r="R413" s="137">
        <f>Q413*H413</f>
        <v>0</v>
      </c>
      <c r="S413" s="137">
        <v>0</v>
      </c>
      <c r="T413" s="138">
        <f>S413*H413</f>
        <v>0</v>
      </c>
      <c r="AR413" s="139" t="s">
        <v>138</v>
      </c>
      <c r="AT413" s="139" t="s">
        <v>133</v>
      </c>
      <c r="AU413" s="139" t="s">
        <v>86</v>
      </c>
      <c r="AY413" s="18" t="s">
        <v>130</v>
      </c>
      <c r="BE413" s="140">
        <f>IF(N413="základní",J413,0)</f>
        <v>0</v>
      </c>
      <c r="BF413" s="140">
        <f>IF(N413="snížená",J413,0)</f>
        <v>0</v>
      </c>
      <c r="BG413" s="140">
        <f>IF(N413="zákl. přenesená",J413,0)</f>
        <v>0</v>
      </c>
      <c r="BH413" s="140">
        <f>IF(N413="sníž. přenesená",J413,0)</f>
        <v>0</v>
      </c>
      <c r="BI413" s="140">
        <f>IF(N413="nulová",J413,0)</f>
        <v>0</v>
      </c>
      <c r="BJ413" s="18" t="s">
        <v>84</v>
      </c>
      <c r="BK413" s="140">
        <f>ROUND(I413*H413,2)</f>
        <v>0</v>
      </c>
      <c r="BL413" s="18" t="s">
        <v>138</v>
      </c>
      <c r="BM413" s="139" t="s">
        <v>873</v>
      </c>
    </row>
    <row r="414" spans="2:47" s="1" customFormat="1" ht="12">
      <c r="B414" s="33"/>
      <c r="D414" s="141" t="s">
        <v>140</v>
      </c>
      <c r="F414" s="142" t="s">
        <v>874</v>
      </c>
      <c r="I414" s="143"/>
      <c r="L414" s="33"/>
      <c r="M414" s="144"/>
      <c r="T414" s="52"/>
      <c r="AT414" s="18" t="s">
        <v>140</v>
      </c>
      <c r="AU414" s="18" t="s">
        <v>86</v>
      </c>
    </row>
    <row r="415" spans="2:65" s="1" customFormat="1" ht="16.5" customHeight="1">
      <c r="B415" s="33"/>
      <c r="C415" s="128" t="s">
        <v>875</v>
      </c>
      <c r="D415" s="128" t="s">
        <v>133</v>
      </c>
      <c r="E415" s="129" t="s">
        <v>876</v>
      </c>
      <c r="F415" s="130" t="s">
        <v>877</v>
      </c>
      <c r="G415" s="131" t="s">
        <v>359</v>
      </c>
      <c r="H415" s="132">
        <v>0.89</v>
      </c>
      <c r="I415" s="133"/>
      <c r="J415" s="134">
        <f>ROUND(I415*H415,2)</f>
        <v>0</v>
      </c>
      <c r="K415" s="130" t="s">
        <v>137</v>
      </c>
      <c r="L415" s="33"/>
      <c r="M415" s="135" t="s">
        <v>19</v>
      </c>
      <c r="N415" s="136" t="s">
        <v>47</v>
      </c>
      <c r="P415" s="137">
        <f>O415*H415</f>
        <v>0</v>
      </c>
      <c r="Q415" s="137">
        <v>1.06277</v>
      </c>
      <c r="R415" s="137">
        <f>Q415*H415</f>
        <v>0.9458653</v>
      </c>
      <c r="S415" s="137">
        <v>0</v>
      </c>
      <c r="T415" s="138">
        <f>S415*H415</f>
        <v>0</v>
      </c>
      <c r="AR415" s="139" t="s">
        <v>138</v>
      </c>
      <c r="AT415" s="139" t="s">
        <v>133</v>
      </c>
      <c r="AU415" s="139" t="s">
        <v>86</v>
      </c>
      <c r="AY415" s="18" t="s">
        <v>130</v>
      </c>
      <c r="BE415" s="140">
        <f>IF(N415="základní",J415,0)</f>
        <v>0</v>
      </c>
      <c r="BF415" s="140">
        <f>IF(N415="snížená",J415,0)</f>
        <v>0</v>
      </c>
      <c r="BG415" s="140">
        <f>IF(N415="zákl. přenesená",J415,0)</f>
        <v>0</v>
      </c>
      <c r="BH415" s="140">
        <f>IF(N415="sníž. přenesená",J415,0)</f>
        <v>0</v>
      </c>
      <c r="BI415" s="140">
        <f>IF(N415="nulová",J415,0)</f>
        <v>0</v>
      </c>
      <c r="BJ415" s="18" t="s">
        <v>84</v>
      </c>
      <c r="BK415" s="140">
        <f>ROUND(I415*H415,2)</f>
        <v>0</v>
      </c>
      <c r="BL415" s="18" t="s">
        <v>138</v>
      </c>
      <c r="BM415" s="139" t="s">
        <v>878</v>
      </c>
    </row>
    <row r="416" spans="2:47" s="1" customFormat="1" ht="12">
      <c r="B416" s="33"/>
      <c r="D416" s="141" t="s">
        <v>140</v>
      </c>
      <c r="F416" s="142" t="s">
        <v>879</v>
      </c>
      <c r="I416" s="143"/>
      <c r="L416" s="33"/>
      <c r="M416" s="144"/>
      <c r="T416" s="52"/>
      <c r="AT416" s="18" t="s">
        <v>140</v>
      </c>
      <c r="AU416" s="18" t="s">
        <v>86</v>
      </c>
    </row>
    <row r="417" spans="2:51" s="12" customFormat="1" ht="12">
      <c r="B417" s="145"/>
      <c r="D417" s="146" t="s">
        <v>142</v>
      </c>
      <c r="E417" s="147" t="s">
        <v>19</v>
      </c>
      <c r="F417" s="148" t="s">
        <v>880</v>
      </c>
      <c r="H417" s="147" t="s">
        <v>19</v>
      </c>
      <c r="I417" s="149"/>
      <c r="L417" s="145"/>
      <c r="M417" s="150"/>
      <c r="T417" s="151"/>
      <c r="AT417" s="147" t="s">
        <v>142</v>
      </c>
      <c r="AU417" s="147" t="s">
        <v>86</v>
      </c>
      <c r="AV417" s="12" t="s">
        <v>84</v>
      </c>
      <c r="AW417" s="12" t="s">
        <v>37</v>
      </c>
      <c r="AX417" s="12" t="s">
        <v>76</v>
      </c>
      <c r="AY417" s="147" t="s">
        <v>130</v>
      </c>
    </row>
    <row r="418" spans="2:51" s="12" customFormat="1" ht="12">
      <c r="B418" s="145"/>
      <c r="D418" s="146" t="s">
        <v>142</v>
      </c>
      <c r="E418" s="147" t="s">
        <v>19</v>
      </c>
      <c r="F418" s="148" t="s">
        <v>264</v>
      </c>
      <c r="H418" s="147" t="s">
        <v>19</v>
      </c>
      <c r="I418" s="149"/>
      <c r="L418" s="145"/>
      <c r="M418" s="150"/>
      <c r="T418" s="151"/>
      <c r="AT418" s="147" t="s">
        <v>142</v>
      </c>
      <c r="AU418" s="147" t="s">
        <v>86</v>
      </c>
      <c r="AV418" s="12" t="s">
        <v>84</v>
      </c>
      <c r="AW418" s="12" t="s">
        <v>37</v>
      </c>
      <c r="AX418" s="12" t="s">
        <v>76</v>
      </c>
      <c r="AY418" s="147" t="s">
        <v>130</v>
      </c>
    </row>
    <row r="419" spans="2:51" s="12" customFormat="1" ht="12">
      <c r="B419" s="145"/>
      <c r="D419" s="146" t="s">
        <v>142</v>
      </c>
      <c r="E419" s="147" t="s">
        <v>19</v>
      </c>
      <c r="F419" s="148" t="s">
        <v>605</v>
      </c>
      <c r="H419" s="147" t="s">
        <v>19</v>
      </c>
      <c r="I419" s="149"/>
      <c r="L419" s="145"/>
      <c r="M419" s="150"/>
      <c r="T419" s="151"/>
      <c r="AT419" s="147" t="s">
        <v>142</v>
      </c>
      <c r="AU419" s="147" t="s">
        <v>86</v>
      </c>
      <c r="AV419" s="12" t="s">
        <v>84</v>
      </c>
      <c r="AW419" s="12" t="s">
        <v>37</v>
      </c>
      <c r="AX419" s="12" t="s">
        <v>76</v>
      </c>
      <c r="AY419" s="147" t="s">
        <v>130</v>
      </c>
    </row>
    <row r="420" spans="2:51" s="13" customFormat="1" ht="12">
      <c r="B420" s="152"/>
      <c r="D420" s="146" t="s">
        <v>142</v>
      </c>
      <c r="E420" s="153" t="s">
        <v>19</v>
      </c>
      <c r="F420" s="154" t="s">
        <v>881</v>
      </c>
      <c r="H420" s="155">
        <v>0.744</v>
      </c>
      <c r="I420" s="156"/>
      <c r="L420" s="152"/>
      <c r="M420" s="157"/>
      <c r="T420" s="158"/>
      <c r="AT420" s="153" t="s">
        <v>142</v>
      </c>
      <c r="AU420" s="153" t="s">
        <v>86</v>
      </c>
      <c r="AV420" s="13" t="s">
        <v>86</v>
      </c>
      <c r="AW420" s="13" t="s">
        <v>37</v>
      </c>
      <c r="AX420" s="13" t="s">
        <v>76</v>
      </c>
      <c r="AY420" s="153" t="s">
        <v>130</v>
      </c>
    </row>
    <row r="421" spans="2:51" s="13" customFormat="1" ht="12">
      <c r="B421" s="152"/>
      <c r="D421" s="146" t="s">
        <v>142</v>
      </c>
      <c r="E421" s="153" t="s">
        <v>19</v>
      </c>
      <c r="F421" s="154" t="s">
        <v>882</v>
      </c>
      <c r="H421" s="155">
        <v>0.03</v>
      </c>
      <c r="I421" s="156"/>
      <c r="L421" s="152"/>
      <c r="M421" s="157"/>
      <c r="T421" s="158"/>
      <c r="AT421" s="153" t="s">
        <v>142</v>
      </c>
      <c r="AU421" s="153" t="s">
        <v>86</v>
      </c>
      <c r="AV421" s="13" t="s">
        <v>86</v>
      </c>
      <c r="AW421" s="13" t="s">
        <v>37</v>
      </c>
      <c r="AX421" s="13" t="s">
        <v>76</v>
      </c>
      <c r="AY421" s="153" t="s">
        <v>130</v>
      </c>
    </row>
    <row r="422" spans="2:51" s="15" customFormat="1" ht="12">
      <c r="B422" s="166"/>
      <c r="D422" s="146" t="s">
        <v>142</v>
      </c>
      <c r="E422" s="167" t="s">
        <v>19</v>
      </c>
      <c r="F422" s="168" t="s">
        <v>545</v>
      </c>
      <c r="H422" s="169">
        <v>0.774</v>
      </c>
      <c r="I422" s="170"/>
      <c r="L422" s="166"/>
      <c r="M422" s="171"/>
      <c r="T422" s="172"/>
      <c r="AT422" s="167" t="s">
        <v>142</v>
      </c>
      <c r="AU422" s="167" t="s">
        <v>86</v>
      </c>
      <c r="AV422" s="15" t="s">
        <v>156</v>
      </c>
      <c r="AW422" s="15" t="s">
        <v>37</v>
      </c>
      <c r="AX422" s="15" t="s">
        <v>76</v>
      </c>
      <c r="AY422" s="167" t="s">
        <v>130</v>
      </c>
    </row>
    <row r="423" spans="2:51" s="12" customFormat="1" ht="12">
      <c r="B423" s="145"/>
      <c r="D423" s="146" t="s">
        <v>142</v>
      </c>
      <c r="E423" s="147" t="s">
        <v>19</v>
      </c>
      <c r="F423" s="148" t="s">
        <v>883</v>
      </c>
      <c r="H423" s="147" t="s">
        <v>19</v>
      </c>
      <c r="I423" s="149"/>
      <c r="L423" s="145"/>
      <c r="M423" s="150"/>
      <c r="T423" s="151"/>
      <c r="AT423" s="147" t="s">
        <v>142</v>
      </c>
      <c r="AU423" s="147" t="s">
        <v>86</v>
      </c>
      <c r="AV423" s="12" t="s">
        <v>84</v>
      </c>
      <c r="AW423" s="12" t="s">
        <v>37</v>
      </c>
      <c r="AX423" s="12" t="s">
        <v>76</v>
      </c>
      <c r="AY423" s="147" t="s">
        <v>130</v>
      </c>
    </row>
    <row r="424" spans="2:51" s="13" customFormat="1" ht="12">
      <c r="B424" s="152"/>
      <c r="D424" s="146" t="s">
        <v>142</v>
      </c>
      <c r="E424" s="153" t="s">
        <v>19</v>
      </c>
      <c r="F424" s="154" t="s">
        <v>884</v>
      </c>
      <c r="H424" s="155">
        <v>0.116</v>
      </c>
      <c r="I424" s="156"/>
      <c r="L424" s="152"/>
      <c r="M424" s="157"/>
      <c r="T424" s="158"/>
      <c r="AT424" s="153" t="s">
        <v>142</v>
      </c>
      <c r="AU424" s="153" t="s">
        <v>86</v>
      </c>
      <c r="AV424" s="13" t="s">
        <v>86</v>
      </c>
      <c r="AW424" s="13" t="s">
        <v>37</v>
      </c>
      <c r="AX424" s="13" t="s">
        <v>76</v>
      </c>
      <c r="AY424" s="153" t="s">
        <v>130</v>
      </c>
    </row>
    <row r="425" spans="2:51" s="14" customFormat="1" ht="12">
      <c r="B425" s="159"/>
      <c r="D425" s="146" t="s">
        <v>142</v>
      </c>
      <c r="E425" s="160" t="s">
        <v>19</v>
      </c>
      <c r="F425" s="161" t="s">
        <v>146</v>
      </c>
      <c r="H425" s="162">
        <v>0.89</v>
      </c>
      <c r="I425" s="163"/>
      <c r="L425" s="159"/>
      <c r="M425" s="164"/>
      <c r="T425" s="165"/>
      <c r="AT425" s="160" t="s">
        <v>142</v>
      </c>
      <c r="AU425" s="160" t="s">
        <v>86</v>
      </c>
      <c r="AV425" s="14" t="s">
        <v>138</v>
      </c>
      <c r="AW425" s="14" t="s">
        <v>37</v>
      </c>
      <c r="AX425" s="14" t="s">
        <v>84</v>
      </c>
      <c r="AY425" s="160" t="s">
        <v>130</v>
      </c>
    </row>
    <row r="426" spans="2:65" s="1" customFormat="1" ht="16.5" customHeight="1">
      <c r="B426" s="33"/>
      <c r="C426" s="128" t="s">
        <v>885</v>
      </c>
      <c r="D426" s="128" t="s">
        <v>133</v>
      </c>
      <c r="E426" s="129" t="s">
        <v>886</v>
      </c>
      <c r="F426" s="130" t="s">
        <v>887</v>
      </c>
      <c r="G426" s="131" t="s">
        <v>136</v>
      </c>
      <c r="H426" s="132">
        <v>0.774</v>
      </c>
      <c r="I426" s="133"/>
      <c r="J426" s="134">
        <f>ROUND(I426*H426,2)</f>
        <v>0</v>
      </c>
      <c r="K426" s="130" t="s">
        <v>19</v>
      </c>
      <c r="L426" s="33"/>
      <c r="M426" s="135" t="s">
        <v>19</v>
      </c>
      <c r="N426" s="136" t="s">
        <v>47</v>
      </c>
      <c r="P426" s="137">
        <f>O426*H426</f>
        <v>0</v>
      </c>
      <c r="Q426" s="137">
        <v>0</v>
      </c>
      <c r="R426" s="137">
        <f>Q426*H426</f>
        <v>0</v>
      </c>
      <c r="S426" s="137">
        <v>0</v>
      </c>
      <c r="T426" s="138">
        <f>S426*H426</f>
        <v>0</v>
      </c>
      <c r="AR426" s="139" t="s">
        <v>138</v>
      </c>
      <c r="AT426" s="139" t="s">
        <v>133</v>
      </c>
      <c r="AU426" s="139" t="s">
        <v>86</v>
      </c>
      <c r="AY426" s="18" t="s">
        <v>130</v>
      </c>
      <c r="BE426" s="140">
        <f>IF(N426="základní",J426,0)</f>
        <v>0</v>
      </c>
      <c r="BF426" s="140">
        <f>IF(N426="snížená",J426,0)</f>
        <v>0</v>
      </c>
      <c r="BG426" s="140">
        <f>IF(N426="zákl. přenesená",J426,0)</f>
        <v>0</v>
      </c>
      <c r="BH426" s="140">
        <f>IF(N426="sníž. přenesená",J426,0)</f>
        <v>0</v>
      </c>
      <c r="BI426" s="140">
        <f>IF(N426="nulová",J426,0)</f>
        <v>0</v>
      </c>
      <c r="BJ426" s="18" t="s">
        <v>84</v>
      </c>
      <c r="BK426" s="140">
        <f>ROUND(I426*H426,2)</f>
        <v>0</v>
      </c>
      <c r="BL426" s="18" t="s">
        <v>138</v>
      </c>
      <c r="BM426" s="139" t="s">
        <v>888</v>
      </c>
    </row>
    <row r="427" spans="2:51" s="13" customFormat="1" ht="12">
      <c r="B427" s="152"/>
      <c r="D427" s="146" t="s">
        <v>142</v>
      </c>
      <c r="E427" s="153" t="s">
        <v>19</v>
      </c>
      <c r="F427" s="154" t="s">
        <v>889</v>
      </c>
      <c r="H427" s="155">
        <v>0.516</v>
      </c>
      <c r="I427" s="156"/>
      <c r="L427" s="152"/>
      <c r="M427" s="157"/>
      <c r="T427" s="158"/>
      <c r="AT427" s="153" t="s">
        <v>142</v>
      </c>
      <c r="AU427" s="153" t="s">
        <v>86</v>
      </c>
      <c r="AV427" s="13" t="s">
        <v>86</v>
      </c>
      <c r="AW427" s="13" t="s">
        <v>37</v>
      </c>
      <c r="AX427" s="13" t="s">
        <v>76</v>
      </c>
      <c r="AY427" s="153" t="s">
        <v>130</v>
      </c>
    </row>
    <row r="428" spans="2:51" s="13" customFormat="1" ht="12">
      <c r="B428" s="152"/>
      <c r="D428" s="146" t="s">
        <v>142</v>
      </c>
      <c r="E428" s="153" t="s">
        <v>19</v>
      </c>
      <c r="F428" s="154" t="s">
        <v>890</v>
      </c>
      <c r="H428" s="155">
        <v>0.258</v>
      </c>
      <c r="I428" s="156"/>
      <c r="L428" s="152"/>
      <c r="M428" s="157"/>
      <c r="T428" s="158"/>
      <c r="AT428" s="153" t="s">
        <v>142</v>
      </c>
      <c r="AU428" s="153" t="s">
        <v>86</v>
      </c>
      <c r="AV428" s="13" t="s">
        <v>86</v>
      </c>
      <c r="AW428" s="13" t="s">
        <v>37</v>
      </c>
      <c r="AX428" s="13" t="s">
        <v>76</v>
      </c>
      <c r="AY428" s="153" t="s">
        <v>130</v>
      </c>
    </row>
    <row r="429" spans="2:51" s="14" customFormat="1" ht="12">
      <c r="B429" s="159"/>
      <c r="D429" s="146" t="s">
        <v>142</v>
      </c>
      <c r="E429" s="160" t="s">
        <v>19</v>
      </c>
      <c r="F429" s="161" t="s">
        <v>146</v>
      </c>
      <c r="H429" s="162">
        <v>0.774</v>
      </c>
      <c r="I429" s="163"/>
      <c r="L429" s="159"/>
      <c r="M429" s="164"/>
      <c r="T429" s="165"/>
      <c r="AT429" s="160" t="s">
        <v>142</v>
      </c>
      <c r="AU429" s="160" t="s">
        <v>86</v>
      </c>
      <c r="AV429" s="14" t="s">
        <v>138</v>
      </c>
      <c r="AW429" s="14" t="s">
        <v>37</v>
      </c>
      <c r="AX429" s="14" t="s">
        <v>84</v>
      </c>
      <c r="AY429" s="160" t="s">
        <v>130</v>
      </c>
    </row>
    <row r="430" spans="2:65" s="1" customFormat="1" ht="21.75" customHeight="1">
      <c r="B430" s="33"/>
      <c r="C430" s="128" t="s">
        <v>891</v>
      </c>
      <c r="D430" s="128" t="s">
        <v>133</v>
      </c>
      <c r="E430" s="129" t="s">
        <v>892</v>
      </c>
      <c r="F430" s="130" t="s">
        <v>893</v>
      </c>
      <c r="G430" s="131" t="s">
        <v>136</v>
      </c>
      <c r="H430" s="132">
        <v>1.4</v>
      </c>
      <c r="I430" s="133"/>
      <c r="J430" s="134">
        <f>ROUND(I430*H430,2)</f>
        <v>0</v>
      </c>
      <c r="K430" s="130" t="s">
        <v>19</v>
      </c>
      <c r="L430" s="33"/>
      <c r="M430" s="135" t="s">
        <v>19</v>
      </c>
      <c r="N430" s="136" t="s">
        <v>47</v>
      </c>
      <c r="P430" s="137">
        <f>O430*H430</f>
        <v>0</v>
      </c>
      <c r="Q430" s="137">
        <v>0</v>
      </c>
      <c r="R430" s="137">
        <f>Q430*H430</f>
        <v>0</v>
      </c>
      <c r="S430" s="137">
        <v>0</v>
      </c>
      <c r="T430" s="138">
        <f>S430*H430</f>
        <v>0</v>
      </c>
      <c r="AR430" s="139" t="s">
        <v>138</v>
      </c>
      <c r="AT430" s="139" t="s">
        <v>133</v>
      </c>
      <c r="AU430" s="139" t="s">
        <v>86</v>
      </c>
      <c r="AY430" s="18" t="s">
        <v>130</v>
      </c>
      <c r="BE430" s="140">
        <f>IF(N430="základní",J430,0)</f>
        <v>0</v>
      </c>
      <c r="BF430" s="140">
        <f>IF(N430="snížená",J430,0)</f>
        <v>0</v>
      </c>
      <c r="BG430" s="140">
        <f>IF(N430="zákl. přenesená",J430,0)</f>
        <v>0</v>
      </c>
      <c r="BH430" s="140">
        <f>IF(N430="sníž. přenesená",J430,0)</f>
        <v>0</v>
      </c>
      <c r="BI430" s="140">
        <f>IF(N430="nulová",J430,0)</f>
        <v>0</v>
      </c>
      <c r="BJ430" s="18" t="s">
        <v>84</v>
      </c>
      <c r="BK430" s="140">
        <f>ROUND(I430*H430,2)</f>
        <v>0</v>
      </c>
      <c r="BL430" s="18" t="s">
        <v>138</v>
      </c>
      <c r="BM430" s="139" t="s">
        <v>894</v>
      </c>
    </row>
    <row r="431" spans="2:51" s="12" customFormat="1" ht="12">
      <c r="B431" s="145"/>
      <c r="D431" s="146" t="s">
        <v>142</v>
      </c>
      <c r="E431" s="147" t="s">
        <v>19</v>
      </c>
      <c r="F431" s="148" t="s">
        <v>895</v>
      </c>
      <c r="H431" s="147" t="s">
        <v>19</v>
      </c>
      <c r="I431" s="149"/>
      <c r="L431" s="145"/>
      <c r="M431" s="150"/>
      <c r="T431" s="151"/>
      <c r="AT431" s="147" t="s">
        <v>142</v>
      </c>
      <c r="AU431" s="147" t="s">
        <v>86</v>
      </c>
      <c r="AV431" s="12" t="s">
        <v>84</v>
      </c>
      <c r="AW431" s="12" t="s">
        <v>37</v>
      </c>
      <c r="AX431" s="12" t="s">
        <v>76</v>
      </c>
      <c r="AY431" s="147" t="s">
        <v>130</v>
      </c>
    </row>
    <row r="432" spans="2:51" s="13" customFormat="1" ht="12">
      <c r="B432" s="152"/>
      <c r="D432" s="146" t="s">
        <v>142</v>
      </c>
      <c r="E432" s="153" t="s">
        <v>19</v>
      </c>
      <c r="F432" s="154" t="s">
        <v>896</v>
      </c>
      <c r="H432" s="155">
        <v>1.4</v>
      </c>
      <c r="I432" s="156"/>
      <c r="L432" s="152"/>
      <c r="M432" s="157"/>
      <c r="T432" s="158"/>
      <c r="AT432" s="153" t="s">
        <v>142</v>
      </c>
      <c r="AU432" s="153" t="s">
        <v>86</v>
      </c>
      <c r="AV432" s="13" t="s">
        <v>86</v>
      </c>
      <c r="AW432" s="13" t="s">
        <v>37</v>
      </c>
      <c r="AX432" s="13" t="s">
        <v>76</v>
      </c>
      <c r="AY432" s="153" t="s">
        <v>130</v>
      </c>
    </row>
    <row r="433" spans="2:51" s="14" customFormat="1" ht="12">
      <c r="B433" s="159"/>
      <c r="D433" s="146" t="s">
        <v>142</v>
      </c>
      <c r="E433" s="160" t="s">
        <v>19</v>
      </c>
      <c r="F433" s="161" t="s">
        <v>146</v>
      </c>
      <c r="H433" s="162">
        <v>1.4</v>
      </c>
      <c r="I433" s="163"/>
      <c r="L433" s="159"/>
      <c r="M433" s="164"/>
      <c r="T433" s="165"/>
      <c r="AT433" s="160" t="s">
        <v>142</v>
      </c>
      <c r="AU433" s="160" t="s">
        <v>86</v>
      </c>
      <c r="AV433" s="14" t="s">
        <v>138</v>
      </c>
      <c r="AW433" s="14" t="s">
        <v>37</v>
      </c>
      <c r="AX433" s="14" t="s">
        <v>84</v>
      </c>
      <c r="AY433" s="160" t="s">
        <v>130</v>
      </c>
    </row>
    <row r="434" spans="2:65" s="1" customFormat="1" ht="24.2" customHeight="1">
      <c r="B434" s="33"/>
      <c r="C434" s="128" t="s">
        <v>897</v>
      </c>
      <c r="D434" s="128" t="s">
        <v>133</v>
      </c>
      <c r="E434" s="129" t="s">
        <v>898</v>
      </c>
      <c r="F434" s="130" t="s">
        <v>899</v>
      </c>
      <c r="G434" s="131" t="s">
        <v>437</v>
      </c>
      <c r="H434" s="132">
        <v>1</v>
      </c>
      <c r="I434" s="133"/>
      <c r="J434" s="134">
        <f>ROUND(I434*H434,2)</f>
        <v>0</v>
      </c>
      <c r="K434" s="130" t="s">
        <v>137</v>
      </c>
      <c r="L434" s="33"/>
      <c r="M434" s="135" t="s">
        <v>19</v>
      </c>
      <c r="N434" s="136" t="s">
        <v>47</v>
      </c>
      <c r="P434" s="137">
        <f>O434*H434</f>
        <v>0</v>
      </c>
      <c r="Q434" s="137">
        <v>0.00048</v>
      </c>
      <c r="R434" s="137">
        <f>Q434*H434</f>
        <v>0.00048</v>
      </c>
      <c r="S434" s="137">
        <v>0</v>
      </c>
      <c r="T434" s="138">
        <f>S434*H434</f>
        <v>0</v>
      </c>
      <c r="AR434" s="139" t="s">
        <v>138</v>
      </c>
      <c r="AT434" s="139" t="s">
        <v>133</v>
      </c>
      <c r="AU434" s="139" t="s">
        <v>86</v>
      </c>
      <c r="AY434" s="18" t="s">
        <v>130</v>
      </c>
      <c r="BE434" s="140">
        <f>IF(N434="základní",J434,0)</f>
        <v>0</v>
      </c>
      <c r="BF434" s="140">
        <f>IF(N434="snížená",J434,0)</f>
        <v>0</v>
      </c>
      <c r="BG434" s="140">
        <f>IF(N434="zákl. přenesená",J434,0)</f>
        <v>0</v>
      </c>
      <c r="BH434" s="140">
        <f>IF(N434="sníž. přenesená",J434,0)</f>
        <v>0</v>
      </c>
      <c r="BI434" s="140">
        <f>IF(N434="nulová",J434,0)</f>
        <v>0</v>
      </c>
      <c r="BJ434" s="18" t="s">
        <v>84</v>
      </c>
      <c r="BK434" s="140">
        <f>ROUND(I434*H434,2)</f>
        <v>0</v>
      </c>
      <c r="BL434" s="18" t="s">
        <v>138</v>
      </c>
      <c r="BM434" s="139" t="s">
        <v>900</v>
      </c>
    </row>
    <row r="435" spans="2:47" s="1" customFormat="1" ht="12">
      <c r="B435" s="33"/>
      <c r="D435" s="141" t="s">
        <v>140</v>
      </c>
      <c r="F435" s="142" t="s">
        <v>901</v>
      </c>
      <c r="I435" s="143"/>
      <c r="L435" s="33"/>
      <c r="M435" s="144"/>
      <c r="T435" s="52"/>
      <c r="AT435" s="18" t="s">
        <v>140</v>
      </c>
      <c r="AU435" s="18" t="s">
        <v>86</v>
      </c>
    </row>
    <row r="436" spans="2:51" s="12" customFormat="1" ht="12">
      <c r="B436" s="145"/>
      <c r="D436" s="146" t="s">
        <v>142</v>
      </c>
      <c r="E436" s="147" t="s">
        <v>19</v>
      </c>
      <c r="F436" s="148" t="s">
        <v>902</v>
      </c>
      <c r="H436" s="147" t="s">
        <v>19</v>
      </c>
      <c r="I436" s="149"/>
      <c r="L436" s="145"/>
      <c r="M436" s="150"/>
      <c r="T436" s="151"/>
      <c r="AT436" s="147" t="s">
        <v>142</v>
      </c>
      <c r="AU436" s="147" t="s">
        <v>86</v>
      </c>
      <c r="AV436" s="12" t="s">
        <v>84</v>
      </c>
      <c r="AW436" s="12" t="s">
        <v>37</v>
      </c>
      <c r="AX436" s="12" t="s">
        <v>76</v>
      </c>
      <c r="AY436" s="147" t="s">
        <v>130</v>
      </c>
    </row>
    <row r="437" spans="2:51" s="13" customFormat="1" ht="12">
      <c r="B437" s="152"/>
      <c r="D437" s="146" t="s">
        <v>142</v>
      </c>
      <c r="E437" s="153" t="s">
        <v>19</v>
      </c>
      <c r="F437" s="154" t="s">
        <v>903</v>
      </c>
      <c r="H437" s="155">
        <v>1</v>
      </c>
      <c r="I437" s="156"/>
      <c r="L437" s="152"/>
      <c r="M437" s="157"/>
      <c r="T437" s="158"/>
      <c r="AT437" s="153" t="s">
        <v>142</v>
      </c>
      <c r="AU437" s="153" t="s">
        <v>86</v>
      </c>
      <c r="AV437" s="13" t="s">
        <v>86</v>
      </c>
      <c r="AW437" s="13" t="s">
        <v>37</v>
      </c>
      <c r="AX437" s="13" t="s">
        <v>76</v>
      </c>
      <c r="AY437" s="153" t="s">
        <v>130</v>
      </c>
    </row>
    <row r="438" spans="2:51" s="14" customFormat="1" ht="12">
      <c r="B438" s="159"/>
      <c r="D438" s="146" t="s">
        <v>142</v>
      </c>
      <c r="E438" s="160" t="s">
        <v>19</v>
      </c>
      <c r="F438" s="161" t="s">
        <v>146</v>
      </c>
      <c r="H438" s="162">
        <v>1</v>
      </c>
      <c r="I438" s="163"/>
      <c r="L438" s="159"/>
      <c r="M438" s="164"/>
      <c r="T438" s="165"/>
      <c r="AT438" s="160" t="s">
        <v>142</v>
      </c>
      <c r="AU438" s="160" t="s">
        <v>86</v>
      </c>
      <c r="AV438" s="14" t="s">
        <v>138</v>
      </c>
      <c r="AW438" s="14" t="s">
        <v>37</v>
      </c>
      <c r="AX438" s="14" t="s">
        <v>84</v>
      </c>
      <c r="AY438" s="160" t="s">
        <v>130</v>
      </c>
    </row>
    <row r="439" spans="2:65" s="1" customFormat="1" ht="16.5" customHeight="1">
      <c r="B439" s="33"/>
      <c r="C439" s="176" t="s">
        <v>904</v>
      </c>
      <c r="D439" s="176" t="s">
        <v>841</v>
      </c>
      <c r="E439" s="177" t="s">
        <v>905</v>
      </c>
      <c r="F439" s="178" t="s">
        <v>906</v>
      </c>
      <c r="G439" s="179" t="s">
        <v>437</v>
      </c>
      <c r="H439" s="180">
        <v>1</v>
      </c>
      <c r="I439" s="181"/>
      <c r="J439" s="182">
        <f>ROUND(I439*H439,2)</f>
        <v>0</v>
      </c>
      <c r="K439" s="178" t="s">
        <v>137</v>
      </c>
      <c r="L439" s="183"/>
      <c r="M439" s="184" t="s">
        <v>19</v>
      </c>
      <c r="N439" s="185" t="s">
        <v>47</v>
      </c>
      <c r="P439" s="137">
        <f>O439*H439</f>
        <v>0</v>
      </c>
      <c r="Q439" s="137">
        <v>0.01201</v>
      </c>
      <c r="R439" s="137">
        <f>Q439*H439</f>
        <v>0.01201</v>
      </c>
      <c r="S439" s="137">
        <v>0</v>
      </c>
      <c r="T439" s="138">
        <f>S439*H439</f>
        <v>0</v>
      </c>
      <c r="AR439" s="139" t="s">
        <v>185</v>
      </c>
      <c r="AT439" s="139" t="s">
        <v>841</v>
      </c>
      <c r="AU439" s="139" t="s">
        <v>86</v>
      </c>
      <c r="AY439" s="18" t="s">
        <v>130</v>
      </c>
      <c r="BE439" s="140">
        <f>IF(N439="základní",J439,0)</f>
        <v>0</v>
      </c>
      <c r="BF439" s="140">
        <f>IF(N439="snížená",J439,0)</f>
        <v>0</v>
      </c>
      <c r="BG439" s="140">
        <f>IF(N439="zákl. přenesená",J439,0)</f>
        <v>0</v>
      </c>
      <c r="BH439" s="140">
        <f>IF(N439="sníž. přenesená",J439,0)</f>
        <v>0</v>
      </c>
      <c r="BI439" s="140">
        <f>IF(N439="nulová",J439,0)</f>
        <v>0</v>
      </c>
      <c r="BJ439" s="18" t="s">
        <v>84</v>
      </c>
      <c r="BK439" s="140">
        <f>ROUND(I439*H439,2)</f>
        <v>0</v>
      </c>
      <c r="BL439" s="18" t="s">
        <v>138</v>
      </c>
      <c r="BM439" s="139" t="s">
        <v>907</v>
      </c>
    </row>
    <row r="440" spans="2:51" s="12" customFormat="1" ht="12">
      <c r="B440" s="145"/>
      <c r="D440" s="146" t="s">
        <v>142</v>
      </c>
      <c r="E440" s="147" t="s">
        <v>19</v>
      </c>
      <c r="F440" s="148" t="s">
        <v>902</v>
      </c>
      <c r="H440" s="147" t="s">
        <v>19</v>
      </c>
      <c r="I440" s="149"/>
      <c r="L440" s="145"/>
      <c r="M440" s="150"/>
      <c r="T440" s="151"/>
      <c r="AT440" s="147" t="s">
        <v>142</v>
      </c>
      <c r="AU440" s="147" t="s">
        <v>86</v>
      </c>
      <c r="AV440" s="12" t="s">
        <v>84</v>
      </c>
      <c r="AW440" s="12" t="s">
        <v>37</v>
      </c>
      <c r="AX440" s="12" t="s">
        <v>76</v>
      </c>
      <c r="AY440" s="147" t="s">
        <v>130</v>
      </c>
    </row>
    <row r="441" spans="2:51" s="13" customFormat="1" ht="12">
      <c r="B441" s="152"/>
      <c r="D441" s="146" t="s">
        <v>142</v>
      </c>
      <c r="E441" s="153" t="s">
        <v>19</v>
      </c>
      <c r="F441" s="154" t="s">
        <v>903</v>
      </c>
      <c r="H441" s="155">
        <v>1</v>
      </c>
      <c r="I441" s="156"/>
      <c r="L441" s="152"/>
      <c r="M441" s="157"/>
      <c r="T441" s="158"/>
      <c r="AT441" s="153" t="s">
        <v>142</v>
      </c>
      <c r="AU441" s="153" t="s">
        <v>86</v>
      </c>
      <c r="AV441" s="13" t="s">
        <v>86</v>
      </c>
      <c r="AW441" s="13" t="s">
        <v>37</v>
      </c>
      <c r="AX441" s="13" t="s">
        <v>76</v>
      </c>
      <c r="AY441" s="153" t="s">
        <v>130</v>
      </c>
    </row>
    <row r="442" spans="2:51" s="14" customFormat="1" ht="12">
      <c r="B442" s="159"/>
      <c r="D442" s="146" t="s">
        <v>142</v>
      </c>
      <c r="E442" s="160" t="s">
        <v>19</v>
      </c>
      <c r="F442" s="161" t="s">
        <v>146</v>
      </c>
      <c r="H442" s="162">
        <v>1</v>
      </c>
      <c r="I442" s="163"/>
      <c r="L442" s="159"/>
      <c r="M442" s="164"/>
      <c r="T442" s="165"/>
      <c r="AT442" s="160" t="s">
        <v>142</v>
      </c>
      <c r="AU442" s="160" t="s">
        <v>86</v>
      </c>
      <c r="AV442" s="14" t="s">
        <v>138</v>
      </c>
      <c r="AW442" s="14" t="s">
        <v>37</v>
      </c>
      <c r="AX442" s="14" t="s">
        <v>84</v>
      </c>
      <c r="AY442" s="160" t="s">
        <v>130</v>
      </c>
    </row>
    <row r="443" spans="2:65" s="1" customFormat="1" ht="24.2" customHeight="1">
      <c r="B443" s="33"/>
      <c r="C443" s="128" t="s">
        <v>908</v>
      </c>
      <c r="D443" s="128" t="s">
        <v>133</v>
      </c>
      <c r="E443" s="129" t="s">
        <v>909</v>
      </c>
      <c r="F443" s="130" t="s">
        <v>910</v>
      </c>
      <c r="G443" s="131" t="s">
        <v>437</v>
      </c>
      <c r="H443" s="132">
        <v>2</v>
      </c>
      <c r="I443" s="133"/>
      <c r="J443" s="134">
        <f>ROUND(I443*H443,2)</f>
        <v>0</v>
      </c>
      <c r="K443" s="130" t="s">
        <v>137</v>
      </c>
      <c r="L443" s="33"/>
      <c r="M443" s="135" t="s">
        <v>19</v>
      </c>
      <c r="N443" s="136" t="s">
        <v>47</v>
      </c>
      <c r="P443" s="137">
        <f>O443*H443</f>
        <v>0</v>
      </c>
      <c r="Q443" s="137">
        <v>0.04684</v>
      </c>
      <c r="R443" s="137">
        <f>Q443*H443</f>
        <v>0.09368</v>
      </c>
      <c r="S443" s="137">
        <v>0</v>
      </c>
      <c r="T443" s="138">
        <f>S443*H443</f>
        <v>0</v>
      </c>
      <c r="AR443" s="139" t="s">
        <v>138</v>
      </c>
      <c r="AT443" s="139" t="s">
        <v>133</v>
      </c>
      <c r="AU443" s="139" t="s">
        <v>86</v>
      </c>
      <c r="AY443" s="18" t="s">
        <v>130</v>
      </c>
      <c r="BE443" s="140">
        <f>IF(N443="základní",J443,0)</f>
        <v>0</v>
      </c>
      <c r="BF443" s="140">
        <f>IF(N443="snížená",J443,0)</f>
        <v>0</v>
      </c>
      <c r="BG443" s="140">
        <f>IF(N443="zákl. přenesená",J443,0)</f>
        <v>0</v>
      </c>
      <c r="BH443" s="140">
        <f>IF(N443="sníž. přenesená",J443,0)</f>
        <v>0</v>
      </c>
      <c r="BI443" s="140">
        <f>IF(N443="nulová",J443,0)</f>
        <v>0</v>
      </c>
      <c r="BJ443" s="18" t="s">
        <v>84</v>
      </c>
      <c r="BK443" s="140">
        <f>ROUND(I443*H443,2)</f>
        <v>0</v>
      </c>
      <c r="BL443" s="18" t="s">
        <v>138</v>
      </c>
      <c r="BM443" s="139" t="s">
        <v>911</v>
      </c>
    </row>
    <row r="444" spans="2:47" s="1" customFormat="1" ht="12">
      <c r="B444" s="33"/>
      <c r="D444" s="141" t="s">
        <v>140</v>
      </c>
      <c r="F444" s="142" t="s">
        <v>912</v>
      </c>
      <c r="I444" s="143"/>
      <c r="L444" s="33"/>
      <c r="M444" s="144"/>
      <c r="T444" s="52"/>
      <c r="AT444" s="18" t="s">
        <v>140</v>
      </c>
      <c r="AU444" s="18" t="s">
        <v>86</v>
      </c>
    </row>
    <row r="445" spans="2:51" s="12" customFormat="1" ht="12">
      <c r="B445" s="145"/>
      <c r="D445" s="146" t="s">
        <v>142</v>
      </c>
      <c r="E445" s="147" t="s">
        <v>19</v>
      </c>
      <c r="F445" s="148" t="s">
        <v>902</v>
      </c>
      <c r="H445" s="147" t="s">
        <v>19</v>
      </c>
      <c r="I445" s="149"/>
      <c r="L445" s="145"/>
      <c r="M445" s="150"/>
      <c r="T445" s="151"/>
      <c r="AT445" s="147" t="s">
        <v>142</v>
      </c>
      <c r="AU445" s="147" t="s">
        <v>86</v>
      </c>
      <c r="AV445" s="12" t="s">
        <v>84</v>
      </c>
      <c r="AW445" s="12" t="s">
        <v>37</v>
      </c>
      <c r="AX445" s="12" t="s">
        <v>76</v>
      </c>
      <c r="AY445" s="147" t="s">
        <v>130</v>
      </c>
    </row>
    <row r="446" spans="2:51" s="13" customFormat="1" ht="12">
      <c r="B446" s="152"/>
      <c r="D446" s="146" t="s">
        <v>142</v>
      </c>
      <c r="E446" s="153" t="s">
        <v>19</v>
      </c>
      <c r="F446" s="154" t="s">
        <v>913</v>
      </c>
      <c r="H446" s="155">
        <v>1</v>
      </c>
      <c r="I446" s="156"/>
      <c r="L446" s="152"/>
      <c r="M446" s="157"/>
      <c r="T446" s="158"/>
      <c r="AT446" s="153" t="s">
        <v>142</v>
      </c>
      <c r="AU446" s="153" t="s">
        <v>86</v>
      </c>
      <c r="AV446" s="13" t="s">
        <v>86</v>
      </c>
      <c r="AW446" s="13" t="s">
        <v>37</v>
      </c>
      <c r="AX446" s="13" t="s">
        <v>76</v>
      </c>
      <c r="AY446" s="153" t="s">
        <v>130</v>
      </c>
    </row>
    <row r="447" spans="2:51" s="13" customFormat="1" ht="12">
      <c r="B447" s="152"/>
      <c r="D447" s="146" t="s">
        <v>142</v>
      </c>
      <c r="E447" s="153" t="s">
        <v>19</v>
      </c>
      <c r="F447" s="154" t="s">
        <v>914</v>
      </c>
      <c r="H447" s="155">
        <v>1</v>
      </c>
      <c r="I447" s="156"/>
      <c r="L447" s="152"/>
      <c r="M447" s="157"/>
      <c r="T447" s="158"/>
      <c r="AT447" s="153" t="s">
        <v>142</v>
      </c>
      <c r="AU447" s="153" t="s">
        <v>86</v>
      </c>
      <c r="AV447" s="13" t="s">
        <v>86</v>
      </c>
      <c r="AW447" s="13" t="s">
        <v>37</v>
      </c>
      <c r="AX447" s="13" t="s">
        <v>76</v>
      </c>
      <c r="AY447" s="153" t="s">
        <v>130</v>
      </c>
    </row>
    <row r="448" spans="2:51" s="14" customFormat="1" ht="12">
      <c r="B448" s="159"/>
      <c r="D448" s="146" t="s">
        <v>142</v>
      </c>
      <c r="E448" s="160" t="s">
        <v>19</v>
      </c>
      <c r="F448" s="161" t="s">
        <v>146</v>
      </c>
      <c r="H448" s="162">
        <v>2</v>
      </c>
      <c r="I448" s="163"/>
      <c r="L448" s="159"/>
      <c r="M448" s="164"/>
      <c r="T448" s="165"/>
      <c r="AT448" s="160" t="s">
        <v>142</v>
      </c>
      <c r="AU448" s="160" t="s">
        <v>86</v>
      </c>
      <c r="AV448" s="14" t="s">
        <v>138</v>
      </c>
      <c r="AW448" s="14" t="s">
        <v>37</v>
      </c>
      <c r="AX448" s="14" t="s">
        <v>84</v>
      </c>
      <c r="AY448" s="160" t="s">
        <v>130</v>
      </c>
    </row>
    <row r="449" spans="2:65" s="1" customFormat="1" ht="21.75" customHeight="1">
      <c r="B449" s="33"/>
      <c r="C449" s="176" t="s">
        <v>915</v>
      </c>
      <c r="D449" s="176" t="s">
        <v>841</v>
      </c>
      <c r="E449" s="177" t="s">
        <v>916</v>
      </c>
      <c r="F449" s="178" t="s">
        <v>917</v>
      </c>
      <c r="G449" s="179" t="s">
        <v>437</v>
      </c>
      <c r="H449" s="180">
        <v>2</v>
      </c>
      <c r="I449" s="181"/>
      <c r="J449" s="182">
        <f>ROUND(I449*H449,2)</f>
        <v>0</v>
      </c>
      <c r="K449" s="178" t="s">
        <v>137</v>
      </c>
      <c r="L449" s="183"/>
      <c r="M449" s="184" t="s">
        <v>19</v>
      </c>
      <c r="N449" s="185" t="s">
        <v>47</v>
      </c>
      <c r="P449" s="137">
        <f>O449*H449</f>
        <v>0</v>
      </c>
      <c r="Q449" s="137">
        <v>0.01272</v>
      </c>
      <c r="R449" s="137">
        <f>Q449*H449</f>
        <v>0.02544</v>
      </c>
      <c r="S449" s="137">
        <v>0</v>
      </c>
      <c r="T449" s="138">
        <f>S449*H449</f>
        <v>0</v>
      </c>
      <c r="AR449" s="139" t="s">
        <v>185</v>
      </c>
      <c r="AT449" s="139" t="s">
        <v>841</v>
      </c>
      <c r="AU449" s="139" t="s">
        <v>86</v>
      </c>
      <c r="AY449" s="18" t="s">
        <v>130</v>
      </c>
      <c r="BE449" s="140">
        <f>IF(N449="základní",J449,0)</f>
        <v>0</v>
      </c>
      <c r="BF449" s="140">
        <f>IF(N449="snížená",J449,0)</f>
        <v>0</v>
      </c>
      <c r="BG449" s="140">
        <f>IF(N449="zákl. přenesená",J449,0)</f>
        <v>0</v>
      </c>
      <c r="BH449" s="140">
        <f>IF(N449="sníž. přenesená",J449,0)</f>
        <v>0</v>
      </c>
      <c r="BI449" s="140">
        <f>IF(N449="nulová",J449,0)</f>
        <v>0</v>
      </c>
      <c r="BJ449" s="18" t="s">
        <v>84</v>
      </c>
      <c r="BK449" s="140">
        <f>ROUND(I449*H449,2)</f>
        <v>0</v>
      </c>
      <c r="BL449" s="18" t="s">
        <v>138</v>
      </c>
      <c r="BM449" s="139" t="s">
        <v>918</v>
      </c>
    </row>
    <row r="450" spans="2:51" s="12" customFormat="1" ht="12">
      <c r="B450" s="145"/>
      <c r="D450" s="146" t="s">
        <v>142</v>
      </c>
      <c r="E450" s="147" t="s">
        <v>19</v>
      </c>
      <c r="F450" s="148" t="s">
        <v>902</v>
      </c>
      <c r="H450" s="147" t="s">
        <v>19</v>
      </c>
      <c r="I450" s="149"/>
      <c r="L450" s="145"/>
      <c r="M450" s="150"/>
      <c r="T450" s="151"/>
      <c r="AT450" s="147" t="s">
        <v>142</v>
      </c>
      <c r="AU450" s="147" t="s">
        <v>86</v>
      </c>
      <c r="AV450" s="12" t="s">
        <v>84</v>
      </c>
      <c r="AW450" s="12" t="s">
        <v>37</v>
      </c>
      <c r="AX450" s="12" t="s">
        <v>76</v>
      </c>
      <c r="AY450" s="147" t="s">
        <v>130</v>
      </c>
    </row>
    <row r="451" spans="2:51" s="13" customFormat="1" ht="12">
      <c r="B451" s="152"/>
      <c r="D451" s="146" t="s">
        <v>142</v>
      </c>
      <c r="E451" s="153" t="s">
        <v>19</v>
      </c>
      <c r="F451" s="154" t="s">
        <v>913</v>
      </c>
      <c r="H451" s="155">
        <v>1</v>
      </c>
      <c r="I451" s="156"/>
      <c r="L451" s="152"/>
      <c r="M451" s="157"/>
      <c r="T451" s="158"/>
      <c r="AT451" s="153" t="s">
        <v>142</v>
      </c>
      <c r="AU451" s="153" t="s">
        <v>86</v>
      </c>
      <c r="AV451" s="13" t="s">
        <v>86</v>
      </c>
      <c r="AW451" s="13" t="s">
        <v>37</v>
      </c>
      <c r="AX451" s="13" t="s">
        <v>76</v>
      </c>
      <c r="AY451" s="153" t="s">
        <v>130</v>
      </c>
    </row>
    <row r="452" spans="2:51" s="13" customFormat="1" ht="12">
      <c r="B452" s="152"/>
      <c r="D452" s="146" t="s">
        <v>142</v>
      </c>
      <c r="E452" s="153" t="s">
        <v>19</v>
      </c>
      <c r="F452" s="154" t="s">
        <v>914</v>
      </c>
      <c r="H452" s="155">
        <v>1</v>
      </c>
      <c r="I452" s="156"/>
      <c r="L452" s="152"/>
      <c r="M452" s="157"/>
      <c r="T452" s="158"/>
      <c r="AT452" s="153" t="s">
        <v>142</v>
      </c>
      <c r="AU452" s="153" t="s">
        <v>86</v>
      </c>
      <c r="AV452" s="13" t="s">
        <v>86</v>
      </c>
      <c r="AW452" s="13" t="s">
        <v>37</v>
      </c>
      <c r="AX452" s="13" t="s">
        <v>76</v>
      </c>
      <c r="AY452" s="153" t="s">
        <v>130</v>
      </c>
    </row>
    <row r="453" spans="2:51" s="14" customFormat="1" ht="12">
      <c r="B453" s="159"/>
      <c r="D453" s="146" t="s">
        <v>142</v>
      </c>
      <c r="E453" s="160" t="s">
        <v>19</v>
      </c>
      <c r="F453" s="161" t="s">
        <v>146</v>
      </c>
      <c r="H453" s="162">
        <v>2</v>
      </c>
      <c r="I453" s="163"/>
      <c r="L453" s="159"/>
      <c r="M453" s="164"/>
      <c r="T453" s="165"/>
      <c r="AT453" s="160" t="s">
        <v>142</v>
      </c>
      <c r="AU453" s="160" t="s">
        <v>86</v>
      </c>
      <c r="AV453" s="14" t="s">
        <v>138</v>
      </c>
      <c r="AW453" s="14" t="s">
        <v>37</v>
      </c>
      <c r="AX453" s="14" t="s">
        <v>84</v>
      </c>
      <c r="AY453" s="160" t="s">
        <v>130</v>
      </c>
    </row>
    <row r="454" spans="2:63" s="11" customFormat="1" ht="22.9" customHeight="1">
      <c r="B454" s="116"/>
      <c r="D454" s="117" t="s">
        <v>75</v>
      </c>
      <c r="E454" s="126" t="s">
        <v>147</v>
      </c>
      <c r="F454" s="126" t="s">
        <v>148</v>
      </c>
      <c r="I454" s="119"/>
      <c r="J454" s="127">
        <f>BK454</f>
        <v>0</v>
      </c>
      <c r="L454" s="116"/>
      <c r="M454" s="121"/>
      <c r="P454" s="122">
        <f>SUM(P455:P483)</f>
        <v>0</v>
      </c>
      <c r="R454" s="122">
        <f>SUM(R455:R483)</f>
        <v>0.8399931</v>
      </c>
      <c r="T454" s="123">
        <f>SUM(T455:T483)</f>
        <v>0</v>
      </c>
      <c r="AR454" s="117" t="s">
        <v>84</v>
      </c>
      <c r="AT454" s="124" t="s">
        <v>75</v>
      </c>
      <c r="AU454" s="124" t="s">
        <v>84</v>
      </c>
      <c r="AY454" s="117" t="s">
        <v>130</v>
      </c>
      <c r="BK454" s="125">
        <f>SUM(BK455:BK483)</f>
        <v>0</v>
      </c>
    </row>
    <row r="455" spans="2:65" s="1" customFormat="1" ht="16.5" customHeight="1">
      <c r="B455" s="33"/>
      <c r="C455" s="128" t="s">
        <v>919</v>
      </c>
      <c r="D455" s="128" t="s">
        <v>133</v>
      </c>
      <c r="E455" s="129" t="s">
        <v>920</v>
      </c>
      <c r="F455" s="130" t="s">
        <v>921</v>
      </c>
      <c r="G455" s="131" t="s">
        <v>136</v>
      </c>
      <c r="H455" s="132">
        <v>4</v>
      </c>
      <c r="I455" s="133"/>
      <c r="J455" s="134">
        <f>ROUND(I455*H455,2)</f>
        <v>0</v>
      </c>
      <c r="K455" s="130" t="s">
        <v>137</v>
      </c>
      <c r="L455" s="33"/>
      <c r="M455" s="135" t="s">
        <v>19</v>
      </c>
      <c r="N455" s="136" t="s">
        <v>47</v>
      </c>
      <c r="P455" s="137">
        <f>O455*H455</f>
        <v>0</v>
      </c>
      <c r="Q455" s="137">
        <v>0</v>
      </c>
      <c r="R455" s="137">
        <f>Q455*H455</f>
        <v>0</v>
      </c>
      <c r="S455" s="137">
        <v>0</v>
      </c>
      <c r="T455" s="138">
        <f>S455*H455</f>
        <v>0</v>
      </c>
      <c r="AR455" s="139" t="s">
        <v>138</v>
      </c>
      <c r="AT455" s="139" t="s">
        <v>133</v>
      </c>
      <c r="AU455" s="139" t="s">
        <v>86</v>
      </c>
      <c r="AY455" s="18" t="s">
        <v>130</v>
      </c>
      <c r="BE455" s="140">
        <f>IF(N455="základní",J455,0)</f>
        <v>0</v>
      </c>
      <c r="BF455" s="140">
        <f>IF(N455="snížená",J455,0)</f>
        <v>0</v>
      </c>
      <c r="BG455" s="140">
        <f>IF(N455="zákl. přenesená",J455,0)</f>
        <v>0</v>
      </c>
      <c r="BH455" s="140">
        <f>IF(N455="sníž. přenesená",J455,0)</f>
        <v>0</v>
      </c>
      <c r="BI455" s="140">
        <f>IF(N455="nulová",J455,0)</f>
        <v>0</v>
      </c>
      <c r="BJ455" s="18" t="s">
        <v>84</v>
      </c>
      <c r="BK455" s="140">
        <f>ROUND(I455*H455,2)</f>
        <v>0</v>
      </c>
      <c r="BL455" s="18" t="s">
        <v>138</v>
      </c>
      <c r="BM455" s="139" t="s">
        <v>922</v>
      </c>
    </row>
    <row r="456" spans="2:47" s="1" customFormat="1" ht="12">
      <c r="B456" s="33"/>
      <c r="D456" s="141" t="s">
        <v>140</v>
      </c>
      <c r="F456" s="142" t="s">
        <v>923</v>
      </c>
      <c r="I456" s="143"/>
      <c r="L456" s="33"/>
      <c r="M456" s="144"/>
      <c r="T456" s="52"/>
      <c r="AT456" s="18" t="s">
        <v>140</v>
      </c>
      <c r="AU456" s="18" t="s">
        <v>86</v>
      </c>
    </row>
    <row r="457" spans="2:51" s="12" customFormat="1" ht="12">
      <c r="B457" s="145"/>
      <c r="D457" s="146" t="s">
        <v>142</v>
      </c>
      <c r="E457" s="147" t="s">
        <v>19</v>
      </c>
      <c r="F457" s="148" t="s">
        <v>924</v>
      </c>
      <c r="H457" s="147" t="s">
        <v>19</v>
      </c>
      <c r="I457" s="149"/>
      <c r="L457" s="145"/>
      <c r="M457" s="150"/>
      <c r="T457" s="151"/>
      <c r="AT457" s="147" t="s">
        <v>142</v>
      </c>
      <c r="AU457" s="147" t="s">
        <v>86</v>
      </c>
      <c r="AV457" s="12" t="s">
        <v>84</v>
      </c>
      <c r="AW457" s="12" t="s">
        <v>37</v>
      </c>
      <c r="AX457" s="12" t="s">
        <v>76</v>
      </c>
      <c r="AY457" s="147" t="s">
        <v>130</v>
      </c>
    </row>
    <row r="458" spans="2:51" s="13" customFormat="1" ht="12">
      <c r="B458" s="152"/>
      <c r="D458" s="146" t="s">
        <v>142</v>
      </c>
      <c r="E458" s="153" t="s">
        <v>19</v>
      </c>
      <c r="F458" s="154" t="s">
        <v>925</v>
      </c>
      <c r="H458" s="155">
        <v>4</v>
      </c>
      <c r="I458" s="156"/>
      <c r="L458" s="152"/>
      <c r="M458" s="157"/>
      <c r="T458" s="158"/>
      <c r="AT458" s="153" t="s">
        <v>142</v>
      </c>
      <c r="AU458" s="153" t="s">
        <v>86</v>
      </c>
      <c r="AV458" s="13" t="s">
        <v>86</v>
      </c>
      <c r="AW458" s="13" t="s">
        <v>37</v>
      </c>
      <c r="AX458" s="13" t="s">
        <v>76</v>
      </c>
      <c r="AY458" s="153" t="s">
        <v>130</v>
      </c>
    </row>
    <row r="459" spans="2:51" s="14" customFormat="1" ht="12">
      <c r="B459" s="159"/>
      <c r="D459" s="146" t="s">
        <v>142</v>
      </c>
      <c r="E459" s="160" t="s">
        <v>19</v>
      </c>
      <c r="F459" s="161" t="s">
        <v>146</v>
      </c>
      <c r="H459" s="162">
        <v>4</v>
      </c>
      <c r="I459" s="163"/>
      <c r="L459" s="159"/>
      <c r="M459" s="164"/>
      <c r="T459" s="165"/>
      <c r="AT459" s="160" t="s">
        <v>142</v>
      </c>
      <c r="AU459" s="160" t="s">
        <v>86</v>
      </c>
      <c r="AV459" s="14" t="s">
        <v>138</v>
      </c>
      <c r="AW459" s="14" t="s">
        <v>37</v>
      </c>
      <c r="AX459" s="14" t="s">
        <v>84</v>
      </c>
      <c r="AY459" s="160" t="s">
        <v>130</v>
      </c>
    </row>
    <row r="460" spans="2:65" s="1" customFormat="1" ht="24.2" customHeight="1">
      <c r="B460" s="33"/>
      <c r="C460" s="128" t="s">
        <v>926</v>
      </c>
      <c r="D460" s="128" t="s">
        <v>133</v>
      </c>
      <c r="E460" s="129" t="s">
        <v>927</v>
      </c>
      <c r="F460" s="130" t="s">
        <v>928</v>
      </c>
      <c r="G460" s="131" t="s">
        <v>229</v>
      </c>
      <c r="H460" s="132">
        <v>5.75</v>
      </c>
      <c r="I460" s="133"/>
      <c r="J460" s="134">
        <f>ROUND(I460*H460,2)</f>
        <v>0</v>
      </c>
      <c r="K460" s="130" t="s">
        <v>137</v>
      </c>
      <c r="L460" s="33"/>
      <c r="M460" s="135" t="s">
        <v>19</v>
      </c>
      <c r="N460" s="136" t="s">
        <v>47</v>
      </c>
      <c r="P460" s="137">
        <f>O460*H460</f>
        <v>0</v>
      </c>
      <c r="Q460" s="137">
        <v>0.09599</v>
      </c>
      <c r="R460" s="137">
        <f>Q460*H460</f>
        <v>0.5519425</v>
      </c>
      <c r="S460" s="137">
        <v>0</v>
      </c>
      <c r="T460" s="138">
        <f>S460*H460</f>
        <v>0</v>
      </c>
      <c r="AR460" s="139" t="s">
        <v>138</v>
      </c>
      <c r="AT460" s="139" t="s">
        <v>133</v>
      </c>
      <c r="AU460" s="139" t="s">
        <v>86</v>
      </c>
      <c r="AY460" s="18" t="s">
        <v>130</v>
      </c>
      <c r="BE460" s="140">
        <f>IF(N460="základní",J460,0)</f>
        <v>0</v>
      </c>
      <c r="BF460" s="140">
        <f>IF(N460="snížená",J460,0)</f>
        <v>0</v>
      </c>
      <c r="BG460" s="140">
        <f>IF(N460="zákl. přenesená",J460,0)</f>
        <v>0</v>
      </c>
      <c r="BH460" s="140">
        <f>IF(N460="sníž. přenesená",J460,0)</f>
        <v>0</v>
      </c>
      <c r="BI460" s="140">
        <f>IF(N460="nulová",J460,0)</f>
        <v>0</v>
      </c>
      <c r="BJ460" s="18" t="s">
        <v>84</v>
      </c>
      <c r="BK460" s="140">
        <f>ROUND(I460*H460,2)</f>
        <v>0</v>
      </c>
      <c r="BL460" s="18" t="s">
        <v>138</v>
      </c>
      <c r="BM460" s="139" t="s">
        <v>929</v>
      </c>
    </row>
    <row r="461" spans="2:47" s="1" customFormat="1" ht="12">
      <c r="B461" s="33"/>
      <c r="D461" s="141" t="s">
        <v>140</v>
      </c>
      <c r="F461" s="142" t="s">
        <v>930</v>
      </c>
      <c r="I461" s="143"/>
      <c r="L461" s="33"/>
      <c r="M461" s="144"/>
      <c r="T461" s="52"/>
      <c r="AT461" s="18" t="s">
        <v>140</v>
      </c>
      <c r="AU461" s="18" t="s">
        <v>86</v>
      </c>
    </row>
    <row r="462" spans="2:51" s="13" customFormat="1" ht="12">
      <c r="B462" s="152"/>
      <c r="D462" s="146" t="s">
        <v>142</v>
      </c>
      <c r="E462" s="153" t="s">
        <v>19</v>
      </c>
      <c r="F462" s="154" t="s">
        <v>931</v>
      </c>
      <c r="H462" s="155">
        <v>5.75</v>
      </c>
      <c r="I462" s="156"/>
      <c r="L462" s="152"/>
      <c r="M462" s="157"/>
      <c r="T462" s="158"/>
      <c r="AT462" s="153" t="s">
        <v>142</v>
      </c>
      <c r="AU462" s="153" t="s">
        <v>86</v>
      </c>
      <c r="AV462" s="13" t="s">
        <v>86</v>
      </c>
      <c r="AW462" s="13" t="s">
        <v>37</v>
      </c>
      <c r="AX462" s="13" t="s">
        <v>76</v>
      </c>
      <c r="AY462" s="153" t="s">
        <v>130</v>
      </c>
    </row>
    <row r="463" spans="2:51" s="14" customFormat="1" ht="12">
      <c r="B463" s="159"/>
      <c r="D463" s="146" t="s">
        <v>142</v>
      </c>
      <c r="E463" s="160" t="s">
        <v>19</v>
      </c>
      <c r="F463" s="161" t="s">
        <v>146</v>
      </c>
      <c r="H463" s="162">
        <v>5.75</v>
      </c>
      <c r="I463" s="163"/>
      <c r="L463" s="159"/>
      <c r="M463" s="164"/>
      <c r="T463" s="165"/>
      <c r="AT463" s="160" t="s">
        <v>142</v>
      </c>
      <c r="AU463" s="160" t="s">
        <v>86</v>
      </c>
      <c r="AV463" s="14" t="s">
        <v>138</v>
      </c>
      <c r="AW463" s="14" t="s">
        <v>37</v>
      </c>
      <c r="AX463" s="14" t="s">
        <v>84</v>
      </c>
      <c r="AY463" s="160" t="s">
        <v>130</v>
      </c>
    </row>
    <row r="464" spans="2:65" s="1" customFormat="1" ht="16.5" customHeight="1">
      <c r="B464" s="33"/>
      <c r="C464" s="176" t="s">
        <v>932</v>
      </c>
      <c r="D464" s="176" t="s">
        <v>841</v>
      </c>
      <c r="E464" s="177" t="s">
        <v>933</v>
      </c>
      <c r="F464" s="178" t="s">
        <v>934</v>
      </c>
      <c r="G464" s="179" t="s">
        <v>229</v>
      </c>
      <c r="H464" s="180">
        <v>6.325</v>
      </c>
      <c r="I464" s="181"/>
      <c r="J464" s="182">
        <f>ROUND(I464*H464,2)</f>
        <v>0</v>
      </c>
      <c r="K464" s="178" t="s">
        <v>137</v>
      </c>
      <c r="L464" s="183"/>
      <c r="M464" s="184" t="s">
        <v>19</v>
      </c>
      <c r="N464" s="185" t="s">
        <v>47</v>
      </c>
      <c r="P464" s="137">
        <f>O464*H464</f>
        <v>0</v>
      </c>
      <c r="Q464" s="137">
        <v>0.045</v>
      </c>
      <c r="R464" s="137">
        <f>Q464*H464</f>
        <v>0.284625</v>
      </c>
      <c r="S464" s="137">
        <v>0</v>
      </c>
      <c r="T464" s="138">
        <f>S464*H464</f>
        <v>0</v>
      </c>
      <c r="AR464" s="139" t="s">
        <v>185</v>
      </c>
      <c r="AT464" s="139" t="s">
        <v>841</v>
      </c>
      <c r="AU464" s="139" t="s">
        <v>86</v>
      </c>
      <c r="AY464" s="18" t="s">
        <v>130</v>
      </c>
      <c r="BE464" s="140">
        <f>IF(N464="základní",J464,0)</f>
        <v>0</v>
      </c>
      <c r="BF464" s="140">
        <f>IF(N464="snížená",J464,0)</f>
        <v>0</v>
      </c>
      <c r="BG464" s="140">
        <f>IF(N464="zákl. přenesená",J464,0)</f>
        <v>0</v>
      </c>
      <c r="BH464" s="140">
        <f>IF(N464="sníž. přenesená",J464,0)</f>
        <v>0</v>
      </c>
      <c r="BI464" s="140">
        <f>IF(N464="nulová",J464,0)</f>
        <v>0</v>
      </c>
      <c r="BJ464" s="18" t="s">
        <v>84</v>
      </c>
      <c r="BK464" s="140">
        <f>ROUND(I464*H464,2)</f>
        <v>0</v>
      </c>
      <c r="BL464" s="18" t="s">
        <v>138</v>
      </c>
      <c r="BM464" s="139" t="s">
        <v>935</v>
      </c>
    </row>
    <row r="465" spans="2:51" s="13" customFormat="1" ht="12">
      <c r="B465" s="152"/>
      <c r="D465" s="146" t="s">
        <v>142</v>
      </c>
      <c r="F465" s="154" t="s">
        <v>936</v>
      </c>
      <c r="H465" s="155">
        <v>6.325</v>
      </c>
      <c r="I465" s="156"/>
      <c r="L465" s="152"/>
      <c r="M465" s="157"/>
      <c r="T465" s="158"/>
      <c r="AT465" s="153" t="s">
        <v>142</v>
      </c>
      <c r="AU465" s="153" t="s">
        <v>86</v>
      </c>
      <c r="AV465" s="13" t="s">
        <v>86</v>
      </c>
      <c r="AW465" s="13" t="s">
        <v>4</v>
      </c>
      <c r="AX465" s="13" t="s">
        <v>84</v>
      </c>
      <c r="AY465" s="153" t="s">
        <v>130</v>
      </c>
    </row>
    <row r="466" spans="2:65" s="1" customFormat="1" ht="24.2" customHeight="1">
      <c r="B466" s="33"/>
      <c r="C466" s="128" t="s">
        <v>937</v>
      </c>
      <c r="D466" s="128" t="s">
        <v>133</v>
      </c>
      <c r="E466" s="129" t="s">
        <v>938</v>
      </c>
      <c r="F466" s="130" t="s">
        <v>939</v>
      </c>
      <c r="G466" s="131" t="s">
        <v>136</v>
      </c>
      <c r="H466" s="132">
        <v>85.64</v>
      </c>
      <c r="I466" s="133"/>
      <c r="J466" s="134">
        <f>ROUND(I466*H466,2)</f>
        <v>0</v>
      </c>
      <c r="K466" s="130" t="s">
        <v>137</v>
      </c>
      <c r="L466" s="33"/>
      <c r="M466" s="135" t="s">
        <v>19</v>
      </c>
      <c r="N466" s="136" t="s">
        <v>47</v>
      </c>
      <c r="P466" s="137">
        <f>O466*H466</f>
        <v>0</v>
      </c>
      <c r="Q466" s="137">
        <v>4E-05</v>
      </c>
      <c r="R466" s="137">
        <f>Q466*H466</f>
        <v>0.0034256000000000004</v>
      </c>
      <c r="S466" s="137">
        <v>0</v>
      </c>
      <c r="T466" s="138">
        <f>S466*H466</f>
        <v>0</v>
      </c>
      <c r="AR466" s="139" t="s">
        <v>138</v>
      </c>
      <c r="AT466" s="139" t="s">
        <v>133</v>
      </c>
      <c r="AU466" s="139" t="s">
        <v>86</v>
      </c>
      <c r="AY466" s="18" t="s">
        <v>130</v>
      </c>
      <c r="BE466" s="140">
        <f>IF(N466="základní",J466,0)</f>
        <v>0</v>
      </c>
      <c r="BF466" s="140">
        <f>IF(N466="snížená",J466,0)</f>
        <v>0</v>
      </c>
      <c r="BG466" s="140">
        <f>IF(N466="zákl. přenesená",J466,0)</f>
        <v>0</v>
      </c>
      <c r="BH466" s="140">
        <f>IF(N466="sníž. přenesená",J466,0)</f>
        <v>0</v>
      </c>
      <c r="BI466" s="140">
        <f>IF(N466="nulová",J466,0)</f>
        <v>0</v>
      </c>
      <c r="BJ466" s="18" t="s">
        <v>84</v>
      </c>
      <c r="BK466" s="140">
        <f>ROUND(I466*H466,2)</f>
        <v>0</v>
      </c>
      <c r="BL466" s="18" t="s">
        <v>138</v>
      </c>
      <c r="BM466" s="139" t="s">
        <v>940</v>
      </c>
    </row>
    <row r="467" spans="2:47" s="1" customFormat="1" ht="12">
      <c r="B467" s="33"/>
      <c r="D467" s="141" t="s">
        <v>140</v>
      </c>
      <c r="F467" s="142" t="s">
        <v>941</v>
      </c>
      <c r="I467" s="143"/>
      <c r="L467" s="33"/>
      <c r="M467" s="144"/>
      <c r="T467" s="52"/>
      <c r="AT467" s="18" t="s">
        <v>140</v>
      </c>
      <c r="AU467" s="18" t="s">
        <v>86</v>
      </c>
    </row>
    <row r="468" spans="2:51" s="13" customFormat="1" ht="12">
      <c r="B468" s="152"/>
      <c r="D468" s="146" t="s">
        <v>142</v>
      </c>
      <c r="E468" s="153" t="s">
        <v>19</v>
      </c>
      <c r="F468" s="154" t="s">
        <v>190</v>
      </c>
      <c r="H468" s="155">
        <v>1.21</v>
      </c>
      <c r="I468" s="156"/>
      <c r="L468" s="152"/>
      <c r="M468" s="157"/>
      <c r="T468" s="158"/>
      <c r="AT468" s="153" t="s">
        <v>142</v>
      </c>
      <c r="AU468" s="153" t="s">
        <v>86</v>
      </c>
      <c r="AV468" s="13" t="s">
        <v>86</v>
      </c>
      <c r="AW468" s="13" t="s">
        <v>37</v>
      </c>
      <c r="AX468" s="13" t="s">
        <v>76</v>
      </c>
      <c r="AY468" s="153" t="s">
        <v>130</v>
      </c>
    </row>
    <row r="469" spans="2:51" s="13" customFormat="1" ht="12">
      <c r="B469" s="152"/>
      <c r="D469" s="146" t="s">
        <v>142</v>
      </c>
      <c r="E469" s="153" t="s">
        <v>19</v>
      </c>
      <c r="F469" s="154" t="s">
        <v>191</v>
      </c>
      <c r="H469" s="155">
        <v>34.61</v>
      </c>
      <c r="I469" s="156"/>
      <c r="L469" s="152"/>
      <c r="M469" s="157"/>
      <c r="T469" s="158"/>
      <c r="AT469" s="153" t="s">
        <v>142</v>
      </c>
      <c r="AU469" s="153" t="s">
        <v>86</v>
      </c>
      <c r="AV469" s="13" t="s">
        <v>86</v>
      </c>
      <c r="AW469" s="13" t="s">
        <v>37</v>
      </c>
      <c r="AX469" s="13" t="s">
        <v>76</v>
      </c>
      <c r="AY469" s="153" t="s">
        <v>130</v>
      </c>
    </row>
    <row r="470" spans="2:51" s="13" customFormat="1" ht="12">
      <c r="B470" s="152"/>
      <c r="D470" s="146" t="s">
        <v>142</v>
      </c>
      <c r="E470" s="153" t="s">
        <v>19</v>
      </c>
      <c r="F470" s="154" t="s">
        <v>192</v>
      </c>
      <c r="H470" s="155">
        <v>1.31</v>
      </c>
      <c r="I470" s="156"/>
      <c r="L470" s="152"/>
      <c r="M470" s="157"/>
      <c r="T470" s="158"/>
      <c r="AT470" s="153" t="s">
        <v>142</v>
      </c>
      <c r="AU470" s="153" t="s">
        <v>86</v>
      </c>
      <c r="AV470" s="13" t="s">
        <v>86</v>
      </c>
      <c r="AW470" s="13" t="s">
        <v>37</v>
      </c>
      <c r="AX470" s="13" t="s">
        <v>76</v>
      </c>
      <c r="AY470" s="153" t="s">
        <v>130</v>
      </c>
    </row>
    <row r="471" spans="2:51" s="13" customFormat="1" ht="12">
      <c r="B471" s="152"/>
      <c r="D471" s="146" t="s">
        <v>142</v>
      </c>
      <c r="E471" s="153" t="s">
        <v>19</v>
      </c>
      <c r="F471" s="154" t="s">
        <v>193</v>
      </c>
      <c r="H471" s="155">
        <v>10.88</v>
      </c>
      <c r="I471" s="156"/>
      <c r="L471" s="152"/>
      <c r="M471" s="157"/>
      <c r="T471" s="158"/>
      <c r="AT471" s="153" t="s">
        <v>142</v>
      </c>
      <c r="AU471" s="153" t="s">
        <v>86</v>
      </c>
      <c r="AV471" s="13" t="s">
        <v>86</v>
      </c>
      <c r="AW471" s="13" t="s">
        <v>37</v>
      </c>
      <c r="AX471" s="13" t="s">
        <v>76</v>
      </c>
      <c r="AY471" s="153" t="s">
        <v>130</v>
      </c>
    </row>
    <row r="472" spans="2:51" s="13" customFormat="1" ht="12">
      <c r="B472" s="152"/>
      <c r="D472" s="146" t="s">
        <v>142</v>
      </c>
      <c r="E472" s="153" t="s">
        <v>19</v>
      </c>
      <c r="F472" s="154" t="s">
        <v>194</v>
      </c>
      <c r="H472" s="155">
        <v>9.52</v>
      </c>
      <c r="I472" s="156"/>
      <c r="L472" s="152"/>
      <c r="M472" s="157"/>
      <c r="T472" s="158"/>
      <c r="AT472" s="153" t="s">
        <v>142</v>
      </c>
      <c r="AU472" s="153" t="s">
        <v>86</v>
      </c>
      <c r="AV472" s="13" t="s">
        <v>86</v>
      </c>
      <c r="AW472" s="13" t="s">
        <v>37</v>
      </c>
      <c r="AX472" s="13" t="s">
        <v>76</v>
      </c>
      <c r="AY472" s="153" t="s">
        <v>130</v>
      </c>
    </row>
    <row r="473" spans="2:51" s="13" customFormat="1" ht="12">
      <c r="B473" s="152"/>
      <c r="D473" s="146" t="s">
        <v>142</v>
      </c>
      <c r="E473" s="153" t="s">
        <v>19</v>
      </c>
      <c r="F473" s="154" t="s">
        <v>195</v>
      </c>
      <c r="H473" s="155">
        <v>13.77</v>
      </c>
      <c r="I473" s="156"/>
      <c r="L473" s="152"/>
      <c r="M473" s="157"/>
      <c r="T473" s="158"/>
      <c r="AT473" s="153" t="s">
        <v>142</v>
      </c>
      <c r="AU473" s="153" t="s">
        <v>86</v>
      </c>
      <c r="AV473" s="13" t="s">
        <v>86</v>
      </c>
      <c r="AW473" s="13" t="s">
        <v>37</v>
      </c>
      <c r="AX473" s="13" t="s">
        <v>76</v>
      </c>
      <c r="AY473" s="153" t="s">
        <v>130</v>
      </c>
    </row>
    <row r="474" spans="2:51" s="13" customFormat="1" ht="12">
      <c r="B474" s="152"/>
      <c r="D474" s="146" t="s">
        <v>142</v>
      </c>
      <c r="E474" s="153" t="s">
        <v>19</v>
      </c>
      <c r="F474" s="154" t="s">
        <v>196</v>
      </c>
      <c r="H474" s="155">
        <v>8.98</v>
      </c>
      <c r="I474" s="156"/>
      <c r="L474" s="152"/>
      <c r="M474" s="157"/>
      <c r="T474" s="158"/>
      <c r="AT474" s="153" t="s">
        <v>142</v>
      </c>
      <c r="AU474" s="153" t="s">
        <v>86</v>
      </c>
      <c r="AV474" s="13" t="s">
        <v>86</v>
      </c>
      <c r="AW474" s="13" t="s">
        <v>37</v>
      </c>
      <c r="AX474" s="13" t="s">
        <v>76</v>
      </c>
      <c r="AY474" s="153" t="s">
        <v>130</v>
      </c>
    </row>
    <row r="475" spans="2:51" s="13" customFormat="1" ht="12">
      <c r="B475" s="152"/>
      <c r="D475" s="146" t="s">
        <v>142</v>
      </c>
      <c r="E475" s="153" t="s">
        <v>19</v>
      </c>
      <c r="F475" s="154" t="s">
        <v>197</v>
      </c>
      <c r="H475" s="155">
        <v>5.36</v>
      </c>
      <c r="I475" s="156"/>
      <c r="L475" s="152"/>
      <c r="M475" s="157"/>
      <c r="T475" s="158"/>
      <c r="AT475" s="153" t="s">
        <v>142</v>
      </c>
      <c r="AU475" s="153" t="s">
        <v>86</v>
      </c>
      <c r="AV475" s="13" t="s">
        <v>86</v>
      </c>
      <c r="AW475" s="13" t="s">
        <v>37</v>
      </c>
      <c r="AX475" s="13" t="s">
        <v>76</v>
      </c>
      <c r="AY475" s="153" t="s">
        <v>130</v>
      </c>
    </row>
    <row r="476" spans="2:51" s="14" customFormat="1" ht="12">
      <c r="B476" s="159"/>
      <c r="D476" s="146" t="s">
        <v>142</v>
      </c>
      <c r="E476" s="160" t="s">
        <v>19</v>
      </c>
      <c r="F476" s="161" t="s">
        <v>146</v>
      </c>
      <c r="H476" s="162">
        <v>85.64</v>
      </c>
      <c r="I476" s="163"/>
      <c r="L476" s="159"/>
      <c r="M476" s="164"/>
      <c r="T476" s="165"/>
      <c r="AT476" s="160" t="s">
        <v>142</v>
      </c>
      <c r="AU476" s="160" t="s">
        <v>86</v>
      </c>
      <c r="AV476" s="14" t="s">
        <v>138</v>
      </c>
      <c r="AW476" s="14" t="s">
        <v>37</v>
      </c>
      <c r="AX476" s="14" t="s">
        <v>84</v>
      </c>
      <c r="AY476" s="160" t="s">
        <v>130</v>
      </c>
    </row>
    <row r="477" spans="2:65" s="1" customFormat="1" ht="24.2" customHeight="1">
      <c r="B477" s="33"/>
      <c r="C477" s="128" t="s">
        <v>942</v>
      </c>
      <c r="D477" s="128" t="s">
        <v>133</v>
      </c>
      <c r="E477" s="129" t="s">
        <v>943</v>
      </c>
      <c r="F477" s="130" t="s">
        <v>944</v>
      </c>
      <c r="G477" s="131" t="s">
        <v>136</v>
      </c>
      <c r="H477" s="132">
        <v>90.29</v>
      </c>
      <c r="I477" s="133"/>
      <c r="J477" s="134">
        <f>ROUND(I477*H477,2)</f>
        <v>0</v>
      </c>
      <c r="K477" s="130" t="s">
        <v>137</v>
      </c>
      <c r="L477" s="33"/>
      <c r="M477" s="135" t="s">
        <v>19</v>
      </c>
      <c r="N477" s="136" t="s">
        <v>47</v>
      </c>
      <c r="P477" s="137">
        <f>O477*H477</f>
        <v>0</v>
      </c>
      <c r="Q477" s="137">
        <v>0</v>
      </c>
      <c r="R477" s="137">
        <f>Q477*H477</f>
        <v>0</v>
      </c>
      <c r="S477" s="137">
        <v>0</v>
      </c>
      <c r="T477" s="138">
        <f>S477*H477</f>
        <v>0</v>
      </c>
      <c r="AR477" s="139" t="s">
        <v>138</v>
      </c>
      <c r="AT477" s="139" t="s">
        <v>133</v>
      </c>
      <c r="AU477" s="139" t="s">
        <v>86</v>
      </c>
      <c r="AY477" s="18" t="s">
        <v>130</v>
      </c>
      <c r="BE477" s="140">
        <f>IF(N477="základní",J477,0)</f>
        <v>0</v>
      </c>
      <c r="BF477" s="140">
        <f>IF(N477="snížená",J477,0)</f>
        <v>0</v>
      </c>
      <c r="BG477" s="140">
        <f>IF(N477="zákl. přenesená",J477,0)</f>
        <v>0</v>
      </c>
      <c r="BH477" s="140">
        <f>IF(N477="sníž. přenesená",J477,0)</f>
        <v>0</v>
      </c>
      <c r="BI477" s="140">
        <f>IF(N477="nulová",J477,0)</f>
        <v>0</v>
      </c>
      <c r="BJ477" s="18" t="s">
        <v>84</v>
      </c>
      <c r="BK477" s="140">
        <f>ROUND(I477*H477,2)</f>
        <v>0</v>
      </c>
      <c r="BL477" s="18" t="s">
        <v>138</v>
      </c>
      <c r="BM477" s="139" t="s">
        <v>945</v>
      </c>
    </row>
    <row r="478" spans="2:47" s="1" customFormat="1" ht="12">
      <c r="B478" s="33"/>
      <c r="D478" s="141" t="s">
        <v>140</v>
      </c>
      <c r="F478" s="142" t="s">
        <v>946</v>
      </c>
      <c r="I478" s="143"/>
      <c r="L478" s="33"/>
      <c r="M478" s="144"/>
      <c r="T478" s="52"/>
      <c r="AT478" s="18" t="s">
        <v>140</v>
      </c>
      <c r="AU478" s="18" t="s">
        <v>86</v>
      </c>
    </row>
    <row r="479" spans="2:51" s="13" customFormat="1" ht="12">
      <c r="B479" s="152"/>
      <c r="D479" s="146" t="s">
        <v>142</v>
      </c>
      <c r="E479" s="153" t="s">
        <v>19</v>
      </c>
      <c r="F479" s="154" t="s">
        <v>947</v>
      </c>
      <c r="H479" s="155">
        <v>75.1</v>
      </c>
      <c r="I479" s="156"/>
      <c r="L479" s="152"/>
      <c r="M479" s="157"/>
      <c r="T479" s="158"/>
      <c r="AT479" s="153" t="s">
        <v>142</v>
      </c>
      <c r="AU479" s="153" t="s">
        <v>86</v>
      </c>
      <c r="AV479" s="13" t="s">
        <v>86</v>
      </c>
      <c r="AW479" s="13" t="s">
        <v>37</v>
      </c>
      <c r="AX479" s="13" t="s">
        <v>76</v>
      </c>
      <c r="AY479" s="153" t="s">
        <v>130</v>
      </c>
    </row>
    <row r="480" spans="2:51" s="13" customFormat="1" ht="12">
      <c r="B480" s="152"/>
      <c r="D480" s="146" t="s">
        <v>142</v>
      </c>
      <c r="E480" s="153" t="s">
        <v>19</v>
      </c>
      <c r="F480" s="154" t="s">
        <v>948</v>
      </c>
      <c r="H480" s="155">
        <v>8.64</v>
      </c>
      <c r="I480" s="156"/>
      <c r="L480" s="152"/>
      <c r="M480" s="157"/>
      <c r="T480" s="158"/>
      <c r="AT480" s="153" t="s">
        <v>142</v>
      </c>
      <c r="AU480" s="153" t="s">
        <v>86</v>
      </c>
      <c r="AV480" s="13" t="s">
        <v>86</v>
      </c>
      <c r="AW480" s="13" t="s">
        <v>37</v>
      </c>
      <c r="AX480" s="13" t="s">
        <v>76</v>
      </c>
      <c r="AY480" s="153" t="s">
        <v>130</v>
      </c>
    </row>
    <row r="481" spans="2:51" s="13" customFormat="1" ht="12">
      <c r="B481" s="152"/>
      <c r="D481" s="146" t="s">
        <v>142</v>
      </c>
      <c r="E481" s="153" t="s">
        <v>19</v>
      </c>
      <c r="F481" s="154" t="s">
        <v>896</v>
      </c>
      <c r="H481" s="155">
        <v>1.4</v>
      </c>
      <c r="I481" s="156"/>
      <c r="L481" s="152"/>
      <c r="M481" s="157"/>
      <c r="T481" s="158"/>
      <c r="AT481" s="153" t="s">
        <v>142</v>
      </c>
      <c r="AU481" s="153" t="s">
        <v>86</v>
      </c>
      <c r="AV481" s="13" t="s">
        <v>86</v>
      </c>
      <c r="AW481" s="13" t="s">
        <v>37</v>
      </c>
      <c r="AX481" s="13" t="s">
        <v>76</v>
      </c>
      <c r="AY481" s="153" t="s">
        <v>130</v>
      </c>
    </row>
    <row r="482" spans="2:51" s="13" customFormat="1" ht="12">
      <c r="B482" s="152"/>
      <c r="D482" s="146" t="s">
        <v>142</v>
      </c>
      <c r="E482" s="153" t="s">
        <v>19</v>
      </c>
      <c r="F482" s="154" t="s">
        <v>599</v>
      </c>
      <c r="H482" s="155">
        <v>5.15</v>
      </c>
      <c r="I482" s="156"/>
      <c r="L482" s="152"/>
      <c r="M482" s="157"/>
      <c r="T482" s="158"/>
      <c r="AT482" s="153" t="s">
        <v>142</v>
      </c>
      <c r="AU482" s="153" t="s">
        <v>86</v>
      </c>
      <c r="AV482" s="13" t="s">
        <v>86</v>
      </c>
      <c r="AW482" s="13" t="s">
        <v>37</v>
      </c>
      <c r="AX482" s="13" t="s">
        <v>76</v>
      </c>
      <c r="AY482" s="153" t="s">
        <v>130</v>
      </c>
    </row>
    <row r="483" spans="2:51" s="14" customFormat="1" ht="12">
      <c r="B483" s="159"/>
      <c r="D483" s="146" t="s">
        <v>142</v>
      </c>
      <c r="E483" s="160" t="s">
        <v>19</v>
      </c>
      <c r="F483" s="161" t="s">
        <v>146</v>
      </c>
      <c r="H483" s="162">
        <v>90.29</v>
      </c>
      <c r="I483" s="163"/>
      <c r="L483" s="159"/>
      <c r="M483" s="164"/>
      <c r="T483" s="165"/>
      <c r="AT483" s="160" t="s">
        <v>142</v>
      </c>
      <c r="AU483" s="160" t="s">
        <v>86</v>
      </c>
      <c r="AV483" s="14" t="s">
        <v>138</v>
      </c>
      <c r="AW483" s="14" t="s">
        <v>37</v>
      </c>
      <c r="AX483" s="14" t="s">
        <v>84</v>
      </c>
      <c r="AY483" s="160" t="s">
        <v>130</v>
      </c>
    </row>
    <row r="484" spans="2:63" s="11" customFormat="1" ht="22.9" customHeight="1">
      <c r="B484" s="116"/>
      <c r="D484" s="117" t="s">
        <v>75</v>
      </c>
      <c r="E484" s="126" t="s">
        <v>949</v>
      </c>
      <c r="F484" s="126" t="s">
        <v>950</v>
      </c>
      <c r="I484" s="119"/>
      <c r="J484" s="127">
        <f>BK484</f>
        <v>0</v>
      </c>
      <c r="L484" s="116"/>
      <c r="M484" s="121"/>
      <c r="P484" s="122">
        <f>SUM(P485:P486)</f>
        <v>0</v>
      </c>
      <c r="R484" s="122">
        <f>SUM(R485:R486)</f>
        <v>0</v>
      </c>
      <c r="T484" s="123">
        <f>SUM(T485:T486)</f>
        <v>0</v>
      </c>
      <c r="AR484" s="117" t="s">
        <v>84</v>
      </c>
      <c r="AT484" s="124" t="s">
        <v>75</v>
      </c>
      <c r="AU484" s="124" t="s">
        <v>84</v>
      </c>
      <c r="AY484" s="117" t="s">
        <v>130</v>
      </c>
      <c r="BK484" s="125">
        <f>SUM(BK485:BK486)</f>
        <v>0</v>
      </c>
    </row>
    <row r="485" spans="2:65" s="1" customFormat="1" ht="33" customHeight="1">
      <c r="B485" s="33"/>
      <c r="C485" s="128" t="s">
        <v>951</v>
      </c>
      <c r="D485" s="128" t="s">
        <v>133</v>
      </c>
      <c r="E485" s="129" t="s">
        <v>952</v>
      </c>
      <c r="F485" s="130" t="s">
        <v>953</v>
      </c>
      <c r="G485" s="131" t="s">
        <v>359</v>
      </c>
      <c r="H485" s="132">
        <v>88.033</v>
      </c>
      <c r="I485" s="133"/>
      <c r="J485" s="134">
        <f>ROUND(I485*H485,2)</f>
        <v>0</v>
      </c>
      <c r="K485" s="130" t="s">
        <v>137</v>
      </c>
      <c r="L485" s="33"/>
      <c r="M485" s="135" t="s">
        <v>19</v>
      </c>
      <c r="N485" s="136" t="s">
        <v>47</v>
      </c>
      <c r="P485" s="137">
        <f>O485*H485</f>
        <v>0</v>
      </c>
      <c r="Q485" s="137">
        <v>0</v>
      </c>
      <c r="R485" s="137">
        <f>Q485*H485</f>
        <v>0</v>
      </c>
      <c r="S485" s="137">
        <v>0</v>
      </c>
      <c r="T485" s="138">
        <f>S485*H485</f>
        <v>0</v>
      </c>
      <c r="AR485" s="139" t="s">
        <v>138</v>
      </c>
      <c r="AT485" s="139" t="s">
        <v>133</v>
      </c>
      <c r="AU485" s="139" t="s">
        <v>86</v>
      </c>
      <c r="AY485" s="18" t="s">
        <v>130</v>
      </c>
      <c r="BE485" s="140">
        <f>IF(N485="základní",J485,0)</f>
        <v>0</v>
      </c>
      <c r="BF485" s="140">
        <f>IF(N485="snížená",J485,0)</f>
        <v>0</v>
      </c>
      <c r="BG485" s="140">
        <f>IF(N485="zákl. přenesená",J485,0)</f>
        <v>0</v>
      </c>
      <c r="BH485" s="140">
        <f>IF(N485="sníž. přenesená",J485,0)</f>
        <v>0</v>
      </c>
      <c r="BI485" s="140">
        <f>IF(N485="nulová",J485,0)</f>
        <v>0</v>
      </c>
      <c r="BJ485" s="18" t="s">
        <v>84</v>
      </c>
      <c r="BK485" s="140">
        <f>ROUND(I485*H485,2)</f>
        <v>0</v>
      </c>
      <c r="BL485" s="18" t="s">
        <v>138</v>
      </c>
      <c r="BM485" s="139" t="s">
        <v>954</v>
      </c>
    </row>
    <row r="486" spans="2:47" s="1" customFormat="1" ht="12">
      <c r="B486" s="33"/>
      <c r="D486" s="141" t="s">
        <v>140</v>
      </c>
      <c r="F486" s="142" t="s">
        <v>955</v>
      </c>
      <c r="I486" s="143"/>
      <c r="L486" s="33"/>
      <c r="M486" s="144"/>
      <c r="T486" s="52"/>
      <c r="AT486" s="18" t="s">
        <v>140</v>
      </c>
      <c r="AU486" s="18" t="s">
        <v>86</v>
      </c>
    </row>
    <row r="487" spans="2:63" s="11" customFormat="1" ht="25.9" customHeight="1">
      <c r="B487" s="116"/>
      <c r="D487" s="117" t="s">
        <v>75</v>
      </c>
      <c r="E487" s="118" t="s">
        <v>421</v>
      </c>
      <c r="F487" s="118" t="s">
        <v>422</v>
      </c>
      <c r="I487" s="119"/>
      <c r="J487" s="120">
        <f>BK487</f>
        <v>0</v>
      </c>
      <c r="L487" s="116"/>
      <c r="M487" s="121"/>
      <c r="P487" s="122">
        <f>P488+P509+P535+P549+P563+P664+P736+P755+P804+P841+P864</f>
        <v>0</v>
      </c>
      <c r="R487" s="122">
        <f>R488+R509+R535+R549+R563+R664+R736+R755+R804+R841+R864</f>
        <v>2.0834146500000004</v>
      </c>
      <c r="T487" s="123">
        <f>T488+T509+T535+T549+T563+T664+T736+T755+T804+T841+T864</f>
        <v>0</v>
      </c>
      <c r="AR487" s="117" t="s">
        <v>86</v>
      </c>
      <c r="AT487" s="124" t="s">
        <v>75</v>
      </c>
      <c r="AU487" s="124" t="s">
        <v>76</v>
      </c>
      <c r="AY487" s="117" t="s">
        <v>130</v>
      </c>
      <c r="BK487" s="125">
        <f>BK488+BK509+BK535+BK549+BK563+BK664+BK736+BK755+BK804+BK841+BK864</f>
        <v>0</v>
      </c>
    </row>
    <row r="488" spans="2:63" s="11" customFormat="1" ht="22.9" customHeight="1">
      <c r="B488" s="116"/>
      <c r="D488" s="117" t="s">
        <v>75</v>
      </c>
      <c r="E488" s="126" t="s">
        <v>423</v>
      </c>
      <c r="F488" s="126" t="s">
        <v>424</v>
      </c>
      <c r="I488" s="119"/>
      <c r="J488" s="127">
        <f>BK488</f>
        <v>0</v>
      </c>
      <c r="L488" s="116"/>
      <c r="M488" s="121"/>
      <c r="P488" s="122">
        <f>SUM(P489:P508)</f>
        <v>0</v>
      </c>
      <c r="R488" s="122">
        <f>SUM(R489:R508)</f>
        <v>0.0314725</v>
      </c>
      <c r="T488" s="123">
        <f>SUM(T489:T508)</f>
        <v>0</v>
      </c>
      <c r="AR488" s="117" t="s">
        <v>86</v>
      </c>
      <c r="AT488" s="124" t="s">
        <v>75</v>
      </c>
      <c r="AU488" s="124" t="s">
        <v>84</v>
      </c>
      <c r="AY488" s="117" t="s">
        <v>130</v>
      </c>
      <c r="BK488" s="125">
        <f>SUM(BK489:BK508)</f>
        <v>0</v>
      </c>
    </row>
    <row r="489" spans="2:65" s="1" customFormat="1" ht="21.75" customHeight="1">
      <c r="B489" s="33"/>
      <c r="C489" s="128" t="s">
        <v>956</v>
      </c>
      <c r="D489" s="128" t="s">
        <v>133</v>
      </c>
      <c r="E489" s="129" t="s">
        <v>957</v>
      </c>
      <c r="F489" s="130" t="s">
        <v>958</v>
      </c>
      <c r="G489" s="131" t="s">
        <v>136</v>
      </c>
      <c r="H489" s="132">
        <v>5</v>
      </c>
      <c r="I489" s="133"/>
      <c r="J489" s="134">
        <f>ROUND(I489*H489,2)</f>
        <v>0</v>
      </c>
      <c r="K489" s="130" t="s">
        <v>137</v>
      </c>
      <c r="L489" s="33"/>
      <c r="M489" s="135" t="s">
        <v>19</v>
      </c>
      <c r="N489" s="136" t="s">
        <v>47</v>
      </c>
      <c r="P489" s="137">
        <f>O489*H489</f>
        <v>0</v>
      </c>
      <c r="Q489" s="137">
        <v>0</v>
      </c>
      <c r="R489" s="137">
        <f>Q489*H489</f>
        <v>0</v>
      </c>
      <c r="S489" s="137">
        <v>0</v>
      </c>
      <c r="T489" s="138">
        <f>S489*H489</f>
        <v>0</v>
      </c>
      <c r="AR489" s="139" t="s">
        <v>245</v>
      </c>
      <c r="AT489" s="139" t="s">
        <v>133</v>
      </c>
      <c r="AU489" s="139" t="s">
        <v>86</v>
      </c>
      <c r="AY489" s="18" t="s">
        <v>130</v>
      </c>
      <c r="BE489" s="140">
        <f>IF(N489="základní",J489,0)</f>
        <v>0</v>
      </c>
      <c r="BF489" s="140">
        <f>IF(N489="snížená",J489,0)</f>
        <v>0</v>
      </c>
      <c r="BG489" s="140">
        <f>IF(N489="zákl. přenesená",J489,0)</f>
        <v>0</v>
      </c>
      <c r="BH489" s="140">
        <f>IF(N489="sníž. přenesená",J489,0)</f>
        <v>0</v>
      </c>
      <c r="BI489" s="140">
        <f>IF(N489="nulová",J489,0)</f>
        <v>0</v>
      </c>
      <c r="BJ489" s="18" t="s">
        <v>84</v>
      </c>
      <c r="BK489" s="140">
        <f>ROUND(I489*H489,2)</f>
        <v>0</v>
      </c>
      <c r="BL489" s="18" t="s">
        <v>245</v>
      </c>
      <c r="BM489" s="139" t="s">
        <v>959</v>
      </c>
    </row>
    <row r="490" spans="2:47" s="1" customFormat="1" ht="12">
      <c r="B490" s="33"/>
      <c r="D490" s="141" t="s">
        <v>140</v>
      </c>
      <c r="F490" s="142" t="s">
        <v>960</v>
      </c>
      <c r="I490" s="143"/>
      <c r="L490" s="33"/>
      <c r="M490" s="144"/>
      <c r="T490" s="52"/>
      <c r="AT490" s="18" t="s">
        <v>140</v>
      </c>
      <c r="AU490" s="18" t="s">
        <v>86</v>
      </c>
    </row>
    <row r="491" spans="2:51" s="12" customFormat="1" ht="12">
      <c r="B491" s="145"/>
      <c r="D491" s="146" t="s">
        <v>142</v>
      </c>
      <c r="E491" s="147" t="s">
        <v>19</v>
      </c>
      <c r="F491" s="148" t="s">
        <v>570</v>
      </c>
      <c r="H491" s="147" t="s">
        <v>19</v>
      </c>
      <c r="I491" s="149"/>
      <c r="L491" s="145"/>
      <c r="M491" s="150"/>
      <c r="T491" s="151"/>
      <c r="AT491" s="147" t="s">
        <v>142</v>
      </c>
      <c r="AU491" s="147" t="s">
        <v>86</v>
      </c>
      <c r="AV491" s="12" t="s">
        <v>84</v>
      </c>
      <c r="AW491" s="12" t="s">
        <v>37</v>
      </c>
      <c r="AX491" s="12" t="s">
        <v>76</v>
      </c>
      <c r="AY491" s="147" t="s">
        <v>130</v>
      </c>
    </row>
    <row r="492" spans="2:51" s="13" customFormat="1" ht="12">
      <c r="B492" s="152"/>
      <c r="D492" s="146" t="s">
        <v>142</v>
      </c>
      <c r="E492" s="153" t="s">
        <v>19</v>
      </c>
      <c r="F492" s="154" t="s">
        <v>431</v>
      </c>
      <c r="H492" s="155">
        <v>5</v>
      </c>
      <c r="I492" s="156"/>
      <c r="L492" s="152"/>
      <c r="M492" s="157"/>
      <c r="T492" s="158"/>
      <c r="AT492" s="153" t="s">
        <v>142</v>
      </c>
      <c r="AU492" s="153" t="s">
        <v>86</v>
      </c>
      <c r="AV492" s="13" t="s">
        <v>86</v>
      </c>
      <c r="AW492" s="13" t="s">
        <v>37</v>
      </c>
      <c r="AX492" s="13" t="s">
        <v>76</v>
      </c>
      <c r="AY492" s="153" t="s">
        <v>130</v>
      </c>
    </row>
    <row r="493" spans="2:51" s="14" customFormat="1" ht="12">
      <c r="B493" s="159"/>
      <c r="D493" s="146" t="s">
        <v>142</v>
      </c>
      <c r="E493" s="160" t="s">
        <v>19</v>
      </c>
      <c r="F493" s="161" t="s">
        <v>146</v>
      </c>
      <c r="H493" s="162">
        <v>5</v>
      </c>
      <c r="I493" s="163"/>
      <c r="L493" s="159"/>
      <c r="M493" s="164"/>
      <c r="T493" s="165"/>
      <c r="AT493" s="160" t="s">
        <v>142</v>
      </c>
      <c r="AU493" s="160" t="s">
        <v>86</v>
      </c>
      <c r="AV493" s="14" t="s">
        <v>138</v>
      </c>
      <c r="AW493" s="14" t="s">
        <v>37</v>
      </c>
      <c r="AX493" s="14" t="s">
        <v>84</v>
      </c>
      <c r="AY493" s="160" t="s">
        <v>130</v>
      </c>
    </row>
    <row r="494" spans="2:65" s="1" customFormat="1" ht="16.5" customHeight="1">
      <c r="B494" s="33"/>
      <c r="C494" s="176" t="s">
        <v>961</v>
      </c>
      <c r="D494" s="176" t="s">
        <v>841</v>
      </c>
      <c r="E494" s="177" t="s">
        <v>962</v>
      </c>
      <c r="F494" s="178" t="s">
        <v>963</v>
      </c>
      <c r="G494" s="179" t="s">
        <v>359</v>
      </c>
      <c r="H494" s="180">
        <v>0.002</v>
      </c>
      <c r="I494" s="181"/>
      <c r="J494" s="182">
        <f>ROUND(I494*H494,2)</f>
        <v>0</v>
      </c>
      <c r="K494" s="178" t="s">
        <v>137</v>
      </c>
      <c r="L494" s="183"/>
      <c r="M494" s="184" t="s">
        <v>19</v>
      </c>
      <c r="N494" s="185" t="s">
        <v>47</v>
      </c>
      <c r="P494" s="137">
        <f>O494*H494</f>
        <v>0</v>
      </c>
      <c r="Q494" s="137">
        <v>1</v>
      </c>
      <c r="R494" s="137">
        <f>Q494*H494</f>
        <v>0.002</v>
      </c>
      <c r="S494" s="137">
        <v>0</v>
      </c>
      <c r="T494" s="138">
        <f>S494*H494</f>
        <v>0</v>
      </c>
      <c r="AR494" s="139" t="s">
        <v>378</v>
      </c>
      <c r="AT494" s="139" t="s">
        <v>841</v>
      </c>
      <c r="AU494" s="139" t="s">
        <v>86</v>
      </c>
      <c r="AY494" s="18" t="s">
        <v>130</v>
      </c>
      <c r="BE494" s="140">
        <f>IF(N494="základní",J494,0)</f>
        <v>0</v>
      </c>
      <c r="BF494" s="140">
        <f>IF(N494="snížená",J494,0)</f>
        <v>0</v>
      </c>
      <c r="BG494" s="140">
        <f>IF(N494="zákl. přenesená",J494,0)</f>
        <v>0</v>
      </c>
      <c r="BH494" s="140">
        <f>IF(N494="sníž. přenesená",J494,0)</f>
        <v>0</v>
      </c>
      <c r="BI494" s="140">
        <f>IF(N494="nulová",J494,0)</f>
        <v>0</v>
      </c>
      <c r="BJ494" s="18" t="s">
        <v>84</v>
      </c>
      <c r="BK494" s="140">
        <f>ROUND(I494*H494,2)</f>
        <v>0</v>
      </c>
      <c r="BL494" s="18" t="s">
        <v>245</v>
      </c>
      <c r="BM494" s="139" t="s">
        <v>964</v>
      </c>
    </row>
    <row r="495" spans="2:51" s="13" customFormat="1" ht="12">
      <c r="B495" s="152"/>
      <c r="D495" s="146" t="s">
        <v>142</v>
      </c>
      <c r="F495" s="154" t="s">
        <v>965</v>
      </c>
      <c r="H495" s="155">
        <v>0.002</v>
      </c>
      <c r="I495" s="156"/>
      <c r="L495" s="152"/>
      <c r="M495" s="157"/>
      <c r="T495" s="158"/>
      <c r="AT495" s="153" t="s">
        <v>142</v>
      </c>
      <c r="AU495" s="153" t="s">
        <v>86</v>
      </c>
      <c r="AV495" s="13" t="s">
        <v>86</v>
      </c>
      <c r="AW495" s="13" t="s">
        <v>4</v>
      </c>
      <c r="AX495" s="13" t="s">
        <v>84</v>
      </c>
      <c r="AY495" s="153" t="s">
        <v>130</v>
      </c>
    </row>
    <row r="496" spans="2:65" s="1" customFormat="1" ht="24.2" customHeight="1">
      <c r="B496" s="33"/>
      <c r="C496" s="128" t="s">
        <v>966</v>
      </c>
      <c r="D496" s="128" t="s">
        <v>133</v>
      </c>
      <c r="E496" s="129" t="s">
        <v>967</v>
      </c>
      <c r="F496" s="130" t="s">
        <v>968</v>
      </c>
      <c r="G496" s="131" t="s">
        <v>136</v>
      </c>
      <c r="H496" s="132">
        <v>5</v>
      </c>
      <c r="I496" s="133"/>
      <c r="J496" s="134">
        <f>ROUND(I496*H496,2)</f>
        <v>0</v>
      </c>
      <c r="K496" s="130" t="s">
        <v>137</v>
      </c>
      <c r="L496" s="33"/>
      <c r="M496" s="135" t="s">
        <v>19</v>
      </c>
      <c r="N496" s="136" t="s">
        <v>47</v>
      </c>
      <c r="P496" s="137">
        <f>O496*H496</f>
        <v>0</v>
      </c>
      <c r="Q496" s="137">
        <v>0</v>
      </c>
      <c r="R496" s="137">
        <f>Q496*H496</f>
        <v>0</v>
      </c>
      <c r="S496" s="137">
        <v>0</v>
      </c>
      <c r="T496" s="138">
        <f>S496*H496</f>
        <v>0</v>
      </c>
      <c r="AR496" s="139" t="s">
        <v>245</v>
      </c>
      <c r="AT496" s="139" t="s">
        <v>133</v>
      </c>
      <c r="AU496" s="139" t="s">
        <v>86</v>
      </c>
      <c r="AY496" s="18" t="s">
        <v>130</v>
      </c>
      <c r="BE496" s="140">
        <f>IF(N496="základní",J496,0)</f>
        <v>0</v>
      </c>
      <c r="BF496" s="140">
        <f>IF(N496="snížená",J496,0)</f>
        <v>0</v>
      </c>
      <c r="BG496" s="140">
        <f>IF(N496="zákl. přenesená",J496,0)</f>
        <v>0</v>
      </c>
      <c r="BH496" s="140">
        <f>IF(N496="sníž. přenesená",J496,0)</f>
        <v>0</v>
      </c>
      <c r="BI496" s="140">
        <f>IF(N496="nulová",J496,0)</f>
        <v>0</v>
      </c>
      <c r="BJ496" s="18" t="s">
        <v>84</v>
      </c>
      <c r="BK496" s="140">
        <f>ROUND(I496*H496,2)</f>
        <v>0</v>
      </c>
      <c r="BL496" s="18" t="s">
        <v>245</v>
      </c>
      <c r="BM496" s="139" t="s">
        <v>969</v>
      </c>
    </row>
    <row r="497" spans="2:47" s="1" customFormat="1" ht="12">
      <c r="B497" s="33"/>
      <c r="D497" s="141" t="s">
        <v>140</v>
      </c>
      <c r="F497" s="142" t="s">
        <v>970</v>
      </c>
      <c r="I497" s="143"/>
      <c r="L497" s="33"/>
      <c r="M497" s="144"/>
      <c r="T497" s="52"/>
      <c r="AT497" s="18" t="s">
        <v>140</v>
      </c>
      <c r="AU497" s="18" t="s">
        <v>86</v>
      </c>
    </row>
    <row r="498" spans="2:65" s="1" customFormat="1" ht="16.5" customHeight="1">
      <c r="B498" s="33"/>
      <c r="C498" s="128" t="s">
        <v>971</v>
      </c>
      <c r="D498" s="128" t="s">
        <v>133</v>
      </c>
      <c r="E498" s="129" t="s">
        <v>972</v>
      </c>
      <c r="F498" s="130" t="s">
        <v>973</v>
      </c>
      <c r="G498" s="131" t="s">
        <v>136</v>
      </c>
      <c r="H498" s="132">
        <v>5</v>
      </c>
      <c r="I498" s="133"/>
      <c r="J498" s="134">
        <f>ROUND(I498*H498,2)</f>
        <v>0</v>
      </c>
      <c r="K498" s="130" t="s">
        <v>137</v>
      </c>
      <c r="L498" s="33"/>
      <c r="M498" s="135" t="s">
        <v>19</v>
      </c>
      <c r="N498" s="136" t="s">
        <v>47</v>
      </c>
      <c r="P498" s="137">
        <f>O498*H498</f>
        <v>0</v>
      </c>
      <c r="Q498" s="137">
        <v>0.0004</v>
      </c>
      <c r="R498" s="137">
        <f>Q498*H498</f>
        <v>0.002</v>
      </c>
      <c r="S498" s="137">
        <v>0</v>
      </c>
      <c r="T498" s="138">
        <f>S498*H498</f>
        <v>0</v>
      </c>
      <c r="AR498" s="139" t="s">
        <v>245</v>
      </c>
      <c r="AT498" s="139" t="s">
        <v>133</v>
      </c>
      <c r="AU498" s="139" t="s">
        <v>86</v>
      </c>
      <c r="AY498" s="18" t="s">
        <v>130</v>
      </c>
      <c r="BE498" s="140">
        <f>IF(N498="základní",J498,0)</f>
        <v>0</v>
      </c>
      <c r="BF498" s="140">
        <f>IF(N498="snížená",J498,0)</f>
        <v>0</v>
      </c>
      <c r="BG498" s="140">
        <f>IF(N498="zákl. přenesená",J498,0)</f>
        <v>0</v>
      </c>
      <c r="BH498" s="140">
        <f>IF(N498="sníž. přenesená",J498,0)</f>
        <v>0</v>
      </c>
      <c r="BI498" s="140">
        <f>IF(N498="nulová",J498,0)</f>
        <v>0</v>
      </c>
      <c r="BJ498" s="18" t="s">
        <v>84</v>
      </c>
      <c r="BK498" s="140">
        <f>ROUND(I498*H498,2)</f>
        <v>0</v>
      </c>
      <c r="BL498" s="18" t="s">
        <v>245</v>
      </c>
      <c r="BM498" s="139" t="s">
        <v>974</v>
      </c>
    </row>
    <row r="499" spans="2:47" s="1" customFormat="1" ht="12">
      <c r="B499" s="33"/>
      <c r="D499" s="141" t="s">
        <v>140</v>
      </c>
      <c r="F499" s="142" t="s">
        <v>975</v>
      </c>
      <c r="I499" s="143"/>
      <c r="L499" s="33"/>
      <c r="M499" s="144"/>
      <c r="T499" s="52"/>
      <c r="AT499" s="18" t="s">
        <v>140</v>
      </c>
      <c r="AU499" s="18" t="s">
        <v>86</v>
      </c>
    </row>
    <row r="500" spans="2:51" s="12" customFormat="1" ht="12">
      <c r="B500" s="145"/>
      <c r="D500" s="146" t="s">
        <v>142</v>
      </c>
      <c r="E500" s="147" t="s">
        <v>19</v>
      </c>
      <c r="F500" s="148" t="s">
        <v>570</v>
      </c>
      <c r="H500" s="147" t="s">
        <v>19</v>
      </c>
      <c r="I500" s="149"/>
      <c r="L500" s="145"/>
      <c r="M500" s="150"/>
      <c r="T500" s="151"/>
      <c r="AT500" s="147" t="s">
        <v>142</v>
      </c>
      <c r="AU500" s="147" t="s">
        <v>86</v>
      </c>
      <c r="AV500" s="12" t="s">
        <v>84</v>
      </c>
      <c r="AW500" s="12" t="s">
        <v>37</v>
      </c>
      <c r="AX500" s="12" t="s">
        <v>76</v>
      </c>
      <c r="AY500" s="147" t="s">
        <v>130</v>
      </c>
    </row>
    <row r="501" spans="2:51" s="13" customFormat="1" ht="12">
      <c r="B501" s="152"/>
      <c r="D501" s="146" t="s">
        <v>142</v>
      </c>
      <c r="E501" s="153" t="s">
        <v>19</v>
      </c>
      <c r="F501" s="154" t="s">
        <v>431</v>
      </c>
      <c r="H501" s="155">
        <v>5</v>
      </c>
      <c r="I501" s="156"/>
      <c r="L501" s="152"/>
      <c r="M501" s="157"/>
      <c r="T501" s="158"/>
      <c r="AT501" s="153" t="s">
        <v>142</v>
      </c>
      <c r="AU501" s="153" t="s">
        <v>86</v>
      </c>
      <c r="AV501" s="13" t="s">
        <v>86</v>
      </c>
      <c r="AW501" s="13" t="s">
        <v>37</v>
      </c>
      <c r="AX501" s="13" t="s">
        <v>76</v>
      </c>
      <c r="AY501" s="153" t="s">
        <v>130</v>
      </c>
    </row>
    <row r="502" spans="2:51" s="14" customFormat="1" ht="12">
      <c r="B502" s="159"/>
      <c r="D502" s="146" t="s">
        <v>142</v>
      </c>
      <c r="E502" s="160" t="s">
        <v>19</v>
      </c>
      <c r="F502" s="161" t="s">
        <v>146</v>
      </c>
      <c r="H502" s="162">
        <v>5</v>
      </c>
      <c r="I502" s="163"/>
      <c r="L502" s="159"/>
      <c r="M502" s="164"/>
      <c r="T502" s="165"/>
      <c r="AT502" s="160" t="s">
        <v>142</v>
      </c>
      <c r="AU502" s="160" t="s">
        <v>86</v>
      </c>
      <c r="AV502" s="14" t="s">
        <v>138</v>
      </c>
      <c r="AW502" s="14" t="s">
        <v>37</v>
      </c>
      <c r="AX502" s="14" t="s">
        <v>84</v>
      </c>
      <c r="AY502" s="160" t="s">
        <v>130</v>
      </c>
    </row>
    <row r="503" spans="2:65" s="1" customFormat="1" ht="24.2" customHeight="1">
      <c r="B503" s="33"/>
      <c r="C503" s="176" t="s">
        <v>976</v>
      </c>
      <c r="D503" s="176" t="s">
        <v>841</v>
      </c>
      <c r="E503" s="177" t="s">
        <v>977</v>
      </c>
      <c r="F503" s="178" t="s">
        <v>978</v>
      </c>
      <c r="G503" s="179" t="s">
        <v>136</v>
      </c>
      <c r="H503" s="180">
        <v>6.105</v>
      </c>
      <c r="I503" s="181"/>
      <c r="J503" s="182">
        <f>ROUND(I503*H503,2)</f>
        <v>0</v>
      </c>
      <c r="K503" s="178" t="s">
        <v>137</v>
      </c>
      <c r="L503" s="183"/>
      <c r="M503" s="184" t="s">
        <v>19</v>
      </c>
      <c r="N503" s="185" t="s">
        <v>47</v>
      </c>
      <c r="P503" s="137">
        <f>O503*H503</f>
        <v>0</v>
      </c>
      <c r="Q503" s="137">
        <v>0.0045</v>
      </c>
      <c r="R503" s="137">
        <f>Q503*H503</f>
        <v>0.0274725</v>
      </c>
      <c r="S503" s="137">
        <v>0</v>
      </c>
      <c r="T503" s="138">
        <f>S503*H503</f>
        <v>0</v>
      </c>
      <c r="AR503" s="139" t="s">
        <v>378</v>
      </c>
      <c r="AT503" s="139" t="s">
        <v>841</v>
      </c>
      <c r="AU503" s="139" t="s">
        <v>86</v>
      </c>
      <c r="AY503" s="18" t="s">
        <v>130</v>
      </c>
      <c r="BE503" s="140">
        <f>IF(N503="základní",J503,0)</f>
        <v>0</v>
      </c>
      <c r="BF503" s="140">
        <f>IF(N503="snížená",J503,0)</f>
        <v>0</v>
      </c>
      <c r="BG503" s="140">
        <f>IF(N503="zákl. přenesená",J503,0)</f>
        <v>0</v>
      </c>
      <c r="BH503" s="140">
        <f>IF(N503="sníž. přenesená",J503,0)</f>
        <v>0</v>
      </c>
      <c r="BI503" s="140">
        <f>IF(N503="nulová",J503,0)</f>
        <v>0</v>
      </c>
      <c r="BJ503" s="18" t="s">
        <v>84</v>
      </c>
      <c r="BK503" s="140">
        <f>ROUND(I503*H503,2)</f>
        <v>0</v>
      </c>
      <c r="BL503" s="18" t="s">
        <v>245</v>
      </c>
      <c r="BM503" s="139" t="s">
        <v>979</v>
      </c>
    </row>
    <row r="504" spans="2:51" s="13" customFormat="1" ht="12">
      <c r="B504" s="152"/>
      <c r="D504" s="146" t="s">
        <v>142</v>
      </c>
      <c r="F504" s="154" t="s">
        <v>980</v>
      </c>
      <c r="H504" s="155">
        <v>6.105</v>
      </c>
      <c r="I504" s="156"/>
      <c r="L504" s="152"/>
      <c r="M504" s="157"/>
      <c r="T504" s="158"/>
      <c r="AT504" s="153" t="s">
        <v>142</v>
      </c>
      <c r="AU504" s="153" t="s">
        <v>86</v>
      </c>
      <c r="AV504" s="13" t="s">
        <v>86</v>
      </c>
      <c r="AW504" s="13" t="s">
        <v>4</v>
      </c>
      <c r="AX504" s="13" t="s">
        <v>84</v>
      </c>
      <c r="AY504" s="153" t="s">
        <v>130</v>
      </c>
    </row>
    <row r="505" spans="2:65" s="1" customFormat="1" ht="24.2" customHeight="1">
      <c r="B505" s="33"/>
      <c r="C505" s="128" t="s">
        <v>981</v>
      </c>
      <c r="D505" s="128" t="s">
        <v>133</v>
      </c>
      <c r="E505" s="129" t="s">
        <v>982</v>
      </c>
      <c r="F505" s="130" t="s">
        <v>983</v>
      </c>
      <c r="G505" s="131" t="s">
        <v>136</v>
      </c>
      <c r="H505" s="132">
        <v>5</v>
      </c>
      <c r="I505" s="133"/>
      <c r="J505" s="134">
        <f>ROUND(I505*H505,2)</f>
        <v>0</v>
      </c>
      <c r="K505" s="130" t="s">
        <v>137</v>
      </c>
      <c r="L505" s="33"/>
      <c r="M505" s="135" t="s">
        <v>19</v>
      </c>
      <c r="N505" s="136" t="s">
        <v>47</v>
      </c>
      <c r="P505" s="137">
        <f>O505*H505</f>
        <v>0</v>
      </c>
      <c r="Q505" s="137">
        <v>0</v>
      </c>
      <c r="R505" s="137">
        <f>Q505*H505</f>
        <v>0</v>
      </c>
      <c r="S505" s="137">
        <v>0</v>
      </c>
      <c r="T505" s="138">
        <f>S505*H505</f>
        <v>0</v>
      </c>
      <c r="AR505" s="139" t="s">
        <v>245</v>
      </c>
      <c r="AT505" s="139" t="s">
        <v>133</v>
      </c>
      <c r="AU505" s="139" t="s">
        <v>86</v>
      </c>
      <c r="AY505" s="18" t="s">
        <v>130</v>
      </c>
      <c r="BE505" s="140">
        <f>IF(N505="základní",J505,0)</f>
        <v>0</v>
      </c>
      <c r="BF505" s="140">
        <f>IF(N505="snížená",J505,0)</f>
        <v>0</v>
      </c>
      <c r="BG505" s="140">
        <f>IF(N505="zákl. přenesená",J505,0)</f>
        <v>0</v>
      </c>
      <c r="BH505" s="140">
        <f>IF(N505="sníž. přenesená",J505,0)</f>
        <v>0</v>
      </c>
      <c r="BI505" s="140">
        <f>IF(N505="nulová",J505,0)</f>
        <v>0</v>
      </c>
      <c r="BJ505" s="18" t="s">
        <v>84</v>
      </c>
      <c r="BK505" s="140">
        <f>ROUND(I505*H505,2)</f>
        <v>0</v>
      </c>
      <c r="BL505" s="18" t="s">
        <v>245</v>
      </c>
      <c r="BM505" s="139" t="s">
        <v>984</v>
      </c>
    </row>
    <row r="506" spans="2:47" s="1" customFormat="1" ht="12">
      <c r="B506" s="33"/>
      <c r="D506" s="141" t="s">
        <v>140</v>
      </c>
      <c r="F506" s="142" t="s">
        <v>985</v>
      </c>
      <c r="I506" s="143"/>
      <c r="L506" s="33"/>
      <c r="M506" s="144"/>
      <c r="T506" s="52"/>
      <c r="AT506" s="18" t="s">
        <v>140</v>
      </c>
      <c r="AU506" s="18" t="s">
        <v>86</v>
      </c>
    </row>
    <row r="507" spans="2:65" s="1" customFormat="1" ht="24.2" customHeight="1">
      <c r="B507" s="33"/>
      <c r="C507" s="128" t="s">
        <v>986</v>
      </c>
      <c r="D507" s="128" t="s">
        <v>133</v>
      </c>
      <c r="E507" s="129" t="s">
        <v>987</v>
      </c>
      <c r="F507" s="130" t="s">
        <v>988</v>
      </c>
      <c r="G507" s="131" t="s">
        <v>989</v>
      </c>
      <c r="H507" s="186"/>
      <c r="I507" s="133"/>
      <c r="J507" s="134">
        <f>ROUND(I507*H507,2)</f>
        <v>0</v>
      </c>
      <c r="K507" s="130" t="s">
        <v>137</v>
      </c>
      <c r="L507" s="33"/>
      <c r="M507" s="135" t="s">
        <v>19</v>
      </c>
      <c r="N507" s="136" t="s">
        <v>47</v>
      </c>
      <c r="P507" s="137">
        <f>O507*H507</f>
        <v>0</v>
      </c>
      <c r="Q507" s="137">
        <v>0</v>
      </c>
      <c r="R507" s="137">
        <f>Q507*H507</f>
        <v>0</v>
      </c>
      <c r="S507" s="137">
        <v>0</v>
      </c>
      <c r="T507" s="138">
        <f>S507*H507</f>
        <v>0</v>
      </c>
      <c r="AR507" s="139" t="s">
        <v>245</v>
      </c>
      <c r="AT507" s="139" t="s">
        <v>133</v>
      </c>
      <c r="AU507" s="139" t="s">
        <v>86</v>
      </c>
      <c r="AY507" s="18" t="s">
        <v>130</v>
      </c>
      <c r="BE507" s="140">
        <f>IF(N507="základní",J507,0)</f>
        <v>0</v>
      </c>
      <c r="BF507" s="140">
        <f>IF(N507="snížená",J507,0)</f>
        <v>0</v>
      </c>
      <c r="BG507" s="140">
        <f>IF(N507="zákl. přenesená",J507,0)</f>
        <v>0</v>
      </c>
      <c r="BH507" s="140">
        <f>IF(N507="sníž. přenesená",J507,0)</f>
        <v>0</v>
      </c>
      <c r="BI507" s="140">
        <f>IF(N507="nulová",J507,0)</f>
        <v>0</v>
      </c>
      <c r="BJ507" s="18" t="s">
        <v>84</v>
      </c>
      <c r="BK507" s="140">
        <f>ROUND(I507*H507,2)</f>
        <v>0</v>
      </c>
      <c r="BL507" s="18" t="s">
        <v>245</v>
      </c>
      <c r="BM507" s="139" t="s">
        <v>990</v>
      </c>
    </row>
    <row r="508" spans="2:47" s="1" customFormat="1" ht="12">
      <c r="B508" s="33"/>
      <c r="D508" s="141" t="s">
        <v>140</v>
      </c>
      <c r="F508" s="142" t="s">
        <v>991</v>
      </c>
      <c r="I508" s="143"/>
      <c r="L508" s="33"/>
      <c r="M508" s="144"/>
      <c r="T508" s="52"/>
      <c r="AT508" s="18" t="s">
        <v>140</v>
      </c>
      <c r="AU508" s="18" t="s">
        <v>86</v>
      </c>
    </row>
    <row r="509" spans="2:63" s="11" customFormat="1" ht="22.9" customHeight="1">
      <c r="B509" s="116"/>
      <c r="D509" s="117" t="s">
        <v>75</v>
      </c>
      <c r="E509" s="126" t="s">
        <v>992</v>
      </c>
      <c r="F509" s="126" t="s">
        <v>993</v>
      </c>
      <c r="I509" s="119"/>
      <c r="J509" s="127">
        <f>BK509</f>
        <v>0</v>
      </c>
      <c r="L509" s="116"/>
      <c r="M509" s="121"/>
      <c r="P509" s="122">
        <f>SUM(P510:P534)</f>
        <v>0</v>
      </c>
      <c r="R509" s="122">
        <f>SUM(R510:R534)</f>
        <v>1.05711708</v>
      </c>
      <c r="T509" s="123">
        <f>SUM(T510:T534)</f>
        <v>0</v>
      </c>
      <c r="AR509" s="117" t="s">
        <v>86</v>
      </c>
      <c r="AT509" s="124" t="s">
        <v>75</v>
      </c>
      <c r="AU509" s="124" t="s">
        <v>84</v>
      </c>
      <c r="AY509" s="117" t="s">
        <v>130</v>
      </c>
      <c r="BK509" s="125">
        <f>SUM(BK510:BK534)</f>
        <v>0</v>
      </c>
    </row>
    <row r="510" spans="2:65" s="1" customFormat="1" ht="24.2" customHeight="1">
      <c r="B510" s="33"/>
      <c r="C510" s="128" t="s">
        <v>994</v>
      </c>
      <c r="D510" s="128" t="s">
        <v>133</v>
      </c>
      <c r="E510" s="129" t="s">
        <v>995</v>
      </c>
      <c r="F510" s="130" t="s">
        <v>996</v>
      </c>
      <c r="G510" s="131" t="s">
        <v>229</v>
      </c>
      <c r="H510" s="132">
        <v>82</v>
      </c>
      <c r="I510" s="133"/>
      <c r="J510" s="134">
        <f>ROUND(I510*H510,2)</f>
        <v>0</v>
      </c>
      <c r="K510" s="130" t="s">
        <v>137</v>
      </c>
      <c r="L510" s="33"/>
      <c r="M510" s="135" t="s">
        <v>19</v>
      </c>
      <c r="N510" s="136" t="s">
        <v>47</v>
      </c>
      <c r="P510" s="137">
        <f>O510*H510</f>
        <v>0</v>
      </c>
      <c r="Q510" s="137">
        <v>8E-05</v>
      </c>
      <c r="R510" s="137">
        <f>Q510*H510</f>
        <v>0.006560000000000001</v>
      </c>
      <c r="S510" s="137">
        <v>0</v>
      </c>
      <c r="T510" s="138">
        <f>S510*H510</f>
        <v>0</v>
      </c>
      <c r="AR510" s="139" t="s">
        <v>245</v>
      </c>
      <c r="AT510" s="139" t="s">
        <v>133</v>
      </c>
      <c r="AU510" s="139" t="s">
        <v>86</v>
      </c>
      <c r="AY510" s="18" t="s">
        <v>130</v>
      </c>
      <c r="BE510" s="140">
        <f>IF(N510="základní",J510,0)</f>
        <v>0</v>
      </c>
      <c r="BF510" s="140">
        <f>IF(N510="snížená",J510,0)</f>
        <v>0</v>
      </c>
      <c r="BG510" s="140">
        <f>IF(N510="zákl. přenesená",J510,0)</f>
        <v>0</v>
      </c>
      <c r="BH510" s="140">
        <f>IF(N510="sníž. přenesená",J510,0)</f>
        <v>0</v>
      </c>
      <c r="BI510" s="140">
        <f>IF(N510="nulová",J510,0)</f>
        <v>0</v>
      </c>
      <c r="BJ510" s="18" t="s">
        <v>84</v>
      </c>
      <c r="BK510" s="140">
        <f>ROUND(I510*H510,2)</f>
        <v>0</v>
      </c>
      <c r="BL510" s="18" t="s">
        <v>245</v>
      </c>
      <c r="BM510" s="139" t="s">
        <v>997</v>
      </c>
    </row>
    <row r="511" spans="2:47" s="1" customFormat="1" ht="12">
      <c r="B511" s="33"/>
      <c r="D511" s="141" t="s">
        <v>140</v>
      </c>
      <c r="F511" s="142" t="s">
        <v>998</v>
      </c>
      <c r="I511" s="143"/>
      <c r="L511" s="33"/>
      <c r="M511" s="144"/>
      <c r="T511" s="52"/>
      <c r="AT511" s="18" t="s">
        <v>140</v>
      </c>
      <c r="AU511" s="18" t="s">
        <v>86</v>
      </c>
    </row>
    <row r="512" spans="2:51" s="12" customFormat="1" ht="12">
      <c r="B512" s="145"/>
      <c r="D512" s="146" t="s">
        <v>142</v>
      </c>
      <c r="E512" s="147" t="s">
        <v>19</v>
      </c>
      <c r="F512" s="148" t="s">
        <v>999</v>
      </c>
      <c r="H512" s="147" t="s">
        <v>19</v>
      </c>
      <c r="I512" s="149"/>
      <c r="L512" s="145"/>
      <c r="M512" s="150"/>
      <c r="T512" s="151"/>
      <c r="AT512" s="147" t="s">
        <v>142</v>
      </c>
      <c r="AU512" s="147" t="s">
        <v>86</v>
      </c>
      <c r="AV512" s="12" t="s">
        <v>84</v>
      </c>
      <c r="AW512" s="12" t="s">
        <v>37</v>
      </c>
      <c r="AX512" s="12" t="s">
        <v>76</v>
      </c>
      <c r="AY512" s="147" t="s">
        <v>130</v>
      </c>
    </row>
    <row r="513" spans="2:51" s="13" customFormat="1" ht="12">
      <c r="B513" s="152"/>
      <c r="D513" s="146" t="s">
        <v>142</v>
      </c>
      <c r="E513" s="153" t="s">
        <v>19</v>
      </c>
      <c r="F513" s="154" t="s">
        <v>1000</v>
      </c>
      <c r="H513" s="155">
        <v>82</v>
      </c>
      <c r="I513" s="156"/>
      <c r="L513" s="152"/>
      <c r="M513" s="157"/>
      <c r="T513" s="158"/>
      <c r="AT513" s="153" t="s">
        <v>142</v>
      </c>
      <c r="AU513" s="153" t="s">
        <v>86</v>
      </c>
      <c r="AV513" s="13" t="s">
        <v>86</v>
      </c>
      <c r="AW513" s="13" t="s">
        <v>37</v>
      </c>
      <c r="AX513" s="13" t="s">
        <v>76</v>
      </c>
      <c r="AY513" s="153" t="s">
        <v>130</v>
      </c>
    </row>
    <row r="514" spans="2:51" s="14" customFormat="1" ht="12">
      <c r="B514" s="159"/>
      <c r="D514" s="146" t="s">
        <v>142</v>
      </c>
      <c r="E514" s="160" t="s">
        <v>19</v>
      </c>
      <c r="F514" s="161" t="s">
        <v>146</v>
      </c>
      <c r="H514" s="162">
        <v>82</v>
      </c>
      <c r="I514" s="163"/>
      <c r="L514" s="159"/>
      <c r="M514" s="164"/>
      <c r="T514" s="165"/>
      <c r="AT514" s="160" t="s">
        <v>142</v>
      </c>
      <c r="AU514" s="160" t="s">
        <v>86</v>
      </c>
      <c r="AV514" s="14" t="s">
        <v>138</v>
      </c>
      <c r="AW514" s="14" t="s">
        <v>37</v>
      </c>
      <c r="AX514" s="14" t="s">
        <v>84</v>
      </c>
      <c r="AY514" s="160" t="s">
        <v>130</v>
      </c>
    </row>
    <row r="515" spans="2:65" s="1" customFormat="1" ht="16.5" customHeight="1">
      <c r="B515" s="33"/>
      <c r="C515" s="176" t="s">
        <v>1001</v>
      </c>
      <c r="D515" s="176" t="s">
        <v>841</v>
      </c>
      <c r="E515" s="177" t="s">
        <v>1002</v>
      </c>
      <c r="F515" s="178" t="s">
        <v>1003</v>
      </c>
      <c r="G515" s="179" t="s">
        <v>170</v>
      </c>
      <c r="H515" s="180">
        <v>1.624</v>
      </c>
      <c r="I515" s="181"/>
      <c r="J515" s="182">
        <f>ROUND(I515*H515,2)</f>
        <v>0</v>
      </c>
      <c r="K515" s="178" t="s">
        <v>137</v>
      </c>
      <c r="L515" s="183"/>
      <c r="M515" s="184" t="s">
        <v>19</v>
      </c>
      <c r="N515" s="185" t="s">
        <v>47</v>
      </c>
      <c r="P515" s="137">
        <f>O515*H515</f>
        <v>0</v>
      </c>
      <c r="Q515" s="137">
        <v>0.44</v>
      </c>
      <c r="R515" s="137">
        <f>Q515*H515</f>
        <v>0.7145600000000001</v>
      </c>
      <c r="S515" s="137">
        <v>0</v>
      </c>
      <c r="T515" s="138">
        <f>S515*H515</f>
        <v>0</v>
      </c>
      <c r="AR515" s="139" t="s">
        <v>378</v>
      </c>
      <c r="AT515" s="139" t="s">
        <v>841</v>
      </c>
      <c r="AU515" s="139" t="s">
        <v>86</v>
      </c>
      <c r="AY515" s="18" t="s">
        <v>130</v>
      </c>
      <c r="BE515" s="140">
        <f>IF(N515="základní",J515,0)</f>
        <v>0</v>
      </c>
      <c r="BF515" s="140">
        <f>IF(N515="snížená",J515,0)</f>
        <v>0</v>
      </c>
      <c r="BG515" s="140">
        <f>IF(N515="zákl. přenesená",J515,0)</f>
        <v>0</v>
      </c>
      <c r="BH515" s="140">
        <f>IF(N515="sníž. přenesená",J515,0)</f>
        <v>0</v>
      </c>
      <c r="BI515" s="140">
        <f>IF(N515="nulová",J515,0)</f>
        <v>0</v>
      </c>
      <c r="BJ515" s="18" t="s">
        <v>84</v>
      </c>
      <c r="BK515" s="140">
        <f>ROUND(I515*H515,2)</f>
        <v>0</v>
      </c>
      <c r="BL515" s="18" t="s">
        <v>245</v>
      </c>
      <c r="BM515" s="139" t="s">
        <v>1004</v>
      </c>
    </row>
    <row r="516" spans="2:51" s="13" customFormat="1" ht="12">
      <c r="B516" s="152"/>
      <c r="D516" s="146" t="s">
        <v>142</v>
      </c>
      <c r="E516" s="153" t="s">
        <v>19</v>
      </c>
      <c r="F516" s="154" t="s">
        <v>1005</v>
      </c>
      <c r="H516" s="155">
        <v>1.476</v>
      </c>
      <c r="I516" s="156"/>
      <c r="L516" s="152"/>
      <c r="M516" s="157"/>
      <c r="T516" s="158"/>
      <c r="AT516" s="153" t="s">
        <v>142</v>
      </c>
      <c r="AU516" s="153" t="s">
        <v>86</v>
      </c>
      <c r="AV516" s="13" t="s">
        <v>86</v>
      </c>
      <c r="AW516" s="13" t="s">
        <v>37</v>
      </c>
      <c r="AX516" s="13" t="s">
        <v>76</v>
      </c>
      <c r="AY516" s="153" t="s">
        <v>130</v>
      </c>
    </row>
    <row r="517" spans="2:51" s="14" customFormat="1" ht="12">
      <c r="B517" s="159"/>
      <c r="D517" s="146" t="s">
        <v>142</v>
      </c>
      <c r="E517" s="160" t="s">
        <v>19</v>
      </c>
      <c r="F517" s="161" t="s">
        <v>146</v>
      </c>
      <c r="H517" s="162">
        <v>1.476</v>
      </c>
      <c r="I517" s="163"/>
      <c r="L517" s="159"/>
      <c r="M517" s="164"/>
      <c r="T517" s="165"/>
      <c r="AT517" s="160" t="s">
        <v>142</v>
      </c>
      <c r="AU517" s="160" t="s">
        <v>86</v>
      </c>
      <c r="AV517" s="14" t="s">
        <v>138</v>
      </c>
      <c r="AW517" s="14" t="s">
        <v>37</v>
      </c>
      <c r="AX517" s="14" t="s">
        <v>84</v>
      </c>
      <c r="AY517" s="160" t="s">
        <v>130</v>
      </c>
    </row>
    <row r="518" spans="2:51" s="13" customFormat="1" ht="12">
      <c r="B518" s="152"/>
      <c r="D518" s="146" t="s">
        <v>142</v>
      </c>
      <c r="F518" s="154" t="s">
        <v>1006</v>
      </c>
      <c r="H518" s="155">
        <v>1.624</v>
      </c>
      <c r="I518" s="156"/>
      <c r="L518" s="152"/>
      <c r="M518" s="157"/>
      <c r="T518" s="158"/>
      <c r="AT518" s="153" t="s">
        <v>142</v>
      </c>
      <c r="AU518" s="153" t="s">
        <v>86</v>
      </c>
      <c r="AV518" s="13" t="s">
        <v>86</v>
      </c>
      <c r="AW518" s="13" t="s">
        <v>4</v>
      </c>
      <c r="AX518" s="13" t="s">
        <v>84</v>
      </c>
      <c r="AY518" s="153" t="s">
        <v>130</v>
      </c>
    </row>
    <row r="519" spans="2:65" s="1" customFormat="1" ht="21.75" customHeight="1">
      <c r="B519" s="33"/>
      <c r="C519" s="128" t="s">
        <v>1007</v>
      </c>
      <c r="D519" s="128" t="s">
        <v>133</v>
      </c>
      <c r="E519" s="129" t="s">
        <v>1008</v>
      </c>
      <c r="F519" s="130" t="s">
        <v>1009</v>
      </c>
      <c r="G519" s="131" t="s">
        <v>229</v>
      </c>
      <c r="H519" s="132">
        <v>36</v>
      </c>
      <c r="I519" s="133"/>
      <c r="J519" s="134">
        <f>ROUND(I519*H519,2)</f>
        <v>0</v>
      </c>
      <c r="K519" s="130" t="s">
        <v>137</v>
      </c>
      <c r="L519" s="33"/>
      <c r="M519" s="135" t="s">
        <v>19</v>
      </c>
      <c r="N519" s="136" t="s">
        <v>47</v>
      </c>
      <c r="P519" s="137">
        <f>O519*H519</f>
        <v>0</v>
      </c>
      <c r="Q519" s="137">
        <v>0</v>
      </c>
      <c r="R519" s="137">
        <f>Q519*H519</f>
        <v>0</v>
      </c>
      <c r="S519" s="137">
        <v>0</v>
      </c>
      <c r="T519" s="138">
        <f>S519*H519</f>
        <v>0</v>
      </c>
      <c r="AR519" s="139" t="s">
        <v>245</v>
      </c>
      <c r="AT519" s="139" t="s">
        <v>133</v>
      </c>
      <c r="AU519" s="139" t="s">
        <v>86</v>
      </c>
      <c r="AY519" s="18" t="s">
        <v>130</v>
      </c>
      <c r="BE519" s="140">
        <f>IF(N519="základní",J519,0)</f>
        <v>0</v>
      </c>
      <c r="BF519" s="140">
        <f>IF(N519="snížená",J519,0)</f>
        <v>0</v>
      </c>
      <c r="BG519" s="140">
        <f>IF(N519="zákl. přenesená",J519,0)</f>
        <v>0</v>
      </c>
      <c r="BH519" s="140">
        <f>IF(N519="sníž. přenesená",J519,0)</f>
        <v>0</v>
      </c>
      <c r="BI519" s="140">
        <f>IF(N519="nulová",J519,0)</f>
        <v>0</v>
      </c>
      <c r="BJ519" s="18" t="s">
        <v>84</v>
      </c>
      <c r="BK519" s="140">
        <f>ROUND(I519*H519,2)</f>
        <v>0</v>
      </c>
      <c r="BL519" s="18" t="s">
        <v>245</v>
      </c>
      <c r="BM519" s="139" t="s">
        <v>1010</v>
      </c>
    </row>
    <row r="520" spans="2:47" s="1" customFormat="1" ht="12">
      <c r="B520" s="33"/>
      <c r="D520" s="141" t="s">
        <v>140</v>
      </c>
      <c r="F520" s="142" t="s">
        <v>1011</v>
      </c>
      <c r="I520" s="143"/>
      <c r="L520" s="33"/>
      <c r="M520" s="144"/>
      <c r="T520" s="52"/>
      <c r="AT520" s="18" t="s">
        <v>140</v>
      </c>
      <c r="AU520" s="18" t="s">
        <v>86</v>
      </c>
    </row>
    <row r="521" spans="2:51" s="13" customFormat="1" ht="12">
      <c r="B521" s="152"/>
      <c r="D521" s="146" t="s">
        <v>142</v>
      </c>
      <c r="E521" s="153" t="s">
        <v>19</v>
      </c>
      <c r="F521" s="154" t="s">
        <v>1012</v>
      </c>
      <c r="H521" s="155">
        <v>36</v>
      </c>
      <c r="I521" s="156"/>
      <c r="L521" s="152"/>
      <c r="M521" s="157"/>
      <c r="T521" s="158"/>
      <c r="AT521" s="153" t="s">
        <v>142</v>
      </c>
      <c r="AU521" s="153" t="s">
        <v>86</v>
      </c>
      <c r="AV521" s="13" t="s">
        <v>86</v>
      </c>
      <c r="AW521" s="13" t="s">
        <v>37</v>
      </c>
      <c r="AX521" s="13" t="s">
        <v>76</v>
      </c>
      <c r="AY521" s="153" t="s">
        <v>130</v>
      </c>
    </row>
    <row r="522" spans="2:51" s="14" customFormat="1" ht="12">
      <c r="B522" s="159"/>
      <c r="D522" s="146" t="s">
        <v>142</v>
      </c>
      <c r="E522" s="160" t="s">
        <v>19</v>
      </c>
      <c r="F522" s="161" t="s">
        <v>146</v>
      </c>
      <c r="H522" s="162">
        <v>36</v>
      </c>
      <c r="I522" s="163"/>
      <c r="L522" s="159"/>
      <c r="M522" s="164"/>
      <c r="T522" s="165"/>
      <c r="AT522" s="160" t="s">
        <v>142</v>
      </c>
      <c r="AU522" s="160" t="s">
        <v>86</v>
      </c>
      <c r="AV522" s="14" t="s">
        <v>138</v>
      </c>
      <c r="AW522" s="14" t="s">
        <v>37</v>
      </c>
      <c r="AX522" s="14" t="s">
        <v>84</v>
      </c>
      <c r="AY522" s="160" t="s">
        <v>130</v>
      </c>
    </row>
    <row r="523" spans="2:65" s="1" customFormat="1" ht="16.5" customHeight="1">
      <c r="B523" s="33"/>
      <c r="C523" s="176" t="s">
        <v>1013</v>
      </c>
      <c r="D523" s="176" t="s">
        <v>841</v>
      </c>
      <c r="E523" s="177" t="s">
        <v>1014</v>
      </c>
      <c r="F523" s="178" t="s">
        <v>1015</v>
      </c>
      <c r="G523" s="179" t="s">
        <v>170</v>
      </c>
      <c r="H523" s="180">
        <v>0.634</v>
      </c>
      <c r="I523" s="181"/>
      <c r="J523" s="182">
        <f>ROUND(I523*H523,2)</f>
        <v>0</v>
      </c>
      <c r="K523" s="178" t="s">
        <v>137</v>
      </c>
      <c r="L523" s="183"/>
      <c r="M523" s="184" t="s">
        <v>19</v>
      </c>
      <c r="N523" s="185" t="s">
        <v>47</v>
      </c>
      <c r="P523" s="137">
        <f>O523*H523</f>
        <v>0</v>
      </c>
      <c r="Q523" s="137">
        <v>0.44</v>
      </c>
      <c r="R523" s="137">
        <f>Q523*H523</f>
        <v>0.27896</v>
      </c>
      <c r="S523" s="137">
        <v>0</v>
      </c>
      <c r="T523" s="138">
        <f>S523*H523</f>
        <v>0</v>
      </c>
      <c r="AR523" s="139" t="s">
        <v>378</v>
      </c>
      <c r="AT523" s="139" t="s">
        <v>841</v>
      </c>
      <c r="AU523" s="139" t="s">
        <v>86</v>
      </c>
      <c r="AY523" s="18" t="s">
        <v>130</v>
      </c>
      <c r="BE523" s="140">
        <f>IF(N523="základní",J523,0)</f>
        <v>0</v>
      </c>
      <c r="BF523" s="140">
        <f>IF(N523="snížená",J523,0)</f>
        <v>0</v>
      </c>
      <c r="BG523" s="140">
        <f>IF(N523="zákl. přenesená",J523,0)</f>
        <v>0</v>
      </c>
      <c r="BH523" s="140">
        <f>IF(N523="sníž. přenesená",J523,0)</f>
        <v>0</v>
      </c>
      <c r="BI523" s="140">
        <f>IF(N523="nulová",J523,0)</f>
        <v>0</v>
      </c>
      <c r="BJ523" s="18" t="s">
        <v>84</v>
      </c>
      <c r="BK523" s="140">
        <f>ROUND(I523*H523,2)</f>
        <v>0</v>
      </c>
      <c r="BL523" s="18" t="s">
        <v>245</v>
      </c>
      <c r="BM523" s="139" t="s">
        <v>1016</v>
      </c>
    </row>
    <row r="524" spans="2:51" s="13" customFormat="1" ht="12">
      <c r="B524" s="152"/>
      <c r="D524" s="146" t="s">
        <v>142</v>
      </c>
      <c r="E524" s="153" t="s">
        <v>19</v>
      </c>
      <c r="F524" s="154" t="s">
        <v>1017</v>
      </c>
      <c r="H524" s="155">
        <v>0.576</v>
      </c>
      <c r="I524" s="156"/>
      <c r="L524" s="152"/>
      <c r="M524" s="157"/>
      <c r="T524" s="158"/>
      <c r="AT524" s="153" t="s">
        <v>142</v>
      </c>
      <c r="AU524" s="153" t="s">
        <v>86</v>
      </c>
      <c r="AV524" s="13" t="s">
        <v>86</v>
      </c>
      <c r="AW524" s="13" t="s">
        <v>37</v>
      </c>
      <c r="AX524" s="13" t="s">
        <v>76</v>
      </c>
      <c r="AY524" s="153" t="s">
        <v>130</v>
      </c>
    </row>
    <row r="525" spans="2:51" s="14" customFormat="1" ht="12">
      <c r="B525" s="159"/>
      <c r="D525" s="146" t="s">
        <v>142</v>
      </c>
      <c r="E525" s="160" t="s">
        <v>19</v>
      </c>
      <c r="F525" s="161" t="s">
        <v>146</v>
      </c>
      <c r="H525" s="162">
        <v>0.576</v>
      </c>
      <c r="I525" s="163"/>
      <c r="L525" s="159"/>
      <c r="M525" s="164"/>
      <c r="T525" s="165"/>
      <c r="AT525" s="160" t="s">
        <v>142</v>
      </c>
      <c r="AU525" s="160" t="s">
        <v>86</v>
      </c>
      <c r="AV525" s="14" t="s">
        <v>138</v>
      </c>
      <c r="AW525" s="14" t="s">
        <v>37</v>
      </c>
      <c r="AX525" s="14" t="s">
        <v>84</v>
      </c>
      <c r="AY525" s="160" t="s">
        <v>130</v>
      </c>
    </row>
    <row r="526" spans="2:51" s="13" customFormat="1" ht="12">
      <c r="B526" s="152"/>
      <c r="D526" s="146" t="s">
        <v>142</v>
      </c>
      <c r="F526" s="154" t="s">
        <v>1018</v>
      </c>
      <c r="H526" s="155">
        <v>0.634</v>
      </c>
      <c r="I526" s="156"/>
      <c r="L526" s="152"/>
      <c r="M526" s="157"/>
      <c r="T526" s="158"/>
      <c r="AT526" s="153" t="s">
        <v>142</v>
      </c>
      <c r="AU526" s="153" t="s">
        <v>86</v>
      </c>
      <c r="AV526" s="13" t="s">
        <v>86</v>
      </c>
      <c r="AW526" s="13" t="s">
        <v>4</v>
      </c>
      <c r="AX526" s="13" t="s">
        <v>84</v>
      </c>
      <c r="AY526" s="153" t="s">
        <v>130</v>
      </c>
    </row>
    <row r="527" spans="2:65" s="1" customFormat="1" ht="21.75" customHeight="1">
      <c r="B527" s="33"/>
      <c r="C527" s="128" t="s">
        <v>1019</v>
      </c>
      <c r="D527" s="128" t="s">
        <v>133</v>
      </c>
      <c r="E527" s="129" t="s">
        <v>1020</v>
      </c>
      <c r="F527" s="130" t="s">
        <v>1021</v>
      </c>
      <c r="G527" s="131" t="s">
        <v>170</v>
      </c>
      <c r="H527" s="132">
        <v>2.258</v>
      </c>
      <c r="I527" s="133"/>
      <c r="J527" s="134">
        <f>ROUND(I527*H527,2)</f>
        <v>0</v>
      </c>
      <c r="K527" s="130" t="s">
        <v>137</v>
      </c>
      <c r="L527" s="33"/>
      <c r="M527" s="135" t="s">
        <v>19</v>
      </c>
      <c r="N527" s="136" t="s">
        <v>47</v>
      </c>
      <c r="P527" s="137">
        <f>O527*H527</f>
        <v>0</v>
      </c>
      <c r="Q527" s="137">
        <v>0.02337</v>
      </c>
      <c r="R527" s="137">
        <f>Q527*H527</f>
        <v>0.05276946</v>
      </c>
      <c r="S527" s="137">
        <v>0</v>
      </c>
      <c r="T527" s="138">
        <f>S527*H527</f>
        <v>0</v>
      </c>
      <c r="AR527" s="139" t="s">
        <v>245</v>
      </c>
      <c r="AT527" s="139" t="s">
        <v>133</v>
      </c>
      <c r="AU527" s="139" t="s">
        <v>86</v>
      </c>
      <c r="AY527" s="18" t="s">
        <v>130</v>
      </c>
      <c r="BE527" s="140">
        <f>IF(N527="základní",J527,0)</f>
        <v>0</v>
      </c>
      <c r="BF527" s="140">
        <f>IF(N527="snížená",J527,0)</f>
        <v>0</v>
      </c>
      <c r="BG527" s="140">
        <f>IF(N527="zákl. přenesená",J527,0)</f>
        <v>0</v>
      </c>
      <c r="BH527" s="140">
        <f>IF(N527="sníž. přenesená",J527,0)</f>
        <v>0</v>
      </c>
      <c r="BI527" s="140">
        <f>IF(N527="nulová",J527,0)</f>
        <v>0</v>
      </c>
      <c r="BJ527" s="18" t="s">
        <v>84</v>
      </c>
      <c r="BK527" s="140">
        <f>ROUND(I527*H527,2)</f>
        <v>0</v>
      </c>
      <c r="BL527" s="18" t="s">
        <v>245</v>
      </c>
      <c r="BM527" s="139" t="s">
        <v>1022</v>
      </c>
    </row>
    <row r="528" spans="2:47" s="1" customFormat="1" ht="12">
      <c r="B528" s="33"/>
      <c r="D528" s="141" t="s">
        <v>140</v>
      </c>
      <c r="F528" s="142" t="s">
        <v>1023</v>
      </c>
      <c r="I528" s="143"/>
      <c r="L528" s="33"/>
      <c r="M528" s="144"/>
      <c r="T528" s="52"/>
      <c r="AT528" s="18" t="s">
        <v>140</v>
      </c>
      <c r="AU528" s="18" t="s">
        <v>86</v>
      </c>
    </row>
    <row r="529" spans="2:51" s="13" customFormat="1" ht="12">
      <c r="B529" s="152"/>
      <c r="D529" s="146" t="s">
        <v>142</v>
      </c>
      <c r="E529" s="153" t="s">
        <v>19</v>
      </c>
      <c r="F529" s="154" t="s">
        <v>1024</v>
      </c>
      <c r="H529" s="155">
        <v>2.258</v>
      </c>
      <c r="I529" s="156"/>
      <c r="L529" s="152"/>
      <c r="M529" s="157"/>
      <c r="T529" s="158"/>
      <c r="AT529" s="153" t="s">
        <v>142</v>
      </c>
      <c r="AU529" s="153" t="s">
        <v>86</v>
      </c>
      <c r="AV529" s="13" t="s">
        <v>86</v>
      </c>
      <c r="AW529" s="13" t="s">
        <v>37</v>
      </c>
      <c r="AX529" s="13" t="s">
        <v>76</v>
      </c>
      <c r="AY529" s="153" t="s">
        <v>130</v>
      </c>
    </row>
    <row r="530" spans="2:51" s="14" customFormat="1" ht="12">
      <c r="B530" s="159"/>
      <c r="D530" s="146" t="s">
        <v>142</v>
      </c>
      <c r="E530" s="160" t="s">
        <v>19</v>
      </c>
      <c r="F530" s="161" t="s">
        <v>146</v>
      </c>
      <c r="H530" s="162">
        <v>2.258</v>
      </c>
      <c r="I530" s="163"/>
      <c r="L530" s="159"/>
      <c r="M530" s="164"/>
      <c r="T530" s="165"/>
      <c r="AT530" s="160" t="s">
        <v>142</v>
      </c>
      <c r="AU530" s="160" t="s">
        <v>86</v>
      </c>
      <c r="AV530" s="14" t="s">
        <v>138</v>
      </c>
      <c r="AW530" s="14" t="s">
        <v>37</v>
      </c>
      <c r="AX530" s="14" t="s">
        <v>84</v>
      </c>
      <c r="AY530" s="160" t="s">
        <v>130</v>
      </c>
    </row>
    <row r="531" spans="2:65" s="1" customFormat="1" ht="24.2" customHeight="1">
      <c r="B531" s="33"/>
      <c r="C531" s="128" t="s">
        <v>1025</v>
      </c>
      <c r="D531" s="128" t="s">
        <v>133</v>
      </c>
      <c r="E531" s="129" t="s">
        <v>1026</v>
      </c>
      <c r="F531" s="130" t="s">
        <v>1027</v>
      </c>
      <c r="G531" s="131" t="s">
        <v>170</v>
      </c>
      <c r="H531" s="132">
        <v>2.258</v>
      </c>
      <c r="I531" s="133"/>
      <c r="J531" s="134">
        <f>ROUND(I531*H531,2)</f>
        <v>0</v>
      </c>
      <c r="K531" s="130" t="s">
        <v>137</v>
      </c>
      <c r="L531" s="33"/>
      <c r="M531" s="135" t="s">
        <v>19</v>
      </c>
      <c r="N531" s="136" t="s">
        <v>47</v>
      </c>
      <c r="P531" s="137">
        <f>O531*H531</f>
        <v>0</v>
      </c>
      <c r="Q531" s="137">
        <v>0.00189</v>
      </c>
      <c r="R531" s="137">
        <f>Q531*H531</f>
        <v>0.00426762</v>
      </c>
      <c r="S531" s="137">
        <v>0</v>
      </c>
      <c r="T531" s="138">
        <f>S531*H531</f>
        <v>0</v>
      </c>
      <c r="AR531" s="139" t="s">
        <v>245</v>
      </c>
      <c r="AT531" s="139" t="s">
        <v>133</v>
      </c>
      <c r="AU531" s="139" t="s">
        <v>86</v>
      </c>
      <c r="AY531" s="18" t="s">
        <v>130</v>
      </c>
      <c r="BE531" s="140">
        <f>IF(N531="základní",J531,0)</f>
        <v>0</v>
      </c>
      <c r="BF531" s="140">
        <f>IF(N531="snížená",J531,0)</f>
        <v>0</v>
      </c>
      <c r="BG531" s="140">
        <f>IF(N531="zákl. přenesená",J531,0)</f>
        <v>0</v>
      </c>
      <c r="BH531" s="140">
        <f>IF(N531="sníž. přenesená",J531,0)</f>
        <v>0</v>
      </c>
      <c r="BI531" s="140">
        <f>IF(N531="nulová",J531,0)</f>
        <v>0</v>
      </c>
      <c r="BJ531" s="18" t="s">
        <v>84</v>
      </c>
      <c r="BK531" s="140">
        <f>ROUND(I531*H531,2)</f>
        <v>0</v>
      </c>
      <c r="BL531" s="18" t="s">
        <v>245</v>
      </c>
      <c r="BM531" s="139" t="s">
        <v>1028</v>
      </c>
    </row>
    <row r="532" spans="2:47" s="1" customFormat="1" ht="12">
      <c r="B532" s="33"/>
      <c r="D532" s="141" t="s">
        <v>140</v>
      </c>
      <c r="F532" s="142" t="s">
        <v>1029</v>
      </c>
      <c r="I532" s="143"/>
      <c r="L532" s="33"/>
      <c r="M532" s="144"/>
      <c r="T532" s="52"/>
      <c r="AT532" s="18" t="s">
        <v>140</v>
      </c>
      <c r="AU532" s="18" t="s">
        <v>86</v>
      </c>
    </row>
    <row r="533" spans="2:65" s="1" customFormat="1" ht="24.2" customHeight="1">
      <c r="B533" s="33"/>
      <c r="C533" s="128" t="s">
        <v>1030</v>
      </c>
      <c r="D533" s="128" t="s">
        <v>133</v>
      </c>
      <c r="E533" s="129" t="s">
        <v>1031</v>
      </c>
      <c r="F533" s="130" t="s">
        <v>1032</v>
      </c>
      <c r="G533" s="131" t="s">
        <v>989</v>
      </c>
      <c r="H533" s="186"/>
      <c r="I533" s="133"/>
      <c r="J533" s="134">
        <f>ROUND(I533*H533,2)</f>
        <v>0</v>
      </c>
      <c r="K533" s="130" t="s">
        <v>137</v>
      </c>
      <c r="L533" s="33"/>
      <c r="M533" s="135" t="s">
        <v>19</v>
      </c>
      <c r="N533" s="136" t="s">
        <v>47</v>
      </c>
      <c r="P533" s="137">
        <f>O533*H533</f>
        <v>0</v>
      </c>
      <c r="Q533" s="137">
        <v>0</v>
      </c>
      <c r="R533" s="137">
        <f>Q533*H533</f>
        <v>0</v>
      </c>
      <c r="S533" s="137">
        <v>0</v>
      </c>
      <c r="T533" s="138">
        <f>S533*H533</f>
        <v>0</v>
      </c>
      <c r="AR533" s="139" t="s">
        <v>245</v>
      </c>
      <c r="AT533" s="139" t="s">
        <v>133</v>
      </c>
      <c r="AU533" s="139" t="s">
        <v>86</v>
      </c>
      <c r="AY533" s="18" t="s">
        <v>130</v>
      </c>
      <c r="BE533" s="140">
        <f>IF(N533="základní",J533,0)</f>
        <v>0</v>
      </c>
      <c r="BF533" s="140">
        <f>IF(N533="snížená",J533,0)</f>
        <v>0</v>
      </c>
      <c r="BG533" s="140">
        <f>IF(N533="zákl. přenesená",J533,0)</f>
        <v>0</v>
      </c>
      <c r="BH533" s="140">
        <f>IF(N533="sníž. přenesená",J533,0)</f>
        <v>0</v>
      </c>
      <c r="BI533" s="140">
        <f>IF(N533="nulová",J533,0)</f>
        <v>0</v>
      </c>
      <c r="BJ533" s="18" t="s">
        <v>84</v>
      </c>
      <c r="BK533" s="140">
        <f>ROUND(I533*H533,2)</f>
        <v>0</v>
      </c>
      <c r="BL533" s="18" t="s">
        <v>245</v>
      </c>
      <c r="BM533" s="139" t="s">
        <v>1033</v>
      </c>
    </row>
    <row r="534" spans="2:47" s="1" customFormat="1" ht="12">
      <c r="B534" s="33"/>
      <c r="D534" s="141" t="s">
        <v>140</v>
      </c>
      <c r="F534" s="142" t="s">
        <v>1034</v>
      </c>
      <c r="I534" s="143"/>
      <c r="L534" s="33"/>
      <c r="M534" s="144"/>
      <c r="T534" s="52"/>
      <c r="AT534" s="18" t="s">
        <v>140</v>
      </c>
      <c r="AU534" s="18" t="s">
        <v>86</v>
      </c>
    </row>
    <row r="535" spans="2:63" s="11" customFormat="1" ht="22.9" customHeight="1">
      <c r="B535" s="116"/>
      <c r="D535" s="117" t="s">
        <v>75</v>
      </c>
      <c r="E535" s="126" t="s">
        <v>1035</v>
      </c>
      <c r="F535" s="126" t="s">
        <v>1036</v>
      </c>
      <c r="I535" s="119"/>
      <c r="J535" s="127">
        <f>BK535</f>
        <v>0</v>
      </c>
      <c r="L535" s="116"/>
      <c r="M535" s="121"/>
      <c r="P535" s="122">
        <f>SUM(P536:P548)</f>
        <v>0</v>
      </c>
      <c r="R535" s="122">
        <f>SUM(R536:R548)</f>
        <v>0.1970335</v>
      </c>
      <c r="T535" s="123">
        <f>SUM(T536:T548)</f>
        <v>0</v>
      </c>
      <c r="AR535" s="117" t="s">
        <v>86</v>
      </c>
      <c r="AT535" s="124" t="s">
        <v>75</v>
      </c>
      <c r="AU535" s="124" t="s">
        <v>84</v>
      </c>
      <c r="AY535" s="117" t="s">
        <v>130</v>
      </c>
      <c r="BK535" s="125">
        <f>SUM(BK536:BK548)</f>
        <v>0</v>
      </c>
    </row>
    <row r="536" spans="2:65" s="1" customFormat="1" ht="24.2" customHeight="1">
      <c r="B536" s="33"/>
      <c r="C536" s="128" t="s">
        <v>1037</v>
      </c>
      <c r="D536" s="128" t="s">
        <v>133</v>
      </c>
      <c r="E536" s="129" t="s">
        <v>1038</v>
      </c>
      <c r="F536" s="130" t="s">
        <v>1039</v>
      </c>
      <c r="G536" s="131" t="s">
        <v>136</v>
      </c>
      <c r="H536" s="132">
        <v>15.65</v>
      </c>
      <c r="I536" s="133"/>
      <c r="J536" s="134">
        <f>ROUND(I536*H536,2)</f>
        <v>0</v>
      </c>
      <c r="K536" s="130" t="s">
        <v>19</v>
      </c>
      <c r="L536" s="33"/>
      <c r="M536" s="135" t="s">
        <v>19</v>
      </c>
      <c r="N536" s="136" t="s">
        <v>47</v>
      </c>
      <c r="P536" s="137">
        <f>O536*H536</f>
        <v>0</v>
      </c>
      <c r="Q536" s="137">
        <v>0.01259</v>
      </c>
      <c r="R536" s="137">
        <f>Q536*H536</f>
        <v>0.1970335</v>
      </c>
      <c r="S536" s="137">
        <v>0</v>
      </c>
      <c r="T536" s="138">
        <f>S536*H536</f>
        <v>0</v>
      </c>
      <c r="AR536" s="139" t="s">
        <v>245</v>
      </c>
      <c r="AT536" s="139" t="s">
        <v>133</v>
      </c>
      <c r="AU536" s="139" t="s">
        <v>86</v>
      </c>
      <c r="AY536" s="18" t="s">
        <v>130</v>
      </c>
      <c r="BE536" s="140">
        <f>IF(N536="základní",J536,0)</f>
        <v>0</v>
      </c>
      <c r="BF536" s="140">
        <f>IF(N536="snížená",J536,0)</f>
        <v>0</v>
      </c>
      <c r="BG536" s="140">
        <f>IF(N536="zákl. přenesená",J536,0)</f>
        <v>0</v>
      </c>
      <c r="BH536" s="140">
        <f>IF(N536="sníž. přenesená",J536,0)</f>
        <v>0</v>
      </c>
      <c r="BI536" s="140">
        <f>IF(N536="nulová",J536,0)</f>
        <v>0</v>
      </c>
      <c r="BJ536" s="18" t="s">
        <v>84</v>
      </c>
      <c r="BK536" s="140">
        <f>ROUND(I536*H536,2)</f>
        <v>0</v>
      </c>
      <c r="BL536" s="18" t="s">
        <v>245</v>
      </c>
      <c r="BM536" s="139" t="s">
        <v>1040</v>
      </c>
    </row>
    <row r="537" spans="2:51" s="12" customFormat="1" ht="12">
      <c r="B537" s="145"/>
      <c r="D537" s="146" t="s">
        <v>142</v>
      </c>
      <c r="E537" s="147" t="s">
        <v>19</v>
      </c>
      <c r="F537" s="148" t="s">
        <v>264</v>
      </c>
      <c r="H537" s="147" t="s">
        <v>19</v>
      </c>
      <c r="I537" s="149"/>
      <c r="L537" s="145"/>
      <c r="M537" s="150"/>
      <c r="T537" s="151"/>
      <c r="AT537" s="147" t="s">
        <v>142</v>
      </c>
      <c r="AU537" s="147" t="s">
        <v>86</v>
      </c>
      <c r="AV537" s="12" t="s">
        <v>84</v>
      </c>
      <c r="AW537" s="12" t="s">
        <v>37</v>
      </c>
      <c r="AX537" s="12" t="s">
        <v>76</v>
      </c>
      <c r="AY537" s="147" t="s">
        <v>130</v>
      </c>
    </row>
    <row r="538" spans="2:51" s="13" customFormat="1" ht="12">
      <c r="B538" s="152"/>
      <c r="D538" s="146" t="s">
        <v>142</v>
      </c>
      <c r="E538" s="153" t="s">
        <v>19</v>
      </c>
      <c r="F538" s="154" t="s">
        <v>192</v>
      </c>
      <c r="H538" s="155">
        <v>1.31</v>
      </c>
      <c r="I538" s="156"/>
      <c r="L538" s="152"/>
      <c r="M538" s="157"/>
      <c r="T538" s="158"/>
      <c r="AT538" s="153" t="s">
        <v>142</v>
      </c>
      <c r="AU538" s="153" t="s">
        <v>86</v>
      </c>
      <c r="AV538" s="13" t="s">
        <v>86</v>
      </c>
      <c r="AW538" s="13" t="s">
        <v>37</v>
      </c>
      <c r="AX538" s="13" t="s">
        <v>76</v>
      </c>
      <c r="AY538" s="153" t="s">
        <v>130</v>
      </c>
    </row>
    <row r="539" spans="2:51" s="13" customFormat="1" ht="12">
      <c r="B539" s="152"/>
      <c r="D539" s="146" t="s">
        <v>142</v>
      </c>
      <c r="E539" s="153" t="s">
        <v>19</v>
      </c>
      <c r="F539" s="154" t="s">
        <v>196</v>
      </c>
      <c r="H539" s="155">
        <v>8.98</v>
      </c>
      <c r="I539" s="156"/>
      <c r="L539" s="152"/>
      <c r="M539" s="157"/>
      <c r="T539" s="158"/>
      <c r="AT539" s="153" t="s">
        <v>142</v>
      </c>
      <c r="AU539" s="153" t="s">
        <v>86</v>
      </c>
      <c r="AV539" s="13" t="s">
        <v>86</v>
      </c>
      <c r="AW539" s="13" t="s">
        <v>37</v>
      </c>
      <c r="AX539" s="13" t="s">
        <v>76</v>
      </c>
      <c r="AY539" s="153" t="s">
        <v>130</v>
      </c>
    </row>
    <row r="540" spans="2:51" s="13" customFormat="1" ht="12">
      <c r="B540" s="152"/>
      <c r="D540" s="146" t="s">
        <v>142</v>
      </c>
      <c r="E540" s="153" t="s">
        <v>19</v>
      </c>
      <c r="F540" s="154" t="s">
        <v>197</v>
      </c>
      <c r="H540" s="155">
        <v>5.36</v>
      </c>
      <c r="I540" s="156"/>
      <c r="L540" s="152"/>
      <c r="M540" s="157"/>
      <c r="T540" s="158"/>
      <c r="AT540" s="153" t="s">
        <v>142</v>
      </c>
      <c r="AU540" s="153" t="s">
        <v>86</v>
      </c>
      <c r="AV540" s="13" t="s">
        <v>86</v>
      </c>
      <c r="AW540" s="13" t="s">
        <v>37</v>
      </c>
      <c r="AX540" s="13" t="s">
        <v>76</v>
      </c>
      <c r="AY540" s="153" t="s">
        <v>130</v>
      </c>
    </row>
    <row r="541" spans="2:51" s="14" customFormat="1" ht="12">
      <c r="B541" s="159"/>
      <c r="D541" s="146" t="s">
        <v>142</v>
      </c>
      <c r="E541" s="160" t="s">
        <v>19</v>
      </c>
      <c r="F541" s="161" t="s">
        <v>146</v>
      </c>
      <c r="H541" s="162">
        <v>15.65</v>
      </c>
      <c r="I541" s="163"/>
      <c r="L541" s="159"/>
      <c r="M541" s="164"/>
      <c r="T541" s="165"/>
      <c r="AT541" s="160" t="s">
        <v>142</v>
      </c>
      <c r="AU541" s="160" t="s">
        <v>86</v>
      </c>
      <c r="AV541" s="14" t="s">
        <v>138</v>
      </c>
      <c r="AW541" s="14" t="s">
        <v>37</v>
      </c>
      <c r="AX541" s="14" t="s">
        <v>84</v>
      </c>
      <c r="AY541" s="160" t="s">
        <v>130</v>
      </c>
    </row>
    <row r="542" spans="2:65" s="1" customFormat="1" ht="16.5" customHeight="1">
      <c r="B542" s="33"/>
      <c r="C542" s="128" t="s">
        <v>1041</v>
      </c>
      <c r="D542" s="128" t="s">
        <v>133</v>
      </c>
      <c r="E542" s="129" t="s">
        <v>1042</v>
      </c>
      <c r="F542" s="130" t="s">
        <v>1043</v>
      </c>
      <c r="G542" s="131" t="s">
        <v>136</v>
      </c>
      <c r="H542" s="132">
        <v>1.31</v>
      </c>
      <c r="I542" s="133"/>
      <c r="J542" s="134">
        <f>ROUND(I542*H542,2)</f>
        <v>0</v>
      </c>
      <c r="K542" s="130" t="s">
        <v>137</v>
      </c>
      <c r="L542" s="33"/>
      <c r="M542" s="135" t="s">
        <v>19</v>
      </c>
      <c r="N542" s="136" t="s">
        <v>47</v>
      </c>
      <c r="P542" s="137">
        <f>O542*H542</f>
        <v>0</v>
      </c>
      <c r="Q542" s="137">
        <v>0</v>
      </c>
      <c r="R542" s="137">
        <f>Q542*H542</f>
        <v>0</v>
      </c>
      <c r="S542" s="137">
        <v>0</v>
      </c>
      <c r="T542" s="138">
        <f>S542*H542</f>
        <v>0</v>
      </c>
      <c r="AR542" s="139" t="s">
        <v>245</v>
      </c>
      <c r="AT542" s="139" t="s">
        <v>133</v>
      </c>
      <c r="AU542" s="139" t="s">
        <v>86</v>
      </c>
      <c r="AY542" s="18" t="s">
        <v>130</v>
      </c>
      <c r="BE542" s="140">
        <f>IF(N542="základní",J542,0)</f>
        <v>0</v>
      </c>
      <c r="BF542" s="140">
        <f>IF(N542="snížená",J542,0)</f>
        <v>0</v>
      </c>
      <c r="BG542" s="140">
        <f>IF(N542="zákl. přenesená",J542,0)</f>
        <v>0</v>
      </c>
      <c r="BH542" s="140">
        <f>IF(N542="sníž. přenesená",J542,0)</f>
        <v>0</v>
      </c>
      <c r="BI542" s="140">
        <f>IF(N542="nulová",J542,0)</f>
        <v>0</v>
      </c>
      <c r="BJ542" s="18" t="s">
        <v>84</v>
      </c>
      <c r="BK542" s="140">
        <f>ROUND(I542*H542,2)</f>
        <v>0</v>
      </c>
      <c r="BL542" s="18" t="s">
        <v>245</v>
      </c>
      <c r="BM542" s="139" t="s">
        <v>1044</v>
      </c>
    </row>
    <row r="543" spans="2:47" s="1" customFormat="1" ht="12">
      <c r="B543" s="33"/>
      <c r="D543" s="141" t="s">
        <v>140</v>
      </c>
      <c r="F543" s="142" t="s">
        <v>1045</v>
      </c>
      <c r="I543" s="143"/>
      <c r="L543" s="33"/>
      <c r="M543" s="144"/>
      <c r="T543" s="52"/>
      <c r="AT543" s="18" t="s">
        <v>140</v>
      </c>
      <c r="AU543" s="18" t="s">
        <v>86</v>
      </c>
    </row>
    <row r="544" spans="2:51" s="12" customFormat="1" ht="12">
      <c r="B544" s="145"/>
      <c r="D544" s="146" t="s">
        <v>142</v>
      </c>
      <c r="E544" s="147" t="s">
        <v>19</v>
      </c>
      <c r="F544" s="148" t="s">
        <v>264</v>
      </c>
      <c r="H544" s="147" t="s">
        <v>19</v>
      </c>
      <c r="I544" s="149"/>
      <c r="L544" s="145"/>
      <c r="M544" s="150"/>
      <c r="T544" s="151"/>
      <c r="AT544" s="147" t="s">
        <v>142</v>
      </c>
      <c r="AU544" s="147" t="s">
        <v>86</v>
      </c>
      <c r="AV544" s="12" t="s">
        <v>84</v>
      </c>
      <c r="AW544" s="12" t="s">
        <v>37</v>
      </c>
      <c r="AX544" s="12" t="s">
        <v>76</v>
      </c>
      <c r="AY544" s="147" t="s">
        <v>130</v>
      </c>
    </row>
    <row r="545" spans="2:51" s="13" customFormat="1" ht="12">
      <c r="B545" s="152"/>
      <c r="D545" s="146" t="s">
        <v>142</v>
      </c>
      <c r="E545" s="153" t="s">
        <v>19</v>
      </c>
      <c r="F545" s="154" t="s">
        <v>192</v>
      </c>
      <c r="H545" s="155">
        <v>1.31</v>
      </c>
      <c r="I545" s="156"/>
      <c r="L545" s="152"/>
      <c r="M545" s="157"/>
      <c r="T545" s="158"/>
      <c r="AT545" s="153" t="s">
        <v>142</v>
      </c>
      <c r="AU545" s="153" t="s">
        <v>86</v>
      </c>
      <c r="AV545" s="13" t="s">
        <v>86</v>
      </c>
      <c r="AW545" s="13" t="s">
        <v>37</v>
      </c>
      <c r="AX545" s="13" t="s">
        <v>76</v>
      </c>
      <c r="AY545" s="153" t="s">
        <v>130</v>
      </c>
    </row>
    <row r="546" spans="2:51" s="14" customFormat="1" ht="12">
      <c r="B546" s="159"/>
      <c r="D546" s="146" t="s">
        <v>142</v>
      </c>
      <c r="E546" s="160" t="s">
        <v>19</v>
      </c>
      <c r="F546" s="161" t="s">
        <v>146</v>
      </c>
      <c r="H546" s="162">
        <v>1.31</v>
      </c>
      <c r="I546" s="163"/>
      <c r="L546" s="159"/>
      <c r="M546" s="164"/>
      <c r="T546" s="165"/>
      <c r="AT546" s="160" t="s">
        <v>142</v>
      </c>
      <c r="AU546" s="160" t="s">
        <v>86</v>
      </c>
      <c r="AV546" s="14" t="s">
        <v>138</v>
      </c>
      <c r="AW546" s="14" t="s">
        <v>37</v>
      </c>
      <c r="AX546" s="14" t="s">
        <v>84</v>
      </c>
      <c r="AY546" s="160" t="s">
        <v>130</v>
      </c>
    </row>
    <row r="547" spans="2:65" s="1" customFormat="1" ht="24.2" customHeight="1">
      <c r="B547" s="33"/>
      <c r="C547" s="128" t="s">
        <v>1046</v>
      </c>
      <c r="D547" s="128" t="s">
        <v>133</v>
      </c>
      <c r="E547" s="129" t="s">
        <v>1047</v>
      </c>
      <c r="F547" s="130" t="s">
        <v>1048</v>
      </c>
      <c r="G547" s="131" t="s">
        <v>989</v>
      </c>
      <c r="H547" s="186"/>
      <c r="I547" s="133"/>
      <c r="J547" s="134">
        <f>ROUND(I547*H547,2)</f>
        <v>0</v>
      </c>
      <c r="K547" s="130" t="s">
        <v>137</v>
      </c>
      <c r="L547" s="33"/>
      <c r="M547" s="135" t="s">
        <v>19</v>
      </c>
      <c r="N547" s="136" t="s">
        <v>47</v>
      </c>
      <c r="P547" s="137">
        <f>O547*H547</f>
        <v>0</v>
      </c>
      <c r="Q547" s="137">
        <v>0</v>
      </c>
      <c r="R547" s="137">
        <f>Q547*H547</f>
        <v>0</v>
      </c>
      <c r="S547" s="137">
        <v>0</v>
      </c>
      <c r="T547" s="138">
        <f>S547*H547</f>
        <v>0</v>
      </c>
      <c r="AR547" s="139" t="s">
        <v>245</v>
      </c>
      <c r="AT547" s="139" t="s">
        <v>133</v>
      </c>
      <c r="AU547" s="139" t="s">
        <v>86</v>
      </c>
      <c r="AY547" s="18" t="s">
        <v>130</v>
      </c>
      <c r="BE547" s="140">
        <f>IF(N547="základní",J547,0)</f>
        <v>0</v>
      </c>
      <c r="BF547" s="140">
        <f>IF(N547="snížená",J547,0)</f>
        <v>0</v>
      </c>
      <c r="BG547" s="140">
        <f>IF(N547="zákl. přenesená",J547,0)</f>
        <v>0</v>
      </c>
      <c r="BH547" s="140">
        <f>IF(N547="sníž. přenesená",J547,0)</f>
        <v>0</v>
      </c>
      <c r="BI547" s="140">
        <f>IF(N547="nulová",J547,0)</f>
        <v>0</v>
      </c>
      <c r="BJ547" s="18" t="s">
        <v>84</v>
      </c>
      <c r="BK547" s="140">
        <f>ROUND(I547*H547,2)</f>
        <v>0</v>
      </c>
      <c r="BL547" s="18" t="s">
        <v>245</v>
      </c>
      <c r="BM547" s="139" t="s">
        <v>1049</v>
      </c>
    </row>
    <row r="548" spans="2:47" s="1" customFormat="1" ht="12">
      <c r="B548" s="33"/>
      <c r="D548" s="141" t="s">
        <v>140</v>
      </c>
      <c r="F548" s="142" t="s">
        <v>1050</v>
      </c>
      <c r="I548" s="143"/>
      <c r="L548" s="33"/>
      <c r="M548" s="144"/>
      <c r="T548" s="52"/>
      <c r="AT548" s="18" t="s">
        <v>140</v>
      </c>
      <c r="AU548" s="18" t="s">
        <v>86</v>
      </c>
    </row>
    <row r="549" spans="2:63" s="11" customFormat="1" ht="22.9" customHeight="1">
      <c r="B549" s="116"/>
      <c r="D549" s="117" t="s">
        <v>75</v>
      </c>
      <c r="E549" s="126" t="s">
        <v>447</v>
      </c>
      <c r="F549" s="126" t="s">
        <v>448</v>
      </c>
      <c r="I549" s="119"/>
      <c r="J549" s="127">
        <f>BK549</f>
        <v>0</v>
      </c>
      <c r="L549" s="116"/>
      <c r="M549" s="121"/>
      <c r="P549" s="122">
        <f>SUM(P550:P562)</f>
        <v>0</v>
      </c>
      <c r="R549" s="122">
        <f>SUM(R550:R562)</f>
        <v>0.009899999999999999</v>
      </c>
      <c r="T549" s="123">
        <f>SUM(T550:T562)</f>
        <v>0</v>
      </c>
      <c r="AR549" s="117" t="s">
        <v>86</v>
      </c>
      <c r="AT549" s="124" t="s">
        <v>75</v>
      </c>
      <c r="AU549" s="124" t="s">
        <v>84</v>
      </c>
      <c r="AY549" s="117" t="s">
        <v>130</v>
      </c>
      <c r="BK549" s="125">
        <f>SUM(BK550:BK562)</f>
        <v>0</v>
      </c>
    </row>
    <row r="550" spans="2:65" s="1" customFormat="1" ht="24.2" customHeight="1">
      <c r="B550" s="33"/>
      <c r="C550" s="128" t="s">
        <v>1051</v>
      </c>
      <c r="D550" s="128" t="s">
        <v>133</v>
      </c>
      <c r="E550" s="129" t="s">
        <v>1052</v>
      </c>
      <c r="F550" s="130" t="s">
        <v>1053</v>
      </c>
      <c r="G550" s="131" t="s">
        <v>229</v>
      </c>
      <c r="H550" s="132">
        <v>4</v>
      </c>
      <c r="I550" s="133"/>
      <c r="J550" s="134">
        <f>ROUND(I550*H550,2)</f>
        <v>0</v>
      </c>
      <c r="K550" s="130" t="s">
        <v>137</v>
      </c>
      <c r="L550" s="33"/>
      <c r="M550" s="135" t="s">
        <v>19</v>
      </c>
      <c r="N550" s="136" t="s">
        <v>47</v>
      </c>
      <c r="P550" s="137">
        <f>O550*H550</f>
        <v>0</v>
      </c>
      <c r="Q550" s="137">
        <v>0.0021</v>
      </c>
      <c r="R550" s="137">
        <f>Q550*H550</f>
        <v>0.0084</v>
      </c>
      <c r="S550" s="137">
        <v>0</v>
      </c>
      <c r="T550" s="138">
        <f>S550*H550</f>
        <v>0</v>
      </c>
      <c r="AR550" s="139" t="s">
        <v>245</v>
      </c>
      <c r="AT550" s="139" t="s">
        <v>133</v>
      </c>
      <c r="AU550" s="139" t="s">
        <v>86</v>
      </c>
      <c r="AY550" s="18" t="s">
        <v>130</v>
      </c>
      <c r="BE550" s="140">
        <f>IF(N550="základní",J550,0)</f>
        <v>0</v>
      </c>
      <c r="BF550" s="140">
        <f>IF(N550="snížená",J550,0)</f>
        <v>0</v>
      </c>
      <c r="BG550" s="140">
        <f>IF(N550="zákl. přenesená",J550,0)</f>
        <v>0</v>
      </c>
      <c r="BH550" s="140">
        <f>IF(N550="sníž. přenesená",J550,0)</f>
        <v>0</v>
      </c>
      <c r="BI550" s="140">
        <f>IF(N550="nulová",J550,0)</f>
        <v>0</v>
      </c>
      <c r="BJ550" s="18" t="s">
        <v>84</v>
      </c>
      <c r="BK550" s="140">
        <f>ROUND(I550*H550,2)</f>
        <v>0</v>
      </c>
      <c r="BL550" s="18" t="s">
        <v>245</v>
      </c>
      <c r="BM550" s="139" t="s">
        <v>1054</v>
      </c>
    </row>
    <row r="551" spans="2:47" s="1" customFormat="1" ht="12">
      <c r="B551" s="33"/>
      <c r="D551" s="141" t="s">
        <v>140</v>
      </c>
      <c r="F551" s="142" t="s">
        <v>1055</v>
      </c>
      <c r="I551" s="143"/>
      <c r="L551" s="33"/>
      <c r="M551" s="144"/>
      <c r="T551" s="52"/>
      <c r="AT551" s="18" t="s">
        <v>140</v>
      </c>
      <c r="AU551" s="18" t="s">
        <v>86</v>
      </c>
    </row>
    <row r="552" spans="2:51" s="12" customFormat="1" ht="12">
      <c r="B552" s="145"/>
      <c r="D552" s="146" t="s">
        <v>142</v>
      </c>
      <c r="E552" s="147" t="s">
        <v>19</v>
      </c>
      <c r="F552" s="148" t="s">
        <v>1056</v>
      </c>
      <c r="H552" s="147" t="s">
        <v>19</v>
      </c>
      <c r="I552" s="149"/>
      <c r="L552" s="145"/>
      <c r="M552" s="150"/>
      <c r="T552" s="151"/>
      <c r="AT552" s="147" t="s">
        <v>142</v>
      </c>
      <c r="AU552" s="147" t="s">
        <v>86</v>
      </c>
      <c r="AV552" s="12" t="s">
        <v>84</v>
      </c>
      <c r="AW552" s="12" t="s">
        <v>37</v>
      </c>
      <c r="AX552" s="12" t="s">
        <v>76</v>
      </c>
      <c r="AY552" s="147" t="s">
        <v>130</v>
      </c>
    </row>
    <row r="553" spans="2:51" s="12" customFormat="1" ht="12">
      <c r="B553" s="145"/>
      <c r="D553" s="146" t="s">
        <v>142</v>
      </c>
      <c r="E553" s="147" t="s">
        <v>19</v>
      </c>
      <c r="F553" s="148" t="s">
        <v>1057</v>
      </c>
      <c r="H553" s="147" t="s">
        <v>19</v>
      </c>
      <c r="I553" s="149"/>
      <c r="L553" s="145"/>
      <c r="M553" s="150"/>
      <c r="T553" s="151"/>
      <c r="AT553" s="147" t="s">
        <v>142</v>
      </c>
      <c r="AU553" s="147" t="s">
        <v>86</v>
      </c>
      <c r="AV553" s="12" t="s">
        <v>84</v>
      </c>
      <c r="AW553" s="12" t="s">
        <v>37</v>
      </c>
      <c r="AX553" s="12" t="s">
        <v>76</v>
      </c>
      <c r="AY553" s="147" t="s">
        <v>130</v>
      </c>
    </row>
    <row r="554" spans="2:51" s="13" customFormat="1" ht="12">
      <c r="B554" s="152"/>
      <c r="D554" s="146" t="s">
        <v>142</v>
      </c>
      <c r="E554" s="153" t="s">
        <v>19</v>
      </c>
      <c r="F554" s="154" t="s">
        <v>1058</v>
      </c>
      <c r="H554" s="155">
        <v>4</v>
      </c>
      <c r="I554" s="156"/>
      <c r="L554" s="152"/>
      <c r="M554" s="157"/>
      <c r="T554" s="158"/>
      <c r="AT554" s="153" t="s">
        <v>142</v>
      </c>
      <c r="AU554" s="153" t="s">
        <v>86</v>
      </c>
      <c r="AV554" s="13" t="s">
        <v>86</v>
      </c>
      <c r="AW554" s="13" t="s">
        <v>37</v>
      </c>
      <c r="AX554" s="13" t="s">
        <v>76</v>
      </c>
      <c r="AY554" s="153" t="s">
        <v>130</v>
      </c>
    </row>
    <row r="555" spans="2:51" s="14" customFormat="1" ht="12">
      <c r="B555" s="159"/>
      <c r="D555" s="146" t="s">
        <v>142</v>
      </c>
      <c r="E555" s="160" t="s">
        <v>19</v>
      </c>
      <c r="F555" s="161" t="s">
        <v>146</v>
      </c>
      <c r="H555" s="162">
        <v>4</v>
      </c>
      <c r="I555" s="163"/>
      <c r="L555" s="159"/>
      <c r="M555" s="164"/>
      <c r="T555" s="165"/>
      <c r="AT555" s="160" t="s">
        <v>142</v>
      </c>
      <c r="AU555" s="160" t="s">
        <v>86</v>
      </c>
      <c r="AV555" s="14" t="s">
        <v>138</v>
      </c>
      <c r="AW555" s="14" t="s">
        <v>37</v>
      </c>
      <c r="AX555" s="14" t="s">
        <v>84</v>
      </c>
      <c r="AY555" s="160" t="s">
        <v>130</v>
      </c>
    </row>
    <row r="556" spans="2:65" s="1" customFormat="1" ht="16.5" customHeight="1">
      <c r="B556" s="33"/>
      <c r="C556" s="128" t="s">
        <v>1059</v>
      </c>
      <c r="D556" s="128" t="s">
        <v>133</v>
      </c>
      <c r="E556" s="129" t="s">
        <v>1060</v>
      </c>
      <c r="F556" s="130" t="s">
        <v>1061</v>
      </c>
      <c r="G556" s="131" t="s">
        <v>437</v>
      </c>
      <c r="H556" s="132">
        <v>1</v>
      </c>
      <c r="I556" s="133"/>
      <c r="J556" s="134">
        <f>ROUND(I556*H556,2)</f>
        <v>0</v>
      </c>
      <c r="K556" s="130" t="s">
        <v>137</v>
      </c>
      <c r="L556" s="33"/>
      <c r="M556" s="135" t="s">
        <v>19</v>
      </c>
      <c r="N556" s="136" t="s">
        <v>47</v>
      </c>
      <c r="P556" s="137">
        <f>O556*H556</f>
        <v>0</v>
      </c>
      <c r="Q556" s="137">
        <v>0.0015</v>
      </c>
      <c r="R556" s="137">
        <f>Q556*H556</f>
        <v>0.0015</v>
      </c>
      <c r="S556" s="137">
        <v>0</v>
      </c>
      <c r="T556" s="138">
        <f>S556*H556</f>
        <v>0</v>
      </c>
      <c r="AR556" s="139" t="s">
        <v>245</v>
      </c>
      <c r="AT556" s="139" t="s">
        <v>133</v>
      </c>
      <c r="AU556" s="139" t="s">
        <v>86</v>
      </c>
      <c r="AY556" s="18" t="s">
        <v>130</v>
      </c>
      <c r="BE556" s="140">
        <f>IF(N556="základní",J556,0)</f>
        <v>0</v>
      </c>
      <c r="BF556" s="140">
        <f>IF(N556="snížená",J556,0)</f>
        <v>0</v>
      </c>
      <c r="BG556" s="140">
        <f>IF(N556="zákl. přenesená",J556,0)</f>
        <v>0</v>
      </c>
      <c r="BH556" s="140">
        <f>IF(N556="sníž. přenesená",J556,0)</f>
        <v>0</v>
      </c>
      <c r="BI556" s="140">
        <f>IF(N556="nulová",J556,0)</f>
        <v>0</v>
      </c>
      <c r="BJ556" s="18" t="s">
        <v>84</v>
      </c>
      <c r="BK556" s="140">
        <f>ROUND(I556*H556,2)</f>
        <v>0</v>
      </c>
      <c r="BL556" s="18" t="s">
        <v>245</v>
      </c>
      <c r="BM556" s="139" t="s">
        <v>1062</v>
      </c>
    </row>
    <row r="557" spans="2:47" s="1" customFormat="1" ht="12">
      <c r="B557" s="33"/>
      <c r="D557" s="141" t="s">
        <v>140</v>
      </c>
      <c r="F557" s="142" t="s">
        <v>1063</v>
      </c>
      <c r="I557" s="143"/>
      <c r="L557" s="33"/>
      <c r="M557" s="144"/>
      <c r="T557" s="52"/>
      <c r="AT557" s="18" t="s">
        <v>140</v>
      </c>
      <c r="AU557" s="18" t="s">
        <v>86</v>
      </c>
    </row>
    <row r="558" spans="2:65" s="1" customFormat="1" ht="21.75" customHeight="1">
      <c r="B558" s="33"/>
      <c r="C558" s="128" t="s">
        <v>1064</v>
      </c>
      <c r="D558" s="128" t="s">
        <v>133</v>
      </c>
      <c r="E558" s="129" t="s">
        <v>1065</v>
      </c>
      <c r="F558" s="130" t="s">
        <v>1066</v>
      </c>
      <c r="G558" s="131" t="s">
        <v>229</v>
      </c>
      <c r="H558" s="132">
        <v>28.635</v>
      </c>
      <c r="I558" s="133"/>
      <c r="J558" s="134">
        <f>ROUND(I558*H558,2)</f>
        <v>0</v>
      </c>
      <c r="K558" s="130" t="s">
        <v>19</v>
      </c>
      <c r="L558" s="33"/>
      <c r="M558" s="135" t="s">
        <v>19</v>
      </c>
      <c r="N558" s="136" t="s">
        <v>47</v>
      </c>
      <c r="P558" s="137">
        <f>O558*H558</f>
        <v>0</v>
      </c>
      <c r="Q558" s="137">
        <v>0</v>
      </c>
      <c r="R558" s="137">
        <f>Q558*H558</f>
        <v>0</v>
      </c>
      <c r="S558" s="137">
        <v>0</v>
      </c>
      <c r="T558" s="138">
        <f>S558*H558</f>
        <v>0</v>
      </c>
      <c r="AR558" s="139" t="s">
        <v>245</v>
      </c>
      <c r="AT558" s="139" t="s">
        <v>133</v>
      </c>
      <c r="AU558" s="139" t="s">
        <v>86</v>
      </c>
      <c r="AY558" s="18" t="s">
        <v>130</v>
      </c>
      <c r="BE558" s="140">
        <f>IF(N558="základní",J558,0)</f>
        <v>0</v>
      </c>
      <c r="BF558" s="140">
        <f>IF(N558="snížená",J558,0)</f>
        <v>0</v>
      </c>
      <c r="BG558" s="140">
        <f>IF(N558="zákl. přenesená",J558,0)</f>
        <v>0</v>
      </c>
      <c r="BH558" s="140">
        <f>IF(N558="sníž. přenesená",J558,0)</f>
        <v>0</v>
      </c>
      <c r="BI558" s="140">
        <f>IF(N558="nulová",J558,0)</f>
        <v>0</v>
      </c>
      <c r="BJ558" s="18" t="s">
        <v>84</v>
      </c>
      <c r="BK558" s="140">
        <f>ROUND(I558*H558,2)</f>
        <v>0</v>
      </c>
      <c r="BL558" s="18" t="s">
        <v>245</v>
      </c>
      <c r="BM558" s="139" t="s">
        <v>1067</v>
      </c>
    </row>
    <row r="559" spans="2:51" s="13" customFormat="1" ht="12">
      <c r="B559" s="152"/>
      <c r="D559" s="146" t="s">
        <v>142</v>
      </c>
      <c r="E559" s="153" t="s">
        <v>19</v>
      </c>
      <c r="F559" s="154" t="s">
        <v>1068</v>
      </c>
      <c r="H559" s="155">
        <v>28.635</v>
      </c>
      <c r="I559" s="156"/>
      <c r="L559" s="152"/>
      <c r="M559" s="157"/>
      <c r="T559" s="158"/>
      <c r="AT559" s="153" t="s">
        <v>142</v>
      </c>
      <c r="AU559" s="153" t="s">
        <v>86</v>
      </c>
      <c r="AV559" s="13" t="s">
        <v>86</v>
      </c>
      <c r="AW559" s="13" t="s">
        <v>37</v>
      </c>
      <c r="AX559" s="13" t="s">
        <v>76</v>
      </c>
      <c r="AY559" s="153" t="s">
        <v>130</v>
      </c>
    </row>
    <row r="560" spans="2:51" s="14" customFormat="1" ht="12">
      <c r="B560" s="159"/>
      <c r="D560" s="146" t="s">
        <v>142</v>
      </c>
      <c r="E560" s="160" t="s">
        <v>19</v>
      </c>
      <c r="F560" s="161" t="s">
        <v>146</v>
      </c>
      <c r="H560" s="162">
        <v>28.635</v>
      </c>
      <c r="I560" s="163"/>
      <c r="L560" s="159"/>
      <c r="M560" s="164"/>
      <c r="T560" s="165"/>
      <c r="AT560" s="160" t="s">
        <v>142</v>
      </c>
      <c r="AU560" s="160" t="s">
        <v>86</v>
      </c>
      <c r="AV560" s="14" t="s">
        <v>138</v>
      </c>
      <c r="AW560" s="14" t="s">
        <v>37</v>
      </c>
      <c r="AX560" s="14" t="s">
        <v>84</v>
      </c>
      <c r="AY560" s="160" t="s">
        <v>130</v>
      </c>
    </row>
    <row r="561" spans="2:65" s="1" customFormat="1" ht="24.2" customHeight="1">
      <c r="B561" s="33"/>
      <c r="C561" s="128" t="s">
        <v>1069</v>
      </c>
      <c r="D561" s="128" t="s">
        <v>133</v>
      </c>
      <c r="E561" s="129" t="s">
        <v>1070</v>
      </c>
      <c r="F561" s="130" t="s">
        <v>1071</v>
      </c>
      <c r="G561" s="131" t="s">
        <v>989</v>
      </c>
      <c r="H561" s="186"/>
      <c r="I561" s="133"/>
      <c r="J561" s="134">
        <f>ROUND(I561*H561,2)</f>
        <v>0</v>
      </c>
      <c r="K561" s="130" t="s">
        <v>137</v>
      </c>
      <c r="L561" s="33"/>
      <c r="M561" s="135" t="s">
        <v>19</v>
      </c>
      <c r="N561" s="136" t="s">
        <v>47</v>
      </c>
      <c r="P561" s="137">
        <f>O561*H561</f>
        <v>0</v>
      </c>
      <c r="Q561" s="137">
        <v>0</v>
      </c>
      <c r="R561" s="137">
        <f>Q561*H561</f>
        <v>0</v>
      </c>
      <c r="S561" s="137">
        <v>0</v>
      </c>
      <c r="T561" s="138">
        <f>S561*H561</f>
        <v>0</v>
      </c>
      <c r="AR561" s="139" t="s">
        <v>245</v>
      </c>
      <c r="AT561" s="139" t="s">
        <v>133</v>
      </c>
      <c r="AU561" s="139" t="s">
        <v>86</v>
      </c>
      <c r="AY561" s="18" t="s">
        <v>130</v>
      </c>
      <c r="BE561" s="140">
        <f>IF(N561="základní",J561,0)</f>
        <v>0</v>
      </c>
      <c r="BF561" s="140">
        <f>IF(N561="snížená",J561,0)</f>
        <v>0</v>
      </c>
      <c r="BG561" s="140">
        <f>IF(N561="zákl. přenesená",J561,0)</f>
        <v>0</v>
      </c>
      <c r="BH561" s="140">
        <f>IF(N561="sníž. přenesená",J561,0)</f>
        <v>0</v>
      </c>
      <c r="BI561" s="140">
        <f>IF(N561="nulová",J561,0)</f>
        <v>0</v>
      </c>
      <c r="BJ561" s="18" t="s">
        <v>84</v>
      </c>
      <c r="BK561" s="140">
        <f>ROUND(I561*H561,2)</f>
        <v>0</v>
      </c>
      <c r="BL561" s="18" t="s">
        <v>245</v>
      </c>
      <c r="BM561" s="139" t="s">
        <v>1072</v>
      </c>
    </row>
    <row r="562" spans="2:47" s="1" customFormat="1" ht="12">
      <c r="B562" s="33"/>
      <c r="D562" s="141" t="s">
        <v>140</v>
      </c>
      <c r="F562" s="142" t="s">
        <v>1073</v>
      </c>
      <c r="I562" s="143"/>
      <c r="L562" s="33"/>
      <c r="M562" s="144"/>
      <c r="T562" s="52"/>
      <c r="AT562" s="18" t="s">
        <v>140</v>
      </c>
      <c r="AU562" s="18" t="s">
        <v>86</v>
      </c>
    </row>
    <row r="563" spans="2:63" s="11" customFormat="1" ht="22.9" customHeight="1">
      <c r="B563" s="116"/>
      <c r="D563" s="117" t="s">
        <v>75</v>
      </c>
      <c r="E563" s="126" t="s">
        <v>454</v>
      </c>
      <c r="F563" s="126" t="s">
        <v>455</v>
      </c>
      <c r="I563" s="119"/>
      <c r="J563" s="127">
        <f>BK563</f>
        <v>0</v>
      </c>
      <c r="L563" s="116"/>
      <c r="M563" s="121"/>
      <c r="P563" s="122">
        <f>SUM(P564:P663)</f>
        <v>0</v>
      </c>
      <c r="R563" s="122">
        <f>SUM(R564:R663)</f>
        <v>0</v>
      </c>
      <c r="T563" s="123">
        <f>SUM(T564:T663)</f>
        <v>0</v>
      </c>
      <c r="AR563" s="117" t="s">
        <v>86</v>
      </c>
      <c r="AT563" s="124" t="s">
        <v>75</v>
      </c>
      <c r="AU563" s="124" t="s">
        <v>84</v>
      </c>
      <c r="AY563" s="117" t="s">
        <v>130</v>
      </c>
      <c r="BK563" s="125">
        <f>SUM(BK564:BK663)</f>
        <v>0</v>
      </c>
    </row>
    <row r="564" spans="2:65" s="1" customFormat="1" ht="24.2" customHeight="1">
      <c r="B564" s="33"/>
      <c r="C564" s="128" t="s">
        <v>1074</v>
      </c>
      <c r="D564" s="128" t="s">
        <v>133</v>
      </c>
      <c r="E564" s="129" t="s">
        <v>1075</v>
      </c>
      <c r="F564" s="130" t="s">
        <v>1076</v>
      </c>
      <c r="G564" s="131" t="s">
        <v>136</v>
      </c>
      <c r="H564" s="132">
        <v>15.324</v>
      </c>
      <c r="I564" s="133"/>
      <c r="J564" s="134">
        <f>ROUND(I564*H564,2)</f>
        <v>0</v>
      </c>
      <c r="K564" s="130" t="s">
        <v>19</v>
      </c>
      <c r="L564" s="33"/>
      <c r="M564" s="135" t="s">
        <v>19</v>
      </c>
      <c r="N564" s="136" t="s">
        <v>47</v>
      </c>
      <c r="P564" s="137">
        <f>O564*H564</f>
        <v>0</v>
      </c>
      <c r="Q564" s="137">
        <v>0</v>
      </c>
      <c r="R564" s="137">
        <f>Q564*H564</f>
        <v>0</v>
      </c>
      <c r="S564" s="137">
        <v>0</v>
      </c>
      <c r="T564" s="138">
        <f>S564*H564</f>
        <v>0</v>
      </c>
      <c r="AR564" s="139" t="s">
        <v>245</v>
      </c>
      <c r="AT564" s="139" t="s">
        <v>133</v>
      </c>
      <c r="AU564" s="139" t="s">
        <v>86</v>
      </c>
      <c r="AY564" s="18" t="s">
        <v>130</v>
      </c>
      <c r="BE564" s="140">
        <f>IF(N564="základní",J564,0)</f>
        <v>0</v>
      </c>
      <c r="BF564" s="140">
        <f>IF(N564="snížená",J564,0)</f>
        <v>0</v>
      </c>
      <c r="BG564" s="140">
        <f>IF(N564="zákl. přenesená",J564,0)</f>
        <v>0</v>
      </c>
      <c r="BH564" s="140">
        <f>IF(N564="sníž. přenesená",J564,0)</f>
        <v>0</v>
      </c>
      <c r="BI564" s="140">
        <f>IF(N564="nulová",J564,0)</f>
        <v>0</v>
      </c>
      <c r="BJ564" s="18" t="s">
        <v>84</v>
      </c>
      <c r="BK564" s="140">
        <f>ROUND(I564*H564,2)</f>
        <v>0</v>
      </c>
      <c r="BL564" s="18" t="s">
        <v>245</v>
      </c>
      <c r="BM564" s="139" t="s">
        <v>1077</v>
      </c>
    </row>
    <row r="565" spans="2:51" s="12" customFormat="1" ht="12">
      <c r="B565" s="145"/>
      <c r="D565" s="146" t="s">
        <v>142</v>
      </c>
      <c r="E565" s="147" t="s">
        <v>19</v>
      </c>
      <c r="F565" s="148" t="s">
        <v>1078</v>
      </c>
      <c r="H565" s="147" t="s">
        <v>19</v>
      </c>
      <c r="I565" s="149"/>
      <c r="L565" s="145"/>
      <c r="M565" s="150"/>
      <c r="T565" s="151"/>
      <c r="AT565" s="147" t="s">
        <v>142</v>
      </c>
      <c r="AU565" s="147" t="s">
        <v>86</v>
      </c>
      <c r="AV565" s="12" t="s">
        <v>84</v>
      </c>
      <c r="AW565" s="12" t="s">
        <v>37</v>
      </c>
      <c r="AX565" s="12" t="s">
        <v>76</v>
      </c>
      <c r="AY565" s="147" t="s">
        <v>130</v>
      </c>
    </row>
    <row r="566" spans="2:51" s="12" customFormat="1" ht="12">
      <c r="B566" s="145"/>
      <c r="D566" s="146" t="s">
        <v>142</v>
      </c>
      <c r="E566" s="147" t="s">
        <v>19</v>
      </c>
      <c r="F566" s="148" t="s">
        <v>826</v>
      </c>
      <c r="H566" s="147" t="s">
        <v>19</v>
      </c>
      <c r="I566" s="149"/>
      <c r="L566" s="145"/>
      <c r="M566" s="150"/>
      <c r="T566" s="151"/>
      <c r="AT566" s="147" t="s">
        <v>142</v>
      </c>
      <c r="AU566" s="147" t="s">
        <v>86</v>
      </c>
      <c r="AV566" s="12" t="s">
        <v>84</v>
      </c>
      <c r="AW566" s="12" t="s">
        <v>37</v>
      </c>
      <c r="AX566" s="12" t="s">
        <v>76</v>
      </c>
      <c r="AY566" s="147" t="s">
        <v>130</v>
      </c>
    </row>
    <row r="567" spans="2:51" s="12" customFormat="1" ht="22.5">
      <c r="B567" s="145"/>
      <c r="D567" s="146" t="s">
        <v>142</v>
      </c>
      <c r="E567" s="147" t="s">
        <v>19</v>
      </c>
      <c r="F567" s="148" t="s">
        <v>1079</v>
      </c>
      <c r="H567" s="147" t="s">
        <v>19</v>
      </c>
      <c r="I567" s="149"/>
      <c r="L567" s="145"/>
      <c r="M567" s="150"/>
      <c r="T567" s="151"/>
      <c r="AT567" s="147" t="s">
        <v>142</v>
      </c>
      <c r="AU567" s="147" t="s">
        <v>86</v>
      </c>
      <c r="AV567" s="12" t="s">
        <v>84</v>
      </c>
      <c r="AW567" s="12" t="s">
        <v>37</v>
      </c>
      <c r="AX567" s="12" t="s">
        <v>76</v>
      </c>
      <c r="AY567" s="147" t="s">
        <v>130</v>
      </c>
    </row>
    <row r="568" spans="2:51" s="12" customFormat="1" ht="12">
      <c r="B568" s="145"/>
      <c r="D568" s="146" t="s">
        <v>142</v>
      </c>
      <c r="E568" s="147" t="s">
        <v>19</v>
      </c>
      <c r="F568" s="148" t="s">
        <v>1080</v>
      </c>
      <c r="H568" s="147" t="s">
        <v>19</v>
      </c>
      <c r="I568" s="149"/>
      <c r="L568" s="145"/>
      <c r="M568" s="150"/>
      <c r="T568" s="151"/>
      <c r="AT568" s="147" t="s">
        <v>142</v>
      </c>
      <c r="AU568" s="147" t="s">
        <v>86</v>
      </c>
      <c r="AV568" s="12" t="s">
        <v>84</v>
      </c>
      <c r="AW568" s="12" t="s">
        <v>37</v>
      </c>
      <c r="AX568" s="12" t="s">
        <v>76</v>
      </c>
      <c r="AY568" s="147" t="s">
        <v>130</v>
      </c>
    </row>
    <row r="569" spans="2:51" s="12" customFormat="1" ht="12">
      <c r="B569" s="145"/>
      <c r="D569" s="146" t="s">
        <v>142</v>
      </c>
      <c r="E569" s="147" t="s">
        <v>19</v>
      </c>
      <c r="F569" s="148" t="s">
        <v>1081</v>
      </c>
      <c r="H569" s="147" t="s">
        <v>19</v>
      </c>
      <c r="I569" s="149"/>
      <c r="L569" s="145"/>
      <c r="M569" s="150"/>
      <c r="T569" s="151"/>
      <c r="AT569" s="147" t="s">
        <v>142</v>
      </c>
      <c r="AU569" s="147" t="s">
        <v>86</v>
      </c>
      <c r="AV569" s="12" t="s">
        <v>84</v>
      </c>
      <c r="AW569" s="12" t="s">
        <v>37</v>
      </c>
      <c r="AX569" s="12" t="s">
        <v>76</v>
      </c>
      <c r="AY569" s="147" t="s">
        <v>130</v>
      </c>
    </row>
    <row r="570" spans="2:51" s="12" customFormat="1" ht="12">
      <c r="B570" s="145"/>
      <c r="D570" s="146" t="s">
        <v>142</v>
      </c>
      <c r="E570" s="147" t="s">
        <v>19</v>
      </c>
      <c r="F570" s="148" t="s">
        <v>832</v>
      </c>
      <c r="H570" s="147" t="s">
        <v>19</v>
      </c>
      <c r="I570" s="149"/>
      <c r="L570" s="145"/>
      <c r="M570" s="150"/>
      <c r="T570" s="151"/>
      <c r="AT570" s="147" t="s">
        <v>142</v>
      </c>
      <c r="AU570" s="147" t="s">
        <v>86</v>
      </c>
      <c r="AV570" s="12" t="s">
        <v>84</v>
      </c>
      <c r="AW570" s="12" t="s">
        <v>37</v>
      </c>
      <c r="AX570" s="12" t="s">
        <v>76</v>
      </c>
      <c r="AY570" s="147" t="s">
        <v>130</v>
      </c>
    </row>
    <row r="571" spans="2:51" s="12" customFormat="1" ht="12">
      <c r="B571" s="145"/>
      <c r="D571" s="146" t="s">
        <v>142</v>
      </c>
      <c r="E571" s="147" t="s">
        <v>19</v>
      </c>
      <c r="F571" s="148" t="s">
        <v>264</v>
      </c>
      <c r="H571" s="147" t="s">
        <v>19</v>
      </c>
      <c r="I571" s="149"/>
      <c r="L571" s="145"/>
      <c r="M571" s="150"/>
      <c r="T571" s="151"/>
      <c r="AT571" s="147" t="s">
        <v>142</v>
      </c>
      <c r="AU571" s="147" t="s">
        <v>86</v>
      </c>
      <c r="AV571" s="12" t="s">
        <v>84</v>
      </c>
      <c r="AW571" s="12" t="s">
        <v>37</v>
      </c>
      <c r="AX571" s="12" t="s">
        <v>76</v>
      </c>
      <c r="AY571" s="147" t="s">
        <v>130</v>
      </c>
    </row>
    <row r="572" spans="2:51" s="13" customFormat="1" ht="12">
      <c r="B572" s="152"/>
      <c r="D572" s="146" t="s">
        <v>142</v>
      </c>
      <c r="E572" s="153" t="s">
        <v>19</v>
      </c>
      <c r="F572" s="154" t="s">
        <v>730</v>
      </c>
      <c r="H572" s="155">
        <v>8.764</v>
      </c>
      <c r="I572" s="156"/>
      <c r="L572" s="152"/>
      <c r="M572" s="157"/>
      <c r="T572" s="158"/>
      <c r="AT572" s="153" t="s">
        <v>142</v>
      </c>
      <c r="AU572" s="153" t="s">
        <v>86</v>
      </c>
      <c r="AV572" s="13" t="s">
        <v>86</v>
      </c>
      <c r="AW572" s="13" t="s">
        <v>37</v>
      </c>
      <c r="AX572" s="13" t="s">
        <v>76</v>
      </c>
      <c r="AY572" s="153" t="s">
        <v>130</v>
      </c>
    </row>
    <row r="573" spans="2:51" s="13" customFormat="1" ht="12">
      <c r="B573" s="152"/>
      <c r="D573" s="146" t="s">
        <v>142</v>
      </c>
      <c r="E573" s="153" t="s">
        <v>19</v>
      </c>
      <c r="F573" s="154" t="s">
        <v>731</v>
      </c>
      <c r="H573" s="155">
        <v>6.56</v>
      </c>
      <c r="I573" s="156"/>
      <c r="L573" s="152"/>
      <c r="M573" s="157"/>
      <c r="T573" s="158"/>
      <c r="AT573" s="153" t="s">
        <v>142</v>
      </c>
      <c r="AU573" s="153" t="s">
        <v>86</v>
      </c>
      <c r="AV573" s="13" t="s">
        <v>86</v>
      </c>
      <c r="AW573" s="13" t="s">
        <v>37</v>
      </c>
      <c r="AX573" s="13" t="s">
        <v>76</v>
      </c>
      <c r="AY573" s="153" t="s">
        <v>130</v>
      </c>
    </row>
    <row r="574" spans="2:51" s="14" customFormat="1" ht="12">
      <c r="B574" s="159"/>
      <c r="D574" s="146" t="s">
        <v>142</v>
      </c>
      <c r="E574" s="160" t="s">
        <v>19</v>
      </c>
      <c r="F574" s="161" t="s">
        <v>146</v>
      </c>
      <c r="H574" s="162">
        <v>15.323999999999998</v>
      </c>
      <c r="I574" s="163"/>
      <c r="L574" s="159"/>
      <c r="M574" s="164"/>
      <c r="T574" s="165"/>
      <c r="AT574" s="160" t="s">
        <v>142</v>
      </c>
      <c r="AU574" s="160" t="s">
        <v>86</v>
      </c>
      <c r="AV574" s="14" t="s">
        <v>138</v>
      </c>
      <c r="AW574" s="14" t="s">
        <v>37</v>
      </c>
      <c r="AX574" s="14" t="s">
        <v>84</v>
      </c>
      <c r="AY574" s="160" t="s">
        <v>130</v>
      </c>
    </row>
    <row r="575" spans="2:65" s="1" customFormat="1" ht="24.2" customHeight="1">
      <c r="B575" s="33"/>
      <c r="C575" s="128" t="s">
        <v>1082</v>
      </c>
      <c r="D575" s="128" t="s">
        <v>133</v>
      </c>
      <c r="E575" s="129" t="s">
        <v>1083</v>
      </c>
      <c r="F575" s="130" t="s">
        <v>1084</v>
      </c>
      <c r="G575" s="131" t="s">
        <v>136</v>
      </c>
      <c r="H575" s="132">
        <v>8.28</v>
      </c>
      <c r="I575" s="133"/>
      <c r="J575" s="134">
        <f>ROUND(I575*H575,2)</f>
        <v>0</v>
      </c>
      <c r="K575" s="130" t="s">
        <v>19</v>
      </c>
      <c r="L575" s="33"/>
      <c r="M575" s="135" t="s">
        <v>19</v>
      </c>
      <c r="N575" s="136" t="s">
        <v>47</v>
      </c>
      <c r="P575" s="137">
        <f>O575*H575</f>
        <v>0</v>
      </c>
      <c r="Q575" s="137">
        <v>0</v>
      </c>
      <c r="R575" s="137">
        <f>Q575*H575</f>
        <v>0</v>
      </c>
      <c r="S575" s="137">
        <v>0</v>
      </c>
      <c r="T575" s="138">
        <f>S575*H575</f>
        <v>0</v>
      </c>
      <c r="AR575" s="139" t="s">
        <v>245</v>
      </c>
      <c r="AT575" s="139" t="s">
        <v>133</v>
      </c>
      <c r="AU575" s="139" t="s">
        <v>86</v>
      </c>
      <c r="AY575" s="18" t="s">
        <v>130</v>
      </c>
      <c r="BE575" s="140">
        <f>IF(N575="základní",J575,0)</f>
        <v>0</v>
      </c>
      <c r="BF575" s="140">
        <f>IF(N575="snížená",J575,0)</f>
        <v>0</v>
      </c>
      <c r="BG575" s="140">
        <f>IF(N575="zákl. přenesená",J575,0)</f>
        <v>0</v>
      </c>
      <c r="BH575" s="140">
        <f>IF(N575="sníž. přenesená",J575,0)</f>
        <v>0</v>
      </c>
      <c r="BI575" s="140">
        <f>IF(N575="nulová",J575,0)</f>
        <v>0</v>
      </c>
      <c r="BJ575" s="18" t="s">
        <v>84</v>
      </c>
      <c r="BK575" s="140">
        <f>ROUND(I575*H575,2)</f>
        <v>0</v>
      </c>
      <c r="BL575" s="18" t="s">
        <v>245</v>
      </c>
      <c r="BM575" s="139" t="s">
        <v>1085</v>
      </c>
    </row>
    <row r="576" spans="2:51" s="12" customFormat="1" ht="12">
      <c r="B576" s="145"/>
      <c r="D576" s="146" t="s">
        <v>142</v>
      </c>
      <c r="E576" s="147" t="s">
        <v>19</v>
      </c>
      <c r="F576" s="148" t="s">
        <v>1078</v>
      </c>
      <c r="H576" s="147" t="s">
        <v>19</v>
      </c>
      <c r="I576" s="149"/>
      <c r="L576" s="145"/>
      <c r="M576" s="150"/>
      <c r="T576" s="151"/>
      <c r="AT576" s="147" t="s">
        <v>142</v>
      </c>
      <c r="AU576" s="147" t="s">
        <v>86</v>
      </c>
      <c r="AV576" s="12" t="s">
        <v>84</v>
      </c>
      <c r="AW576" s="12" t="s">
        <v>37</v>
      </c>
      <c r="AX576" s="12" t="s">
        <v>76</v>
      </c>
      <c r="AY576" s="147" t="s">
        <v>130</v>
      </c>
    </row>
    <row r="577" spans="2:51" s="12" customFormat="1" ht="12">
      <c r="B577" s="145"/>
      <c r="D577" s="146" t="s">
        <v>142</v>
      </c>
      <c r="E577" s="147" t="s">
        <v>19</v>
      </c>
      <c r="F577" s="148" t="s">
        <v>826</v>
      </c>
      <c r="H577" s="147" t="s">
        <v>19</v>
      </c>
      <c r="I577" s="149"/>
      <c r="L577" s="145"/>
      <c r="M577" s="150"/>
      <c r="T577" s="151"/>
      <c r="AT577" s="147" t="s">
        <v>142</v>
      </c>
      <c r="AU577" s="147" t="s">
        <v>86</v>
      </c>
      <c r="AV577" s="12" t="s">
        <v>84</v>
      </c>
      <c r="AW577" s="12" t="s">
        <v>37</v>
      </c>
      <c r="AX577" s="12" t="s">
        <v>76</v>
      </c>
      <c r="AY577" s="147" t="s">
        <v>130</v>
      </c>
    </row>
    <row r="578" spans="2:51" s="12" customFormat="1" ht="22.5">
      <c r="B578" s="145"/>
      <c r="D578" s="146" t="s">
        <v>142</v>
      </c>
      <c r="E578" s="147" t="s">
        <v>19</v>
      </c>
      <c r="F578" s="148" t="s">
        <v>1079</v>
      </c>
      <c r="H578" s="147" t="s">
        <v>19</v>
      </c>
      <c r="I578" s="149"/>
      <c r="L578" s="145"/>
      <c r="M578" s="150"/>
      <c r="T578" s="151"/>
      <c r="AT578" s="147" t="s">
        <v>142</v>
      </c>
      <c r="AU578" s="147" t="s">
        <v>86</v>
      </c>
      <c r="AV578" s="12" t="s">
        <v>84</v>
      </c>
      <c r="AW578" s="12" t="s">
        <v>37</v>
      </c>
      <c r="AX578" s="12" t="s">
        <v>76</v>
      </c>
      <c r="AY578" s="147" t="s">
        <v>130</v>
      </c>
    </row>
    <row r="579" spans="2:51" s="12" customFormat="1" ht="12">
      <c r="B579" s="145"/>
      <c r="D579" s="146" t="s">
        <v>142</v>
      </c>
      <c r="E579" s="147" t="s">
        <v>19</v>
      </c>
      <c r="F579" s="148" t="s">
        <v>1080</v>
      </c>
      <c r="H579" s="147" t="s">
        <v>19</v>
      </c>
      <c r="I579" s="149"/>
      <c r="L579" s="145"/>
      <c r="M579" s="150"/>
      <c r="T579" s="151"/>
      <c r="AT579" s="147" t="s">
        <v>142</v>
      </c>
      <c r="AU579" s="147" t="s">
        <v>86</v>
      </c>
      <c r="AV579" s="12" t="s">
        <v>84</v>
      </c>
      <c r="AW579" s="12" t="s">
        <v>37</v>
      </c>
      <c r="AX579" s="12" t="s">
        <v>76</v>
      </c>
      <c r="AY579" s="147" t="s">
        <v>130</v>
      </c>
    </row>
    <row r="580" spans="2:51" s="12" customFormat="1" ht="12">
      <c r="B580" s="145"/>
      <c r="D580" s="146" t="s">
        <v>142</v>
      </c>
      <c r="E580" s="147" t="s">
        <v>19</v>
      </c>
      <c r="F580" s="148" t="s">
        <v>1081</v>
      </c>
      <c r="H580" s="147" t="s">
        <v>19</v>
      </c>
      <c r="I580" s="149"/>
      <c r="L580" s="145"/>
      <c r="M580" s="150"/>
      <c r="T580" s="151"/>
      <c r="AT580" s="147" t="s">
        <v>142</v>
      </c>
      <c r="AU580" s="147" t="s">
        <v>86</v>
      </c>
      <c r="AV580" s="12" t="s">
        <v>84</v>
      </c>
      <c r="AW580" s="12" t="s">
        <v>37</v>
      </c>
      <c r="AX580" s="12" t="s">
        <v>76</v>
      </c>
      <c r="AY580" s="147" t="s">
        <v>130</v>
      </c>
    </row>
    <row r="581" spans="2:51" s="12" customFormat="1" ht="12">
      <c r="B581" s="145"/>
      <c r="D581" s="146" t="s">
        <v>142</v>
      </c>
      <c r="E581" s="147" t="s">
        <v>19</v>
      </c>
      <c r="F581" s="148" t="s">
        <v>832</v>
      </c>
      <c r="H581" s="147" t="s">
        <v>19</v>
      </c>
      <c r="I581" s="149"/>
      <c r="L581" s="145"/>
      <c r="M581" s="150"/>
      <c r="T581" s="151"/>
      <c r="AT581" s="147" t="s">
        <v>142</v>
      </c>
      <c r="AU581" s="147" t="s">
        <v>86</v>
      </c>
      <c r="AV581" s="12" t="s">
        <v>84</v>
      </c>
      <c r="AW581" s="12" t="s">
        <v>37</v>
      </c>
      <c r="AX581" s="12" t="s">
        <v>76</v>
      </c>
      <c r="AY581" s="147" t="s">
        <v>130</v>
      </c>
    </row>
    <row r="582" spans="2:51" s="12" customFormat="1" ht="12">
      <c r="B582" s="145"/>
      <c r="D582" s="146" t="s">
        <v>142</v>
      </c>
      <c r="E582" s="147" t="s">
        <v>19</v>
      </c>
      <c r="F582" s="148" t="s">
        <v>264</v>
      </c>
      <c r="H582" s="147" t="s">
        <v>19</v>
      </c>
      <c r="I582" s="149"/>
      <c r="L582" s="145"/>
      <c r="M582" s="150"/>
      <c r="T582" s="151"/>
      <c r="AT582" s="147" t="s">
        <v>142</v>
      </c>
      <c r="AU582" s="147" t="s">
        <v>86</v>
      </c>
      <c r="AV582" s="12" t="s">
        <v>84</v>
      </c>
      <c r="AW582" s="12" t="s">
        <v>37</v>
      </c>
      <c r="AX582" s="12" t="s">
        <v>76</v>
      </c>
      <c r="AY582" s="147" t="s">
        <v>130</v>
      </c>
    </row>
    <row r="583" spans="2:51" s="13" customFormat="1" ht="12">
      <c r="B583" s="152"/>
      <c r="D583" s="146" t="s">
        <v>142</v>
      </c>
      <c r="E583" s="153" t="s">
        <v>19</v>
      </c>
      <c r="F583" s="154" t="s">
        <v>733</v>
      </c>
      <c r="H583" s="155">
        <v>4.5</v>
      </c>
      <c r="I583" s="156"/>
      <c r="L583" s="152"/>
      <c r="M583" s="157"/>
      <c r="T583" s="158"/>
      <c r="AT583" s="153" t="s">
        <v>142</v>
      </c>
      <c r="AU583" s="153" t="s">
        <v>86</v>
      </c>
      <c r="AV583" s="13" t="s">
        <v>86</v>
      </c>
      <c r="AW583" s="13" t="s">
        <v>37</v>
      </c>
      <c r="AX583" s="13" t="s">
        <v>76</v>
      </c>
      <c r="AY583" s="153" t="s">
        <v>130</v>
      </c>
    </row>
    <row r="584" spans="2:51" s="13" customFormat="1" ht="12">
      <c r="B584" s="152"/>
      <c r="D584" s="146" t="s">
        <v>142</v>
      </c>
      <c r="E584" s="153" t="s">
        <v>19</v>
      </c>
      <c r="F584" s="154" t="s">
        <v>734</v>
      </c>
      <c r="H584" s="155">
        <v>3.78</v>
      </c>
      <c r="I584" s="156"/>
      <c r="L584" s="152"/>
      <c r="M584" s="157"/>
      <c r="T584" s="158"/>
      <c r="AT584" s="153" t="s">
        <v>142</v>
      </c>
      <c r="AU584" s="153" t="s">
        <v>86</v>
      </c>
      <c r="AV584" s="13" t="s">
        <v>86</v>
      </c>
      <c r="AW584" s="13" t="s">
        <v>37</v>
      </c>
      <c r="AX584" s="13" t="s">
        <v>76</v>
      </c>
      <c r="AY584" s="153" t="s">
        <v>130</v>
      </c>
    </row>
    <row r="585" spans="2:51" s="14" customFormat="1" ht="12">
      <c r="B585" s="159"/>
      <c r="D585" s="146" t="s">
        <v>142</v>
      </c>
      <c r="E585" s="160" t="s">
        <v>19</v>
      </c>
      <c r="F585" s="161" t="s">
        <v>146</v>
      </c>
      <c r="H585" s="162">
        <v>8.28</v>
      </c>
      <c r="I585" s="163"/>
      <c r="L585" s="159"/>
      <c r="M585" s="164"/>
      <c r="T585" s="165"/>
      <c r="AT585" s="160" t="s">
        <v>142</v>
      </c>
      <c r="AU585" s="160" t="s">
        <v>86</v>
      </c>
      <c r="AV585" s="14" t="s">
        <v>138</v>
      </c>
      <c r="AW585" s="14" t="s">
        <v>37</v>
      </c>
      <c r="AX585" s="14" t="s">
        <v>84</v>
      </c>
      <c r="AY585" s="160" t="s">
        <v>130</v>
      </c>
    </row>
    <row r="586" spans="2:65" s="1" customFormat="1" ht="24.2" customHeight="1">
      <c r="B586" s="33"/>
      <c r="C586" s="128" t="s">
        <v>1086</v>
      </c>
      <c r="D586" s="128" t="s">
        <v>133</v>
      </c>
      <c r="E586" s="129" t="s">
        <v>1087</v>
      </c>
      <c r="F586" s="130" t="s">
        <v>1088</v>
      </c>
      <c r="G586" s="131" t="s">
        <v>136</v>
      </c>
      <c r="H586" s="132">
        <v>39.573</v>
      </c>
      <c r="I586" s="133"/>
      <c r="J586" s="134">
        <f>ROUND(I586*H586,2)</f>
        <v>0</v>
      </c>
      <c r="K586" s="130" t="s">
        <v>19</v>
      </c>
      <c r="L586" s="33"/>
      <c r="M586" s="135" t="s">
        <v>19</v>
      </c>
      <c r="N586" s="136" t="s">
        <v>47</v>
      </c>
      <c r="P586" s="137">
        <f>O586*H586</f>
        <v>0</v>
      </c>
      <c r="Q586" s="137">
        <v>0</v>
      </c>
      <c r="R586" s="137">
        <f>Q586*H586</f>
        <v>0</v>
      </c>
      <c r="S586" s="137">
        <v>0</v>
      </c>
      <c r="T586" s="138">
        <f>S586*H586</f>
        <v>0</v>
      </c>
      <c r="AR586" s="139" t="s">
        <v>245</v>
      </c>
      <c r="AT586" s="139" t="s">
        <v>133</v>
      </c>
      <c r="AU586" s="139" t="s">
        <v>86</v>
      </c>
      <c r="AY586" s="18" t="s">
        <v>130</v>
      </c>
      <c r="BE586" s="140">
        <f>IF(N586="základní",J586,0)</f>
        <v>0</v>
      </c>
      <c r="BF586" s="140">
        <f>IF(N586="snížená",J586,0)</f>
        <v>0</v>
      </c>
      <c r="BG586" s="140">
        <f>IF(N586="zákl. přenesená",J586,0)</f>
        <v>0</v>
      </c>
      <c r="BH586" s="140">
        <f>IF(N586="sníž. přenesená",J586,0)</f>
        <v>0</v>
      </c>
      <c r="BI586" s="140">
        <f>IF(N586="nulová",J586,0)</f>
        <v>0</v>
      </c>
      <c r="BJ586" s="18" t="s">
        <v>84</v>
      </c>
      <c r="BK586" s="140">
        <f>ROUND(I586*H586,2)</f>
        <v>0</v>
      </c>
      <c r="BL586" s="18" t="s">
        <v>245</v>
      </c>
      <c r="BM586" s="139" t="s">
        <v>1089</v>
      </c>
    </row>
    <row r="587" spans="2:51" s="12" customFormat="1" ht="12">
      <c r="B587" s="145"/>
      <c r="D587" s="146" t="s">
        <v>142</v>
      </c>
      <c r="E587" s="147" t="s">
        <v>19</v>
      </c>
      <c r="F587" s="148" t="s">
        <v>143</v>
      </c>
      <c r="H587" s="147" t="s">
        <v>19</v>
      </c>
      <c r="I587" s="149"/>
      <c r="L587" s="145"/>
      <c r="M587" s="150"/>
      <c r="T587" s="151"/>
      <c r="AT587" s="147" t="s">
        <v>142</v>
      </c>
      <c r="AU587" s="147" t="s">
        <v>86</v>
      </c>
      <c r="AV587" s="12" t="s">
        <v>84</v>
      </c>
      <c r="AW587" s="12" t="s">
        <v>37</v>
      </c>
      <c r="AX587" s="12" t="s">
        <v>76</v>
      </c>
      <c r="AY587" s="147" t="s">
        <v>130</v>
      </c>
    </row>
    <row r="588" spans="2:51" s="12" customFormat="1" ht="12">
      <c r="B588" s="145"/>
      <c r="D588" s="146" t="s">
        <v>142</v>
      </c>
      <c r="E588" s="147" t="s">
        <v>19</v>
      </c>
      <c r="F588" s="148" t="s">
        <v>826</v>
      </c>
      <c r="H588" s="147" t="s">
        <v>19</v>
      </c>
      <c r="I588" s="149"/>
      <c r="L588" s="145"/>
      <c r="M588" s="150"/>
      <c r="T588" s="151"/>
      <c r="AT588" s="147" t="s">
        <v>142</v>
      </c>
      <c r="AU588" s="147" t="s">
        <v>86</v>
      </c>
      <c r="AV588" s="12" t="s">
        <v>84</v>
      </c>
      <c r="AW588" s="12" t="s">
        <v>37</v>
      </c>
      <c r="AX588" s="12" t="s">
        <v>76</v>
      </c>
      <c r="AY588" s="147" t="s">
        <v>130</v>
      </c>
    </row>
    <row r="589" spans="2:51" s="12" customFormat="1" ht="22.5">
      <c r="B589" s="145"/>
      <c r="D589" s="146" t="s">
        <v>142</v>
      </c>
      <c r="E589" s="147" t="s">
        <v>19</v>
      </c>
      <c r="F589" s="148" t="s">
        <v>1090</v>
      </c>
      <c r="H589" s="147" t="s">
        <v>19</v>
      </c>
      <c r="I589" s="149"/>
      <c r="L589" s="145"/>
      <c r="M589" s="150"/>
      <c r="T589" s="151"/>
      <c r="AT589" s="147" t="s">
        <v>142</v>
      </c>
      <c r="AU589" s="147" t="s">
        <v>86</v>
      </c>
      <c r="AV589" s="12" t="s">
        <v>84</v>
      </c>
      <c r="AW589" s="12" t="s">
        <v>37</v>
      </c>
      <c r="AX589" s="12" t="s">
        <v>76</v>
      </c>
      <c r="AY589" s="147" t="s">
        <v>130</v>
      </c>
    </row>
    <row r="590" spans="2:51" s="12" customFormat="1" ht="12">
      <c r="B590" s="145"/>
      <c r="D590" s="146" t="s">
        <v>142</v>
      </c>
      <c r="E590" s="147" t="s">
        <v>19</v>
      </c>
      <c r="F590" s="148" t="s">
        <v>1080</v>
      </c>
      <c r="H590" s="147" t="s">
        <v>19</v>
      </c>
      <c r="I590" s="149"/>
      <c r="L590" s="145"/>
      <c r="M590" s="150"/>
      <c r="T590" s="151"/>
      <c r="AT590" s="147" t="s">
        <v>142</v>
      </c>
      <c r="AU590" s="147" t="s">
        <v>86</v>
      </c>
      <c r="AV590" s="12" t="s">
        <v>84</v>
      </c>
      <c r="AW590" s="12" t="s">
        <v>37</v>
      </c>
      <c r="AX590" s="12" t="s">
        <v>76</v>
      </c>
      <c r="AY590" s="147" t="s">
        <v>130</v>
      </c>
    </row>
    <row r="591" spans="2:51" s="12" customFormat="1" ht="12">
      <c r="B591" s="145"/>
      <c r="D591" s="146" t="s">
        <v>142</v>
      </c>
      <c r="E591" s="147" t="s">
        <v>19</v>
      </c>
      <c r="F591" s="148" t="s">
        <v>1081</v>
      </c>
      <c r="H591" s="147" t="s">
        <v>19</v>
      </c>
      <c r="I591" s="149"/>
      <c r="L591" s="145"/>
      <c r="M591" s="150"/>
      <c r="T591" s="151"/>
      <c r="AT591" s="147" t="s">
        <v>142</v>
      </c>
      <c r="AU591" s="147" t="s">
        <v>86</v>
      </c>
      <c r="AV591" s="12" t="s">
        <v>84</v>
      </c>
      <c r="AW591" s="12" t="s">
        <v>37</v>
      </c>
      <c r="AX591" s="12" t="s">
        <v>76</v>
      </c>
      <c r="AY591" s="147" t="s">
        <v>130</v>
      </c>
    </row>
    <row r="592" spans="2:51" s="12" customFormat="1" ht="12">
      <c r="B592" s="145"/>
      <c r="D592" s="146" t="s">
        <v>142</v>
      </c>
      <c r="E592" s="147" t="s">
        <v>19</v>
      </c>
      <c r="F592" s="148" t="s">
        <v>1091</v>
      </c>
      <c r="H592" s="147" t="s">
        <v>19</v>
      </c>
      <c r="I592" s="149"/>
      <c r="L592" s="145"/>
      <c r="M592" s="150"/>
      <c r="T592" s="151"/>
      <c r="AT592" s="147" t="s">
        <v>142</v>
      </c>
      <c r="AU592" s="147" t="s">
        <v>86</v>
      </c>
      <c r="AV592" s="12" t="s">
        <v>84</v>
      </c>
      <c r="AW592" s="12" t="s">
        <v>37</v>
      </c>
      <c r="AX592" s="12" t="s">
        <v>76</v>
      </c>
      <c r="AY592" s="147" t="s">
        <v>130</v>
      </c>
    </row>
    <row r="593" spans="2:51" s="12" customFormat="1" ht="12">
      <c r="B593" s="145"/>
      <c r="D593" s="146" t="s">
        <v>142</v>
      </c>
      <c r="E593" s="147" t="s">
        <v>19</v>
      </c>
      <c r="F593" s="148" t="s">
        <v>832</v>
      </c>
      <c r="H593" s="147" t="s">
        <v>19</v>
      </c>
      <c r="I593" s="149"/>
      <c r="L593" s="145"/>
      <c r="M593" s="150"/>
      <c r="T593" s="151"/>
      <c r="AT593" s="147" t="s">
        <v>142</v>
      </c>
      <c r="AU593" s="147" t="s">
        <v>86</v>
      </c>
      <c r="AV593" s="12" t="s">
        <v>84</v>
      </c>
      <c r="AW593" s="12" t="s">
        <v>37</v>
      </c>
      <c r="AX593" s="12" t="s">
        <v>76</v>
      </c>
      <c r="AY593" s="147" t="s">
        <v>130</v>
      </c>
    </row>
    <row r="594" spans="2:51" s="13" customFormat="1" ht="12">
      <c r="B594" s="152"/>
      <c r="D594" s="146" t="s">
        <v>142</v>
      </c>
      <c r="E594" s="153" t="s">
        <v>19</v>
      </c>
      <c r="F594" s="154" t="s">
        <v>782</v>
      </c>
      <c r="H594" s="155">
        <v>39.573</v>
      </c>
      <c r="I594" s="156"/>
      <c r="L594" s="152"/>
      <c r="M594" s="157"/>
      <c r="T594" s="158"/>
      <c r="AT594" s="153" t="s">
        <v>142</v>
      </c>
      <c r="AU594" s="153" t="s">
        <v>86</v>
      </c>
      <c r="AV594" s="13" t="s">
        <v>86</v>
      </c>
      <c r="AW594" s="13" t="s">
        <v>37</v>
      </c>
      <c r="AX594" s="13" t="s">
        <v>76</v>
      </c>
      <c r="AY594" s="153" t="s">
        <v>130</v>
      </c>
    </row>
    <row r="595" spans="2:51" s="14" customFormat="1" ht="12">
      <c r="B595" s="159"/>
      <c r="D595" s="146" t="s">
        <v>142</v>
      </c>
      <c r="E595" s="160" t="s">
        <v>19</v>
      </c>
      <c r="F595" s="161" t="s">
        <v>146</v>
      </c>
      <c r="H595" s="162">
        <v>39.573</v>
      </c>
      <c r="I595" s="163"/>
      <c r="L595" s="159"/>
      <c r="M595" s="164"/>
      <c r="T595" s="165"/>
      <c r="AT595" s="160" t="s">
        <v>142</v>
      </c>
      <c r="AU595" s="160" t="s">
        <v>86</v>
      </c>
      <c r="AV595" s="14" t="s">
        <v>138</v>
      </c>
      <c r="AW595" s="14" t="s">
        <v>37</v>
      </c>
      <c r="AX595" s="14" t="s">
        <v>84</v>
      </c>
      <c r="AY595" s="160" t="s">
        <v>130</v>
      </c>
    </row>
    <row r="596" spans="2:65" s="1" customFormat="1" ht="33" customHeight="1">
      <c r="B596" s="33"/>
      <c r="C596" s="128" t="s">
        <v>1092</v>
      </c>
      <c r="D596" s="128" t="s">
        <v>133</v>
      </c>
      <c r="E596" s="129" t="s">
        <v>1093</v>
      </c>
      <c r="F596" s="130" t="s">
        <v>1094</v>
      </c>
      <c r="G596" s="131" t="s">
        <v>136</v>
      </c>
      <c r="H596" s="132">
        <v>11.388</v>
      </c>
      <c r="I596" s="133"/>
      <c r="J596" s="134">
        <f>ROUND(I596*H596,2)</f>
        <v>0</v>
      </c>
      <c r="K596" s="130" t="s">
        <v>19</v>
      </c>
      <c r="L596" s="33"/>
      <c r="M596" s="135" t="s">
        <v>19</v>
      </c>
      <c r="N596" s="136" t="s">
        <v>47</v>
      </c>
      <c r="P596" s="137">
        <f>O596*H596</f>
        <v>0</v>
      </c>
      <c r="Q596" s="137">
        <v>0</v>
      </c>
      <c r="R596" s="137">
        <f>Q596*H596</f>
        <v>0</v>
      </c>
      <c r="S596" s="137">
        <v>0</v>
      </c>
      <c r="T596" s="138">
        <f>S596*H596</f>
        <v>0</v>
      </c>
      <c r="AR596" s="139" t="s">
        <v>245</v>
      </c>
      <c r="AT596" s="139" t="s">
        <v>133</v>
      </c>
      <c r="AU596" s="139" t="s">
        <v>86</v>
      </c>
      <c r="AY596" s="18" t="s">
        <v>130</v>
      </c>
      <c r="BE596" s="140">
        <f>IF(N596="základní",J596,0)</f>
        <v>0</v>
      </c>
      <c r="BF596" s="140">
        <f>IF(N596="snížená",J596,0)</f>
        <v>0</v>
      </c>
      <c r="BG596" s="140">
        <f>IF(N596="zákl. přenesená",J596,0)</f>
        <v>0</v>
      </c>
      <c r="BH596" s="140">
        <f>IF(N596="sníž. přenesená",J596,0)</f>
        <v>0</v>
      </c>
      <c r="BI596" s="140">
        <f>IF(N596="nulová",J596,0)</f>
        <v>0</v>
      </c>
      <c r="BJ596" s="18" t="s">
        <v>84</v>
      </c>
      <c r="BK596" s="140">
        <f>ROUND(I596*H596,2)</f>
        <v>0</v>
      </c>
      <c r="BL596" s="18" t="s">
        <v>245</v>
      </c>
      <c r="BM596" s="139" t="s">
        <v>1095</v>
      </c>
    </row>
    <row r="597" spans="2:51" s="12" customFormat="1" ht="12">
      <c r="B597" s="145"/>
      <c r="D597" s="146" t="s">
        <v>142</v>
      </c>
      <c r="E597" s="147" t="s">
        <v>19</v>
      </c>
      <c r="F597" s="148" t="s">
        <v>1096</v>
      </c>
      <c r="H597" s="147" t="s">
        <v>19</v>
      </c>
      <c r="I597" s="149"/>
      <c r="L597" s="145"/>
      <c r="M597" s="150"/>
      <c r="T597" s="151"/>
      <c r="AT597" s="147" t="s">
        <v>142</v>
      </c>
      <c r="AU597" s="147" t="s">
        <v>86</v>
      </c>
      <c r="AV597" s="12" t="s">
        <v>84</v>
      </c>
      <c r="AW597" s="12" t="s">
        <v>37</v>
      </c>
      <c r="AX597" s="12" t="s">
        <v>76</v>
      </c>
      <c r="AY597" s="147" t="s">
        <v>130</v>
      </c>
    </row>
    <row r="598" spans="2:51" s="13" customFormat="1" ht="12">
      <c r="B598" s="152"/>
      <c r="D598" s="146" t="s">
        <v>142</v>
      </c>
      <c r="E598" s="153" t="s">
        <v>19</v>
      </c>
      <c r="F598" s="154" t="s">
        <v>1097</v>
      </c>
      <c r="H598" s="155">
        <v>11.388</v>
      </c>
      <c r="I598" s="156"/>
      <c r="L598" s="152"/>
      <c r="M598" s="157"/>
      <c r="T598" s="158"/>
      <c r="AT598" s="153" t="s">
        <v>142</v>
      </c>
      <c r="AU598" s="153" t="s">
        <v>86</v>
      </c>
      <c r="AV598" s="13" t="s">
        <v>86</v>
      </c>
      <c r="AW598" s="13" t="s">
        <v>37</v>
      </c>
      <c r="AX598" s="13" t="s">
        <v>76</v>
      </c>
      <c r="AY598" s="153" t="s">
        <v>130</v>
      </c>
    </row>
    <row r="599" spans="2:51" s="14" customFormat="1" ht="12">
      <c r="B599" s="159"/>
      <c r="D599" s="146" t="s">
        <v>142</v>
      </c>
      <c r="E599" s="160" t="s">
        <v>19</v>
      </c>
      <c r="F599" s="161" t="s">
        <v>146</v>
      </c>
      <c r="H599" s="162">
        <v>11.388</v>
      </c>
      <c r="I599" s="163"/>
      <c r="L599" s="159"/>
      <c r="M599" s="164"/>
      <c r="T599" s="165"/>
      <c r="AT599" s="160" t="s">
        <v>142</v>
      </c>
      <c r="AU599" s="160" t="s">
        <v>86</v>
      </c>
      <c r="AV599" s="14" t="s">
        <v>138</v>
      </c>
      <c r="AW599" s="14" t="s">
        <v>37</v>
      </c>
      <c r="AX599" s="14" t="s">
        <v>84</v>
      </c>
      <c r="AY599" s="160" t="s">
        <v>130</v>
      </c>
    </row>
    <row r="600" spans="2:65" s="1" customFormat="1" ht="24.2" customHeight="1">
      <c r="B600" s="33"/>
      <c r="C600" s="128" t="s">
        <v>1098</v>
      </c>
      <c r="D600" s="128" t="s">
        <v>133</v>
      </c>
      <c r="E600" s="129" t="s">
        <v>1099</v>
      </c>
      <c r="F600" s="130" t="s">
        <v>1100</v>
      </c>
      <c r="G600" s="131" t="s">
        <v>136</v>
      </c>
      <c r="H600" s="132">
        <v>98.84</v>
      </c>
      <c r="I600" s="133"/>
      <c r="J600" s="134">
        <f>ROUND(I600*H600,2)</f>
        <v>0</v>
      </c>
      <c r="K600" s="130" t="s">
        <v>19</v>
      </c>
      <c r="L600" s="33"/>
      <c r="M600" s="135" t="s">
        <v>19</v>
      </c>
      <c r="N600" s="136" t="s">
        <v>47</v>
      </c>
      <c r="P600" s="137">
        <f>O600*H600</f>
        <v>0</v>
      </c>
      <c r="Q600" s="137">
        <v>0</v>
      </c>
      <c r="R600" s="137">
        <f>Q600*H600</f>
        <v>0</v>
      </c>
      <c r="S600" s="137">
        <v>0</v>
      </c>
      <c r="T600" s="138">
        <f>S600*H600</f>
        <v>0</v>
      </c>
      <c r="AR600" s="139" t="s">
        <v>245</v>
      </c>
      <c r="AT600" s="139" t="s">
        <v>133</v>
      </c>
      <c r="AU600" s="139" t="s">
        <v>86</v>
      </c>
      <c r="AY600" s="18" t="s">
        <v>130</v>
      </c>
      <c r="BE600" s="140">
        <f>IF(N600="základní",J600,0)</f>
        <v>0</v>
      </c>
      <c r="BF600" s="140">
        <f>IF(N600="snížená",J600,0)</f>
        <v>0</v>
      </c>
      <c r="BG600" s="140">
        <f>IF(N600="zákl. přenesená",J600,0)</f>
        <v>0</v>
      </c>
      <c r="BH600" s="140">
        <f>IF(N600="sníž. přenesená",J600,0)</f>
        <v>0</v>
      </c>
      <c r="BI600" s="140">
        <f>IF(N600="nulová",J600,0)</f>
        <v>0</v>
      </c>
      <c r="BJ600" s="18" t="s">
        <v>84</v>
      </c>
      <c r="BK600" s="140">
        <f>ROUND(I600*H600,2)</f>
        <v>0</v>
      </c>
      <c r="BL600" s="18" t="s">
        <v>245</v>
      </c>
      <c r="BM600" s="139" t="s">
        <v>1101</v>
      </c>
    </row>
    <row r="601" spans="2:51" s="12" customFormat="1" ht="12">
      <c r="B601" s="145"/>
      <c r="D601" s="146" t="s">
        <v>142</v>
      </c>
      <c r="E601" s="147" t="s">
        <v>19</v>
      </c>
      <c r="F601" s="148" t="s">
        <v>1102</v>
      </c>
      <c r="H601" s="147" t="s">
        <v>19</v>
      </c>
      <c r="I601" s="149"/>
      <c r="L601" s="145"/>
      <c r="M601" s="150"/>
      <c r="T601" s="151"/>
      <c r="AT601" s="147" t="s">
        <v>142</v>
      </c>
      <c r="AU601" s="147" t="s">
        <v>86</v>
      </c>
      <c r="AV601" s="12" t="s">
        <v>84</v>
      </c>
      <c r="AW601" s="12" t="s">
        <v>37</v>
      </c>
      <c r="AX601" s="12" t="s">
        <v>76</v>
      </c>
      <c r="AY601" s="147" t="s">
        <v>130</v>
      </c>
    </row>
    <row r="602" spans="2:51" s="12" customFormat="1" ht="12">
      <c r="B602" s="145"/>
      <c r="D602" s="146" t="s">
        <v>142</v>
      </c>
      <c r="E602" s="147" t="s">
        <v>19</v>
      </c>
      <c r="F602" s="148" t="s">
        <v>826</v>
      </c>
      <c r="H602" s="147" t="s">
        <v>19</v>
      </c>
      <c r="I602" s="149"/>
      <c r="L602" s="145"/>
      <c r="M602" s="150"/>
      <c r="T602" s="151"/>
      <c r="AT602" s="147" t="s">
        <v>142</v>
      </c>
      <c r="AU602" s="147" t="s">
        <v>86</v>
      </c>
      <c r="AV602" s="12" t="s">
        <v>84</v>
      </c>
      <c r="AW602" s="12" t="s">
        <v>37</v>
      </c>
      <c r="AX602" s="12" t="s">
        <v>76</v>
      </c>
      <c r="AY602" s="147" t="s">
        <v>130</v>
      </c>
    </row>
    <row r="603" spans="2:51" s="12" customFormat="1" ht="22.5">
      <c r="B603" s="145"/>
      <c r="D603" s="146" t="s">
        <v>142</v>
      </c>
      <c r="E603" s="147" t="s">
        <v>19</v>
      </c>
      <c r="F603" s="148" t="s">
        <v>1103</v>
      </c>
      <c r="H603" s="147" t="s">
        <v>19</v>
      </c>
      <c r="I603" s="149"/>
      <c r="L603" s="145"/>
      <c r="M603" s="150"/>
      <c r="T603" s="151"/>
      <c r="AT603" s="147" t="s">
        <v>142</v>
      </c>
      <c r="AU603" s="147" t="s">
        <v>86</v>
      </c>
      <c r="AV603" s="12" t="s">
        <v>84</v>
      </c>
      <c r="AW603" s="12" t="s">
        <v>37</v>
      </c>
      <c r="AX603" s="12" t="s">
        <v>76</v>
      </c>
      <c r="AY603" s="147" t="s">
        <v>130</v>
      </c>
    </row>
    <row r="604" spans="2:51" s="12" customFormat="1" ht="12">
      <c r="B604" s="145"/>
      <c r="D604" s="146" t="s">
        <v>142</v>
      </c>
      <c r="E604" s="147" t="s">
        <v>19</v>
      </c>
      <c r="F604" s="148" t="s">
        <v>1080</v>
      </c>
      <c r="H604" s="147" t="s">
        <v>19</v>
      </c>
      <c r="I604" s="149"/>
      <c r="L604" s="145"/>
      <c r="M604" s="150"/>
      <c r="T604" s="151"/>
      <c r="AT604" s="147" t="s">
        <v>142</v>
      </c>
      <c r="AU604" s="147" t="s">
        <v>86</v>
      </c>
      <c r="AV604" s="12" t="s">
        <v>84</v>
      </c>
      <c r="AW604" s="12" t="s">
        <v>37</v>
      </c>
      <c r="AX604" s="12" t="s">
        <v>76</v>
      </c>
      <c r="AY604" s="147" t="s">
        <v>130</v>
      </c>
    </row>
    <row r="605" spans="2:51" s="12" customFormat="1" ht="12">
      <c r="B605" s="145"/>
      <c r="D605" s="146" t="s">
        <v>142</v>
      </c>
      <c r="E605" s="147" t="s">
        <v>19</v>
      </c>
      <c r="F605" s="148" t="s">
        <v>832</v>
      </c>
      <c r="H605" s="147" t="s">
        <v>19</v>
      </c>
      <c r="I605" s="149"/>
      <c r="L605" s="145"/>
      <c r="M605" s="150"/>
      <c r="T605" s="151"/>
      <c r="AT605" s="147" t="s">
        <v>142</v>
      </c>
      <c r="AU605" s="147" t="s">
        <v>86</v>
      </c>
      <c r="AV605" s="12" t="s">
        <v>84</v>
      </c>
      <c r="AW605" s="12" t="s">
        <v>37</v>
      </c>
      <c r="AX605" s="12" t="s">
        <v>76</v>
      </c>
      <c r="AY605" s="147" t="s">
        <v>130</v>
      </c>
    </row>
    <row r="606" spans="2:51" s="13" customFormat="1" ht="12">
      <c r="B606" s="152"/>
      <c r="D606" s="146" t="s">
        <v>142</v>
      </c>
      <c r="E606" s="153" t="s">
        <v>19</v>
      </c>
      <c r="F606" s="154" t="s">
        <v>1104</v>
      </c>
      <c r="H606" s="155">
        <v>98.84</v>
      </c>
      <c r="I606" s="156"/>
      <c r="L606" s="152"/>
      <c r="M606" s="157"/>
      <c r="T606" s="158"/>
      <c r="AT606" s="153" t="s">
        <v>142</v>
      </c>
      <c r="AU606" s="153" t="s">
        <v>86</v>
      </c>
      <c r="AV606" s="13" t="s">
        <v>86</v>
      </c>
      <c r="AW606" s="13" t="s">
        <v>37</v>
      </c>
      <c r="AX606" s="13" t="s">
        <v>76</v>
      </c>
      <c r="AY606" s="153" t="s">
        <v>130</v>
      </c>
    </row>
    <row r="607" spans="2:51" s="14" customFormat="1" ht="12">
      <c r="B607" s="159"/>
      <c r="D607" s="146" t="s">
        <v>142</v>
      </c>
      <c r="E607" s="160" t="s">
        <v>19</v>
      </c>
      <c r="F607" s="161" t="s">
        <v>146</v>
      </c>
      <c r="H607" s="162">
        <v>98.84</v>
      </c>
      <c r="I607" s="163"/>
      <c r="L607" s="159"/>
      <c r="M607" s="164"/>
      <c r="T607" s="165"/>
      <c r="AT607" s="160" t="s">
        <v>142</v>
      </c>
      <c r="AU607" s="160" t="s">
        <v>86</v>
      </c>
      <c r="AV607" s="14" t="s">
        <v>138</v>
      </c>
      <c r="AW607" s="14" t="s">
        <v>37</v>
      </c>
      <c r="AX607" s="14" t="s">
        <v>84</v>
      </c>
      <c r="AY607" s="160" t="s">
        <v>130</v>
      </c>
    </row>
    <row r="608" spans="2:65" s="1" customFormat="1" ht="24.2" customHeight="1">
      <c r="B608" s="33"/>
      <c r="C608" s="128" t="s">
        <v>1105</v>
      </c>
      <c r="D608" s="128" t="s">
        <v>133</v>
      </c>
      <c r="E608" s="129" t="s">
        <v>1106</v>
      </c>
      <c r="F608" s="130" t="s">
        <v>1107</v>
      </c>
      <c r="G608" s="131" t="s">
        <v>437</v>
      </c>
      <c r="H608" s="132">
        <v>2</v>
      </c>
      <c r="I608" s="133"/>
      <c r="J608" s="134">
        <f>ROUND(I608*H608,2)</f>
        <v>0</v>
      </c>
      <c r="K608" s="130" t="s">
        <v>19</v>
      </c>
      <c r="L608" s="33"/>
      <c r="M608" s="135" t="s">
        <v>19</v>
      </c>
      <c r="N608" s="136" t="s">
        <v>47</v>
      </c>
      <c r="P608" s="137">
        <f>O608*H608</f>
        <v>0</v>
      </c>
      <c r="Q608" s="137">
        <v>0</v>
      </c>
      <c r="R608" s="137">
        <f>Q608*H608</f>
        <v>0</v>
      </c>
      <c r="S608" s="137">
        <v>0</v>
      </c>
      <c r="T608" s="138">
        <f>S608*H608</f>
        <v>0</v>
      </c>
      <c r="AR608" s="139" t="s">
        <v>245</v>
      </c>
      <c r="AT608" s="139" t="s">
        <v>133</v>
      </c>
      <c r="AU608" s="139" t="s">
        <v>86</v>
      </c>
      <c r="AY608" s="18" t="s">
        <v>130</v>
      </c>
      <c r="BE608" s="140">
        <f>IF(N608="základní",J608,0)</f>
        <v>0</v>
      </c>
      <c r="BF608" s="140">
        <f>IF(N608="snížená",J608,0)</f>
        <v>0</v>
      </c>
      <c r="BG608" s="140">
        <f>IF(N608="zákl. přenesená",J608,0)</f>
        <v>0</v>
      </c>
      <c r="BH608" s="140">
        <f>IF(N608="sníž. přenesená",J608,0)</f>
        <v>0</v>
      </c>
      <c r="BI608" s="140">
        <f>IF(N608="nulová",J608,0)</f>
        <v>0</v>
      </c>
      <c r="BJ608" s="18" t="s">
        <v>84</v>
      </c>
      <c r="BK608" s="140">
        <f>ROUND(I608*H608,2)</f>
        <v>0</v>
      </c>
      <c r="BL608" s="18" t="s">
        <v>245</v>
      </c>
      <c r="BM608" s="139" t="s">
        <v>1108</v>
      </c>
    </row>
    <row r="609" spans="2:51" s="12" customFormat="1" ht="12">
      <c r="B609" s="145"/>
      <c r="D609" s="146" t="s">
        <v>142</v>
      </c>
      <c r="E609" s="147" t="s">
        <v>19</v>
      </c>
      <c r="F609" s="148" t="s">
        <v>902</v>
      </c>
      <c r="H609" s="147" t="s">
        <v>19</v>
      </c>
      <c r="I609" s="149"/>
      <c r="L609" s="145"/>
      <c r="M609" s="150"/>
      <c r="T609" s="151"/>
      <c r="AT609" s="147" t="s">
        <v>142</v>
      </c>
      <c r="AU609" s="147" t="s">
        <v>86</v>
      </c>
      <c r="AV609" s="12" t="s">
        <v>84</v>
      </c>
      <c r="AW609" s="12" t="s">
        <v>37</v>
      </c>
      <c r="AX609" s="12" t="s">
        <v>76</v>
      </c>
      <c r="AY609" s="147" t="s">
        <v>130</v>
      </c>
    </row>
    <row r="610" spans="2:51" s="13" customFormat="1" ht="12">
      <c r="B610" s="152"/>
      <c r="D610" s="146" t="s">
        <v>142</v>
      </c>
      <c r="E610" s="153" t="s">
        <v>19</v>
      </c>
      <c r="F610" s="154" t="s">
        <v>1109</v>
      </c>
      <c r="H610" s="155">
        <v>2</v>
      </c>
      <c r="I610" s="156"/>
      <c r="L610" s="152"/>
      <c r="M610" s="157"/>
      <c r="T610" s="158"/>
      <c r="AT610" s="153" t="s">
        <v>142</v>
      </c>
      <c r="AU610" s="153" t="s">
        <v>86</v>
      </c>
      <c r="AV610" s="13" t="s">
        <v>86</v>
      </c>
      <c r="AW610" s="13" t="s">
        <v>37</v>
      </c>
      <c r="AX610" s="13" t="s">
        <v>76</v>
      </c>
      <c r="AY610" s="153" t="s">
        <v>130</v>
      </c>
    </row>
    <row r="611" spans="2:51" s="14" customFormat="1" ht="12">
      <c r="B611" s="159"/>
      <c r="D611" s="146" t="s">
        <v>142</v>
      </c>
      <c r="E611" s="160" t="s">
        <v>19</v>
      </c>
      <c r="F611" s="161" t="s">
        <v>146</v>
      </c>
      <c r="H611" s="162">
        <v>2</v>
      </c>
      <c r="I611" s="163"/>
      <c r="L611" s="159"/>
      <c r="M611" s="164"/>
      <c r="T611" s="165"/>
      <c r="AT611" s="160" t="s">
        <v>142</v>
      </c>
      <c r="AU611" s="160" t="s">
        <v>86</v>
      </c>
      <c r="AV611" s="14" t="s">
        <v>138</v>
      </c>
      <c r="AW611" s="14" t="s">
        <v>37</v>
      </c>
      <c r="AX611" s="14" t="s">
        <v>84</v>
      </c>
      <c r="AY611" s="160" t="s">
        <v>130</v>
      </c>
    </row>
    <row r="612" spans="2:65" s="1" customFormat="1" ht="24.2" customHeight="1">
      <c r="B612" s="33"/>
      <c r="C612" s="128" t="s">
        <v>1110</v>
      </c>
      <c r="D612" s="128" t="s">
        <v>133</v>
      </c>
      <c r="E612" s="129" t="s">
        <v>1111</v>
      </c>
      <c r="F612" s="130" t="s">
        <v>1107</v>
      </c>
      <c r="G612" s="131" t="s">
        <v>437</v>
      </c>
      <c r="H612" s="132">
        <v>2</v>
      </c>
      <c r="I612" s="133"/>
      <c r="J612" s="134">
        <f>ROUND(I612*H612,2)</f>
        <v>0</v>
      </c>
      <c r="K612" s="130" t="s">
        <v>19</v>
      </c>
      <c r="L612" s="33"/>
      <c r="M612" s="135" t="s">
        <v>19</v>
      </c>
      <c r="N612" s="136" t="s">
        <v>47</v>
      </c>
      <c r="P612" s="137">
        <f>O612*H612</f>
        <v>0</v>
      </c>
      <c r="Q612" s="137">
        <v>0</v>
      </c>
      <c r="R612" s="137">
        <f>Q612*H612</f>
        <v>0</v>
      </c>
      <c r="S612" s="137">
        <v>0</v>
      </c>
      <c r="T612" s="138">
        <f>S612*H612</f>
        <v>0</v>
      </c>
      <c r="AR612" s="139" t="s">
        <v>245</v>
      </c>
      <c r="AT612" s="139" t="s">
        <v>133</v>
      </c>
      <c r="AU612" s="139" t="s">
        <v>86</v>
      </c>
      <c r="AY612" s="18" t="s">
        <v>130</v>
      </c>
      <c r="BE612" s="140">
        <f>IF(N612="základní",J612,0)</f>
        <v>0</v>
      </c>
      <c r="BF612" s="140">
        <f>IF(N612="snížená",J612,0)</f>
        <v>0</v>
      </c>
      <c r="BG612" s="140">
        <f>IF(N612="zákl. přenesená",J612,0)</f>
        <v>0</v>
      </c>
      <c r="BH612" s="140">
        <f>IF(N612="sníž. přenesená",J612,0)</f>
        <v>0</v>
      </c>
      <c r="BI612" s="140">
        <f>IF(N612="nulová",J612,0)</f>
        <v>0</v>
      </c>
      <c r="BJ612" s="18" t="s">
        <v>84</v>
      </c>
      <c r="BK612" s="140">
        <f>ROUND(I612*H612,2)</f>
        <v>0</v>
      </c>
      <c r="BL612" s="18" t="s">
        <v>245</v>
      </c>
      <c r="BM612" s="139" t="s">
        <v>1112</v>
      </c>
    </row>
    <row r="613" spans="2:51" s="12" customFormat="1" ht="12">
      <c r="B613" s="145"/>
      <c r="D613" s="146" t="s">
        <v>142</v>
      </c>
      <c r="E613" s="147" t="s">
        <v>19</v>
      </c>
      <c r="F613" s="148" t="s">
        <v>902</v>
      </c>
      <c r="H613" s="147" t="s">
        <v>19</v>
      </c>
      <c r="I613" s="149"/>
      <c r="L613" s="145"/>
      <c r="M613" s="150"/>
      <c r="T613" s="151"/>
      <c r="AT613" s="147" t="s">
        <v>142</v>
      </c>
      <c r="AU613" s="147" t="s">
        <v>86</v>
      </c>
      <c r="AV613" s="12" t="s">
        <v>84</v>
      </c>
      <c r="AW613" s="12" t="s">
        <v>37</v>
      </c>
      <c r="AX613" s="12" t="s">
        <v>76</v>
      </c>
      <c r="AY613" s="147" t="s">
        <v>130</v>
      </c>
    </row>
    <row r="614" spans="2:51" s="13" customFormat="1" ht="12">
      <c r="B614" s="152"/>
      <c r="D614" s="146" t="s">
        <v>142</v>
      </c>
      <c r="E614" s="153" t="s">
        <v>19</v>
      </c>
      <c r="F614" s="154" t="s">
        <v>1113</v>
      </c>
      <c r="H614" s="155">
        <v>2</v>
      </c>
      <c r="I614" s="156"/>
      <c r="L614" s="152"/>
      <c r="M614" s="157"/>
      <c r="T614" s="158"/>
      <c r="AT614" s="153" t="s">
        <v>142</v>
      </c>
      <c r="AU614" s="153" t="s">
        <v>86</v>
      </c>
      <c r="AV614" s="13" t="s">
        <v>86</v>
      </c>
      <c r="AW614" s="13" t="s">
        <v>37</v>
      </c>
      <c r="AX614" s="13" t="s">
        <v>76</v>
      </c>
      <c r="AY614" s="153" t="s">
        <v>130</v>
      </c>
    </row>
    <row r="615" spans="2:51" s="14" customFormat="1" ht="12">
      <c r="B615" s="159"/>
      <c r="D615" s="146" t="s">
        <v>142</v>
      </c>
      <c r="E615" s="160" t="s">
        <v>19</v>
      </c>
      <c r="F615" s="161" t="s">
        <v>146</v>
      </c>
      <c r="H615" s="162">
        <v>2</v>
      </c>
      <c r="I615" s="163"/>
      <c r="L615" s="159"/>
      <c r="M615" s="164"/>
      <c r="T615" s="165"/>
      <c r="AT615" s="160" t="s">
        <v>142</v>
      </c>
      <c r="AU615" s="160" t="s">
        <v>86</v>
      </c>
      <c r="AV615" s="14" t="s">
        <v>138</v>
      </c>
      <c r="AW615" s="14" t="s">
        <v>37</v>
      </c>
      <c r="AX615" s="14" t="s">
        <v>84</v>
      </c>
      <c r="AY615" s="160" t="s">
        <v>130</v>
      </c>
    </row>
    <row r="616" spans="2:65" s="1" customFormat="1" ht="24.2" customHeight="1">
      <c r="B616" s="33"/>
      <c r="C616" s="128" t="s">
        <v>1114</v>
      </c>
      <c r="D616" s="128" t="s">
        <v>133</v>
      </c>
      <c r="E616" s="129" t="s">
        <v>1115</v>
      </c>
      <c r="F616" s="130" t="s">
        <v>1116</v>
      </c>
      <c r="G616" s="131" t="s">
        <v>437</v>
      </c>
      <c r="H616" s="132">
        <v>1</v>
      </c>
      <c r="I616" s="133"/>
      <c r="J616" s="134">
        <f>ROUND(I616*H616,2)</f>
        <v>0</v>
      </c>
      <c r="K616" s="130" t="s">
        <v>19</v>
      </c>
      <c r="L616" s="33"/>
      <c r="M616" s="135" t="s">
        <v>19</v>
      </c>
      <c r="N616" s="136" t="s">
        <v>47</v>
      </c>
      <c r="P616" s="137">
        <f>O616*H616</f>
        <v>0</v>
      </c>
      <c r="Q616" s="137">
        <v>0</v>
      </c>
      <c r="R616" s="137">
        <f>Q616*H616</f>
        <v>0</v>
      </c>
      <c r="S616" s="137">
        <v>0</v>
      </c>
      <c r="T616" s="138">
        <f>S616*H616</f>
        <v>0</v>
      </c>
      <c r="AR616" s="139" t="s">
        <v>245</v>
      </c>
      <c r="AT616" s="139" t="s">
        <v>133</v>
      </c>
      <c r="AU616" s="139" t="s">
        <v>86</v>
      </c>
      <c r="AY616" s="18" t="s">
        <v>130</v>
      </c>
      <c r="BE616" s="140">
        <f>IF(N616="základní",J616,0)</f>
        <v>0</v>
      </c>
      <c r="BF616" s="140">
        <f>IF(N616="snížená",J616,0)</f>
        <v>0</v>
      </c>
      <c r="BG616" s="140">
        <f>IF(N616="zákl. přenesená",J616,0)</f>
        <v>0</v>
      </c>
      <c r="BH616" s="140">
        <f>IF(N616="sníž. přenesená",J616,0)</f>
        <v>0</v>
      </c>
      <c r="BI616" s="140">
        <f>IF(N616="nulová",J616,0)</f>
        <v>0</v>
      </c>
      <c r="BJ616" s="18" t="s">
        <v>84</v>
      </c>
      <c r="BK616" s="140">
        <f>ROUND(I616*H616,2)</f>
        <v>0</v>
      </c>
      <c r="BL616" s="18" t="s">
        <v>245</v>
      </c>
      <c r="BM616" s="139" t="s">
        <v>1117</v>
      </c>
    </row>
    <row r="617" spans="2:51" s="12" customFormat="1" ht="12">
      <c r="B617" s="145"/>
      <c r="D617" s="146" t="s">
        <v>142</v>
      </c>
      <c r="E617" s="147" t="s">
        <v>19</v>
      </c>
      <c r="F617" s="148" t="s">
        <v>902</v>
      </c>
      <c r="H617" s="147" t="s">
        <v>19</v>
      </c>
      <c r="I617" s="149"/>
      <c r="L617" s="145"/>
      <c r="M617" s="150"/>
      <c r="T617" s="151"/>
      <c r="AT617" s="147" t="s">
        <v>142</v>
      </c>
      <c r="AU617" s="147" t="s">
        <v>86</v>
      </c>
      <c r="AV617" s="12" t="s">
        <v>84</v>
      </c>
      <c r="AW617" s="12" t="s">
        <v>37</v>
      </c>
      <c r="AX617" s="12" t="s">
        <v>76</v>
      </c>
      <c r="AY617" s="147" t="s">
        <v>130</v>
      </c>
    </row>
    <row r="618" spans="2:51" s="13" customFormat="1" ht="12">
      <c r="B618" s="152"/>
      <c r="D618" s="146" t="s">
        <v>142</v>
      </c>
      <c r="E618" s="153" t="s">
        <v>19</v>
      </c>
      <c r="F618" s="154" t="s">
        <v>913</v>
      </c>
      <c r="H618" s="155">
        <v>1</v>
      </c>
      <c r="I618" s="156"/>
      <c r="L618" s="152"/>
      <c r="M618" s="157"/>
      <c r="T618" s="158"/>
      <c r="AT618" s="153" t="s">
        <v>142</v>
      </c>
      <c r="AU618" s="153" t="s">
        <v>86</v>
      </c>
      <c r="AV618" s="13" t="s">
        <v>86</v>
      </c>
      <c r="AW618" s="13" t="s">
        <v>37</v>
      </c>
      <c r="AX618" s="13" t="s">
        <v>76</v>
      </c>
      <c r="AY618" s="153" t="s">
        <v>130</v>
      </c>
    </row>
    <row r="619" spans="2:51" s="14" customFormat="1" ht="12">
      <c r="B619" s="159"/>
      <c r="D619" s="146" t="s">
        <v>142</v>
      </c>
      <c r="E619" s="160" t="s">
        <v>19</v>
      </c>
      <c r="F619" s="161" t="s">
        <v>146</v>
      </c>
      <c r="H619" s="162">
        <v>1</v>
      </c>
      <c r="I619" s="163"/>
      <c r="L619" s="159"/>
      <c r="M619" s="164"/>
      <c r="T619" s="165"/>
      <c r="AT619" s="160" t="s">
        <v>142</v>
      </c>
      <c r="AU619" s="160" t="s">
        <v>86</v>
      </c>
      <c r="AV619" s="14" t="s">
        <v>138</v>
      </c>
      <c r="AW619" s="14" t="s">
        <v>37</v>
      </c>
      <c r="AX619" s="14" t="s">
        <v>84</v>
      </c>
      <c r="AY619" s="160" t="s">
        <v>130</v>
      </c>
    </row>
    <row r="620" spans="2:65" s="1" customFormat="1" ht="24.2" customHeight="1">
      <c r="B620" s="33"/>
      <c r="C620" s="128" t="s">
        <v>1118</v>
      </c>
      <c r="D620" s="128" t="s">
        <v>133</v>
      </c>
      <c r="E620" s="129" t="s">
        <v>1119</v>
      </c>
      <c r="F620" s="130" t="s">
        <v>1120</v>
      </c>
      <c r="G620" s="131" t="s">
        <v>437</v>
      </c>
      <c r="H620" s="132">
        <v>1</v>
      </c>
      <c r="I620" s="133"/>
      <c r="J620" s="134">
        <f>ROUND(I620*H620,2)</f>
        <v>0</v>
      </c>
      <c r="K620" s="130" t="s">
        <v>19</v>
      </c>
      <c r="L620" s="33"/>
      <c r="M620" s="135" t="s">
        <v>19</v>
      </c>
      <c r="N620" s="136" t="s">
        <v>47</v>
      </c>
      <c r="P620" s="137">
        <f>O620*H620</f>
        <v>0</v>
      </c>
      <c r="Q620" s="137">
        <v>0</v>
      </c>
      <c r="R620" s="137">
        <f>Q620*H620</f>
        <v>0</v>
      </c>
      <c r="S620" s="137">
        <v>0</v>
      </c>
      <c r="T620" s="138">
        <f>S620*H620</f>
        <v>0</v>
      </c>
      <c r="AR620" s="139" t="s">
        <v>245</v>
      </c>
      <c r="AT620" s="139" t="s">
        <v>133</v>
      </c>
      <c r="AU620" s="139" t="s">
        <v>86</v>
      </c>
      <c r="AY620" s="18" t="s">
        <v>130</v>
      </c>
      <c r="BE620" s="140">
        <f>IF(N620="základní",J620,0)</f>
        <v>0</v>
      </c>
      <c r="BF620" s="140">
        <f>IF(N620="snížená",J620,0)</f>
        <v>0</v>
      </c>
      <c r="BG620" s="140">
        <f>IF(N620="zákl. přenesená",J620,0)</f>
        <v>0</v>
      </c>
      <c r="BH620" s="140">
        <f>IF(N620="sníž. přenesená",J620,0)</f>
        <v>0</v>
      </c>
      <c r="BI620" s="140">
        <f>IF(N620="nulová",J620,0)</f>
        <v>0</v>
      </c>
      <c r="BJ620" s="18" t="s">
        <v>84</v>
      </c>
      <c r="BK620" s="140">
        <f>ROUND(I620*H620,2)</f>
        <v>0</v>
      </c>
      <c r="BL620" s="18" t="s">
        <v>245</v>
      </c>
      <c r="BM620" s="139" t="s">
        <v>1121</v>
      </c>
    </row>
    <row r="621" spans="2:51" s="12" customFormat="1" ht="12">
      <c r="B621" s="145"/>
      <c r="D621" s="146" t="s">
        <v>142</v>
      </c>
      <c r="E621" s="147" t="s">
        <v>19</v>
      </c>
      <c r="F621" s="148" t="s">
        <v>902</v>
      </c>
      <c r="H621" s="147" t="s">
        <v>19</v>
      </c>
      <c r="I621" s="149"/>
      <c r="L621" s="145"/>
      <c r="M621" s="150"/>
      <c r="T621" s="151"/>
      <c r="AT621" s="147" t="s">
        <v>142</v>
      </c>
      <c r="AU621" s="147" t="s">
        <v>86</v>
      </c>
      <c r="AV621" s="12" t="s">
        <v>84</v>
      </c>
      <c r="AW621" s="12" t="s">
        <v>37</v>
      </c>
      <c r="AX621" s="12" t="s">
        <v>76</v>
      </c>
      <c r="AY621" s="147" t="s">
        <v>130</v>
      </c>
    </row>
    <row r="622" spans="2:51" s="13" customFormat="1" ht="12">
      <c r="B622" s="152"/>
      <c r="D622" s="146" t="s">
        <v>142</v>
      </c>
      <c r="E622" s="153" t="s">
        <v>19</v>
      </c>
      <c r="F622" s="154" t="s">
        <v>1122</v>
      </c>
      <c r="H622" s="155">
        <v>1</v>
      </c>
      <c r="I622" s="156"/>
      <c r="L622" s="152"/>
      <c r="M622" s="157"/>
      <c r="T622" s="158"/>
      <c r="AT622" s="153" t="s">
        <v>142</v>
      </c>
      <c r="AU622" s="153" t="s">
        <v>86</v>
      </c>
      <c r="AV622" s="13" t="s">
        <v>86</v>
      </c>
      <c r="AW622" s="13" t="s">
        <v>37</v>
      </c>
      <c r="AX622" s="13" t="s">
        <v>76</v>
      </c>
      <c r="AY622" s="153" t="s">
        <v>130</v>
      </c>
    </row>
    <row r="623" spans="2:51" s="14" customFormat="1" ht="12">
      <c r="B623" s="159"/>
      <c r="D623" s="146" t="s">
        <v>142</v>
      </c>
      <c r="E623" s="160" t="s">
        <v>19</v>
      </c>
      <c r="F623" s="161" t="s">
        <v>146</v>
      </c>
      <c r="H623" s="162">
        <v>1</v>
      </c>
      <c r="I623" s="163"/>
      <c r="L623" s="159"/>
      <c r="M623" s="164"/>
      <c r="T623" s="165"/>
      <c r="AT623" s="160" t="s">
        <v>142</v>
      </c>
      <c r="AU623" s="160" t="s">
        <v>86</v>
      </c>
      <c r="AV623" s="14" t="s">
        <v>138</v>
      </c>
      <c r="AW623" s="14" t="s">
        <v>37</v>
      </c>
      <c r="AX623" s="14" t="s">
        <v>84</v>
      </c>
      <c r="AY623" s="160" t="s">
        <v>130</v>
      </c>
    </row>
    <row r="624" spans="2:65" s="1" customFormat="1" ht="16.5" customHeight="1">
      <c r="B624" s="33"/>
      <c r="C624" s="128" t="s">
        <v>1123</v>
      </c>
      <c r="D624" s="128" t="s">
        <v>133</v>
      </c>
      <c r="E624" s="129" t="s">
        <v>1124</v>
      </c>
      <c r="F624" s="130" t="s">
        <v>1125</v>
      </c>
      <c r="G624" s="131" t="s">
        <v>437</v>
      </c>
      <c r="H624" s="132">
        <v>1</v>
      </c>
      <c r="I624" s="133"/>
      <c r="J624" s="134">
        <f>ROUND(I624*H624,2)</f>
        <v>0</v>
      </c>
      <c r="K624" s="130" t="s">
        <v>19</v>
      </c>
      <c r="L624" s="33"/>
      <c r="M624" s="135" t="s">
        <v>19</v>
      </c>
      <c r="N624" s="136" t="s">
        <v>47</v>
      </c>
      <c r="P624" s="137">
        <f>O624*H624</f>
        <v>0</v>
      </c>
      <c r="Q624" s="137">
        <v>0</v>
      </c>
      <c r="R624" s="137">
        <f>Q624*H624</f>
        <v>0</v>
      </c>
      <c r="S624" s="137">
        <v>0</v>
      </c>
      <c r="T624" s="138">
        <f>S624*H624</f>
        <v>0</v>
      </c>
      <c r="AR624" s="139" t="s">
        <v>245</v>
      </c>
      <c r="AT624" s="139" t="s">
        <v>133</v>
      </c>
      <c r="AU624" s="139" t="s">
        <v>86</v>
      </c>
      <c r="AY624" s="18" t="s">
        <v>130</v>
      </c>
      <c r="BE624" s="140">
        <f>IF(N624="základní",J624,0)</f>
        <v>0</v>
      </c>
      <c r="BF624" s="140">
        <f>IF(N624="snížená",J624,0)</f>
        <v>0</v>
      </c>
      <c r="BG624" s="140">
        <f>IF(N624="zákl. přenesená",J624,0)</f>
        <v>0</v>
      </c>
      <c r="BH624" s="140">
        <f>IF(N624="sníž. přenesená",J624,0)</f>
        <v>0</v>
      </c>
      <c r="BI624" s="140">
        <f>IF(N624="nulová",J624,0)</f>
        <v>0</v>
      </c>
      <c r="BJ624" s="18" t="s">
        <v>84</v>
      </c>
      <c r="BK624" s="140">
        <f>ROUND(I624*H624,2)</f>
        <v>0</v>
      </c>
      <c r="BL624" s="18" t="s">
        <v>245</v>
      </c>
      <c r="BM624" s="139" t="s">
        <v>1126</v>
      </c>
    </row>
    <row r="625" spans="2:51" s="12" customFormat="1" ht="12">
      <c r="B625" s="145"/>
      <c r="D625" s="146" t="s">
        <v>142</v>
      </c>
      <c r="E625" s="147" t="s">
        <v>19</v>
      </c>
      <c r="F625" s="148" t="s">
        <v>902</v>
      </c>
      <c r="H625" s="147" t="s">
        <v>19</v>
      </c>
      <c r="I625" s="149"/>
      <c r="L625" s="145"/>
      <c r="M625" s="150"/>
      <c r="T625" s="151"/>
      <c r="AT625" s="147" t="s">
        <v>142</v>
      </c>
      <c r="AU625" s="147" t="s">
        <v>86</v>
      </c>
      <c r="AV625" s="12" t="s">
        <v>84</v>
      </c>
      <c r="AW625" s="12" t="s">
        <v>37</v>
      </c>
      <c r="AX625" s="12" t="s">
        <v>76</v>
      </c>
      <c r="AY625" s="147" t="s">
        <v>130</v>
      </c>
    </row>
    <row r="626" spans="2:51" s="13" customFormat="1" ht="12">
      <c r="B626" s="152"/>
      <c r="D626" s="146" t="s">
        <v>142</v>
      </c>
      <c r="E626" s="153" t="s">
        <v>19</v>
      </c>
      <c r="F626" s="154" t="s">
        <v>903</v>
      </c>
      <c r="H626" s="155">
        <v>1</v>
      </c>
      <c r="I626" s="156"/>
      <c r="L626" s="152"/>
      <c r="M626" s="157"/>
      <c r="T626" s="158"/>
      <c r="AT626" s="153" t="s">
        <v>142</v>
      </c>
      <c r="AU626" s="153" t="s">
        <v>86</v>
      </c>
      <c r="AV626" s="13" t="s">
        <v>86</v>
      </c>
      <c r="AW626" s="13" t="s">
        <v>37</v>
      </c>
      <c r="AX626" s="13" t="s">
        <v>76</v>
      </c>
      <c r="AY626" s="153" t="s">
        <v>130</v>
      </c>
    </row>
    <row r="627" spans="2:51" s="14" customFormat="1" ht="12">
      <c r="B627" s="159"/>
      <c r="D627" s="146" t="s">
        <v>142</v>
      </c>
      <c r="E627" s="160" t="s">
        <v>19</v>
      </c>
      <c r="F627" s="161" t="s">
        <v>146</v>
      </c>
      <c r="H627" s="162">
        <v>1</v>
      </c>
      <c r="I627" s="163"/>
      <c r="L627" s="159"/>
      <c r="M627" s="164"/>
      <c r="T627" s="165"/>
      <c r="AT627" s="160" t="s">
        <v>142</v>
      </c>
      <c r="AU627" s="160" t="s">
        <v>86</v>
      </c>
      <c r="AV627" s="14" t="s">
        <v>138</v>
      </c>
      <c r="AW627" s="14" t="s">
        <v>37</v>
      </c>
      <c r="AX627" s="14" t="s">
        <v>84</v>
      </c>
      <c r="AY627" s="160" t="s">
        <v>130</v>
      </c>
    </row>
    <row r="628" spans="2:65" s="1" customFormat="1" ht="24.2" customHeight="1">
      <c r="B628" s="33"/>
      <c r="C628" s="128" t="s">
        <v>1127</v>
      </c>
      <c r="D628" s="128" t="s">
        <v>133</v>
      </c>
      <c r="E628" s="129" t="s">
        <v>1128</v>
      </c>
      <c r="F628" s="130" t="s">
        <v>1129</v>
      </c>
      <c r="G628" s="131" t="s">
        <v>437</v>
      </c>
      <c r="H628" s="132">
        <v>1</v>
      </c>
      <c r="I628" s="133"/>
      <c r="J628" s="134">
        <f>ROUND(I628*H628,2)</f>
        <v>0</v>
      </c>
      <c r="K628" s="130" t="s">
        <v>19</v>
      </c>
      <c r="L628" s="33"/>
      <c r="M628" s="135" t="s">
        <v>19</v>
      </c>
      <c r="N628" s="136" t="s">
        <v>47</v>
      </c>
      <c r="P628" s="137">
        <f>O628*H628</f>
        <v>0</v>
      </c>
      <c r="Q628" s="137">
        <v>0</v>
      </c>
      <c r="R628" s="137">
        <f>Q628*H628</f>
        <v>0</v>
      </c>
      <c r="S628" s="137">
        <v>0</v>
      </c>
      <c r="T628" s="138">
        <f>S628*H628</f>
        <v>0</v>
      </c>
      <c r="AR628" s="139" t="s">
        <v>245</v>
      </c>
      <c r="AT628" s="139" t="s">
        <v>133</v>
      </c>
      <c r="AU628" s="139" t="s">
        <v>86</v>
      </c>
      <c r="AY628" s="18" t="s">
        <v>130</v>
      </c>
      <c r="BE628" s="140">
        <f>IF(N628="základní",J628,0)</f>
        <v>0</v>
      </c>
      <c r="BF628" s="140">
        <f>IF(N628="snížená",J628,0)</f>
        <v>0</v>
      </c>
      <c r="BG628" s="140">
        <f>IF(N628="zákl. přenesená",J628,0)</f>
        <v>0</v>
      </c>
      <c r="BH628" s="140">
        <f>IF(N628="sníž. přenesená",J628,0)</f>
        <v>0</v>
      </c>
      <c r="BI628" s="140">
        <f>IF(N628="nulová",J628,0)</f>
        <v>0</v>
      </c>
      <c r="BJ628" s="18" t="s">
        <v>84</v>
      </c>
      <c r="BK628" s="140">
        <f>ROUND(I628*H628,2)</f>
        <v>0</v>
      </c>
      <c r="BL628" s="18" t="s">
        <v>245</v>
      </c>
      <c r="BM628" s="139" t="s">
        <v>1130</v>
      </c>
    </row>
    <row r="629" spans="2:51" s="12" customFormat="1" ht="12">
      <c r="B629" s="145"/>
      <c r="D629" s="146" t="s">
        <v>142</v>
      </c>
      <c r="E629" s="147" t="s">
        <v>19</v>
      </c>
      <c r="F629" s="148" t="s">
        <v>902</v>
      </c>
      <c r="H629" s="147" t="s">
        <v>19</v>
      </c>
      <c r="I629" s="149"/>
      <c r="L629" s="145"/>
      <c r="M629" s="150"/>
      <c r="T629" s="151"/>
      <c r="AT629" s="147" t="s">
        <v>142</v>
      </c>
      <c r="AU629" s="147" t="s">
        <v>86</v>
      </c>
      <c r="AV629" s="12" t="s">
        <v>84</v>
      </c>
      <c r="AW629" s="12" t="s">
        <v>37</v>
      </c>
      <c r="AX629" s="12" t="s">
        <v>76</v>
      </c>
      <c r="AY629" s="147" t="s">
        <v>130</v>
      </c>
    </row>
    <row r="630" spans="2:51" s="13" customFormat="1" ht="12">
      <c r="B630" s="152"/>
      <c r="D630" s="146" t="s">
        <v>142</v>
      </c>
      <c r="E630" s="153" t="s">
        <v>19</v>
      </c>
      <c r="F630" s="154" t="s">
        <v>914</v>
      </c>
      <c r="H630" s="155">
        <v>1</v>
      </c>
      <c r="I630" s="156"/>
      <c r="L630" s="152"/>
      <c r="M630" s="157"/>
      <c r="T630" s="158"/>
      <c r="AT630" s="153" t="s">
        <v>142</v>
      </c>
      <c r="AU630" s="153" t="s">
        <v>86</v>
      </c>
      <c r="AV630" s="13" t="s">
        <v>86</v>
      </c>
      <c r="AW630" s="13" t="s">
        <v>37</v>
      </c>
      <c r="AX630" s="13" t="s">
        <v>76</v>
      </c>
      <c r="AY630" s="153" t="s">
        <v>130</v>
      </c>
    </row>
    <row r="631" spans="2:51" s="14" customFormat="1" ht="12">
      <c r="B631" s="159"/>
      <c r="D631" s="146" t="s">
        <v>142</v>
      </c>
      <c r="E631" s="160" t="s">
        <v>19</v>
      </c>
      <c r="F631" s="161" t="s">
        <v>146</v>
      </c>
      <c r="H631" s="162">
        <v>1</v>
      </c>
      <c r="I631" s="163"/>
      <c r="L631" s="159"/>
      <c r="M631" s="164"/>
      <c r="T631" s="165"/>
      <c r="AT631" s="160" t="s">
        <v>142</v>
      </c>
      <c r="AU631" s="160" t="s">
        <v>86</v>
      </c>
      <c r="AV631" s="14" t="s">
        <v>138</v>
      </c>
      <c r="AW631" s="14" t="s">
        <v>37</v>
      </c>
      <c r="AX631" s="14" t="s">
        <v>84</v>
      </c>
      <c r="AY631" s="160" t="s">
        <v>130</v>
      </c>
    </row>
    <row r="632" spans="2:65" s="1" customFormat="1" ht="21.75" customHeight="1">
      <c r="B632" s="33"/>
      <c r="C632" s="128" t="s">
        <v>1131</v>
      </c>
      <c r="D632" s="128" t="s">
        <v>133</v>
      </c>
      <c r="E632" s="129" t="s">
        <v>1132</v>
      </c>
      <c r="F632" s="130" t="s">
        <v>1133</v>
      </c>
      <c r="G632" s="131" t="s">
        <v>445</v>
      </c>
      <c r="H632" s="132">
        <v>1</v>
      </c>
      <c r="I632" s="133"/>
      <c r="J632" s="134">
        <f>ROUND(I632*H632,2)</f>
        <v>0</v>
      </c>
      <c r="K632" s="130" t="s">
        <v>19</v>
      </c>
      <c r="L632" s="33"/>
      <c r="M632" s="135" t="s">
        <v>19</v>
      </c>
      <c r="N632" s="136" t="s">
        <v>47</v>
      </c>
      <c r="P632" s="137">
        <f>O632*H632</f>
        <v>0</v>
      </c>
      <c r="Q632" s="137">
        <v>0</v>
      </c>
      <c r="R632" s="137">
        <f>Q632*H632</f>
        <v>0</v>
      </c>
      <c r="S632" s="137">
        <v>0</v>
      </c>
      <c r="T632" s="138">
        <f>S632*H632</f>
        <v>0</v>
      </c>
      <c r="AR632" s="139" t="s">
        <v>245</v>
      </c>
      <c r="AT632" s="139" t="s">
        <v>133</v>
      </c>
      <c r="AU632" s="139" t="s">
        <v>86</v>
      </c>
      <c r="AY632" s="18" t="s">
        <v>130</v>
      </c>
      <c r="BE632" s="140">
        <f>IF(N632="základní",J632,0)</f>
        <v>0</v>
      </c>
      <c r="BF632" s="140">
        <f>IF(N632="snížená",J632,0)</f>
        <v>0</v>
      </c>
      <c r="BG632" s="140">
        <f>IF(N632="zákl. přenesená",J632,0)</f>
        <v>0</v>
      </c>
      <c r="BH632" s="140">
        <f>IF(N632="sníž. přenesená",J632,0)</f>
        <v>0</v>
      </c>
      <c r="BI632" s="140">
        <f>IF(N632="nulová",J632,0)</f>
        <v>0</v>
      </c>
      <c r="BJ632" s="18" t="s">
        <v>84</v>
      </c>
      <c r="BK632" s="140">
        <f>ROUND(I632*H632,2)</f>
        <v>0</v>
      </c>
      <c r="BL632" s="18" t="s">
        <v>245</v>
      </c>
      <c r="BM632" s="139" t="s">
        <v>1134</v>
      </c>
    </row>
    <row r="633" spans="2:51" s="12" customFormat="1" ht="12">
      <c r="B633" s="145"/>
      <c r="D633" s="146" t="s">
        <v>142</v>
      </c>
      <c r="E633" s="147" t="s">
        <v>19</v>
      </c>
      <c r="F633" s="148" t="s">
        <v>1135</v>
      </c>
      <c r="H633" s="147" t="s">
        <v>19</v>
      </c>
      <c r="I633" s="149"/>
      <c r="L633" s="145"/>
      <c r="M633" s="150"/>
      <c r="T633" s="151"/>
      <c r="AT633" s="147" t="s">
        <v>142</v>
      </c>
      <c r="AU633" s="147" t="s">
        <v>86</v>
      </c>
      <c r="AV633" s="12" t="s">
        <v>84</v>
      </c>
      <c r="AW633" s="12" t="s">
        <v>37</v>
      </c>
      <c r="AX633" s="12" t="s">
        <v>76</v>
      </c>
      <c r="AY633" s="147" t="s">
        <v>130</v>
      </c>
    </row>
    <row r="634" spans="2:51" s="12" customFormat="1" ht="12">
      <c r="B634" s="145"/>
      <c r="D634" s="146" t="s">
        <v>142</v>
      </c>
      <c r="E634" s="147" t="s">
        <v>19</v>
      </c>
      <c r="F634" s="148" t="s">
        <v>1136</v>
      </c>
      <c r="H634" s="147" t="s">
        <v>19</v>
      </c>
      <c r="I634" s="149"/>
      <c r="L634" s="145"/>
      <c r="M634" s="150"/>
      <c r="T634" s="151"/>
      <c r="AT634" s="147" t="s">
        <v>142</v>
      </c>
      <c r="AU634" s="147" t="s">
        <v>86</v>
      </c>
      <c r="AV634" s="12" t="s">
        <v>84</v>
      </c>
      <c r="AW634" s="12" t="s">
        <v>37</v>
      </c>
      <c r="AX634" s="12" t="s">
        <v>76</v>
      </c>
      <c r="AY634" s="147" t="s">
        <v>130</v>
      </c>
    </row>
    <row r="635" spans="2:51" s="12" customFormat="1" ht="12">
      <c r="B635" s="145"/>
      <c r="D635" s="146" t="s">
        <v>142</v>
      </c>
      <c r="E635" s="147" t="s">
        <v>19</v>
      </c>
      <c r="F635" s="148" t="s">
        <v>1137</v>
      </c>
      <c r="H635" s="147" t="s">
        <v>19</v>
      </c>
      <c r="I635" s="149"/>
      <c r="L635" s="145"/>
      <c r="M635" s="150"/>
      <c r="T635" s="151"/>
      <c r="AT635" s="147" t="s">
        <v>142</v>
      </c>
      <c r="AU635" s="147" t="s">
        <v>86</v>
      </c>
      <c r="AV635" s="12" t="s">
        <v>84</v>
      </c>
      <c r="AW635" s="12" t="s">
        <v>37</v>
      </c>
      <c r="AX635" s="12" t="s">
        <v>76</v>
      </c>
      <c r="AY635" s="147" t="s">
        <v>130</v>
      </c>
    </row>
    <row r="636" spans="2:51" s="13" customFormat="1" ht="12">
      <c r="B636" s="152"/>
      <c r="D636" s="146" t="s">
        <v>142</v>
      </c>
      <c r="E636" s="153" t="s">
        <v>19</v>
      </c>
      <c r="F636" s="154" t="s">
        <v>1138</v>
      </c>
      <c r="H636" s="155">
        <v>1</v>
      </c>
      <c r="I636" s="156"/>
      <c r="L636" s="152"/>
      <c r="M636" s="157"/>
      <c r="T636" s="158"/>
      <c r="AT636" s="153" t="s">
        <v>142</v>
      </c>
      <c r="AU636" s="153" t="s">
        <v>86</v>
      </c>
      <c r="AV636" s="13" t="s">
        <v>86</v>
      </c>
      <c r="AW636" s="13" t="s">
        <v>37</v>
      </c>
      <c r="AX636" s="13" t="s">
        <v>76</v>
      </c>
      <c r="AY636" s="153" t="s">
        <v>130</v>
      </c>
    </row>
    <row r="637" spans="2:51" s="14" customFormat="1" ht="12">
      <c r="B637" s="159"/>
      <c r="D637" s="146" t="s">
        <v>142</v>
      </c>
      <c r="E637" s="160" t="s">
        <v>19</v>
      </c>
      <c r="F637" s="161" t="s">
        <v>146</v>
      </c>
      <c r="H637" s="162">
        <v>1</v>
      </c>
      <c r="I637" s="163"/>
      <c r="L637" s="159"/>
      <c r="M637" s="164"/>
      <c r="T637" s="165"/>
      <c r="AT637" s="160" t="s">
        <v>142</v>
      </c>
      <c r="AU637" s="160" t="s">
        <v>86</v>
      </c>
      <c r="AV637" s="14" t="s">
        <v>138</v>
      </c>
      <c r="AW637" s="14" t="s">
        <v>37</v>
      </c>
      <c r="AX637" s="14" t="s">
        <v>84</v>
      </c>
      <c r="AY637" s="160" t="s">
        <v>130</v>
      </c>
    </row>
    <row r="638" spans="2:65" s="1" customFormat="1" ht="24.2" customHeight="1">
      <c r="B638" s="33"/>
      <c r="C638" s="128" t="s">
        <v>1139</v>
      </c>
      <c r="D638" s="128" t="s">
        <v>133</v>
      </c>
      <c r="E638" s="129" t="s">
        <v>1140</v>
      </c>
      <c r="F638" s="130" t="s">
        <v>1141</v>
      </c>
      <c r="G638" s="131" t="s">
        <v>437</v>
      </c>
      <c r="H638" s="132">
        <v>4</v>
      </c>
      <c r="I638" s="133"/>
      <c r="J638" s="134">
        <f>ROUND(I638*H638,2)</f>
        <v>0</v>
      </c>
      <c r="K638" s="130" t="s">
        <v>19</v>
      </c>
      <c r="L638" s="33"/>
      <c r="M638" s="135" t="s">
        <v>19</v>
      </c>
      <c r="N638" s="136" t="s">
        <v>47</v>
      </c>
      <c r="P638" s="137">
        <f>O638*H638</f>
        <v>0</v>
      </c>
      <c r="Q638" s="137">
        <v>0</v>
      </c>
      <c r="R638" s="137">
        <f>Q638*H638</f>
        <v>0</v>
      </c>
      <c r="S638" s="137">
        <v>0</v>
      </c>
      <c r="T638" s="138">
        <f>S638*H638</f>
        <v>0</v>
      </c>
      <c r="AR638" s="139" t="s">
        <v>245</v>
      </c>
      <c r="AT638" s="139" t="s">
        <v>133</v>
      </c>
      <c r="AU638" s="139" t="s">
        <v>86</v>
      </c>
      <c r="AY638" s="18" t="s">
        <v>130</v>
      </c>
      <c r="BE638" s="140">
        <f>IF(N638="základní",J638,0)</f>
        <v>0</v>
      </c>
      <c r="BF638" s="140">
        <f>IF(N638="snížená",J638,0)</f>
        <v>0</v>
      </c>
      <c r="BG638" s="140">
        <f>IF(N638="zákl. přenesená",J638,0)</f>
        <v>0</v>
      </c>
      <c r="BH638" s="140">
        <f>IF(N638="sníž. přenesená",J638,0)</f>
        <v>0</v>
      </c>
      <c r="BI638" s="140">
        <f>IF(N638="nulová",J638,0)</f>
        <v>0</v>
      </c>
      <c r="BJ638" s="18" t="s">
        <v>84</v>
      </c>
      <c r="BK638" s="140">
        <f>ROUND(I638*H638,2)</f>
        <v>0</v>
      </c>
      <c r="BL638" s="18" t="s">
        <v>245</v>
      </c>
      <c r="BM638" s="139" t="s">
        <v>1142</v>
      </c>
    </row>
    <row r="639" spans="2:51" s="12" customFormat="1" ht="12">
      <c r="B639" s="145"/>
      <c r="D639" s="146" t="s">
        <v>142</v>
      </c>
      <c r="E639" s="147" t="s">
        <v>19</v>
      </c>
      <c r="F639" s="148" t="s">
        <v>1135</v>
      </c>
      <c r="H639" s="147" t="s">
        <v>19</v>
      </c>
      <c r="I639" s="149"/>
      <c r="L639" s="145"/>
      <c r="M639" s="150"/>
      <c r="T639" s="151"/>
      <c r="AT639" s="147" t="s">
        <v>142</v>
      </c>
      <c r="AU639" s="147" t="s">
        <v>86</v>
      </c>
      <c r="AV639" s="12" t="s">
        <v>84</v>
      </c>
      <c r="AW639" s="12" t="s">
        <v>37</v>
      </c>
      <c r="AX639" s="12" t="s">
        <v>76</v>
      </c>
      <c r="AY639" s="147" t="s">
        <v>130</v>
      </c>
    </row>
    <row r="640" spans="2:51" s="13" customFormat="1" ht="12">
      <c r="B640" s="152"/>
      <c r="D640" s="146" t="s">
        <v>142</v>
      </c>
      <c r="E640" s="153" t="s">
        <v>19</v>
      </c>
      <c r="F640" s="154" t="s">
        <v>1143</v>
      </c>
      <c r="H640" s="155">
        <v>4</v>
      </c>
      <c r="I640" s="156"/>
      <c r="L640" s="152"/>
      <c r="M640" s="157"/>
      <c r="T640" s="158"/>
      <c r="AT640" s="153" t="s">
        <v>142</v>
      </c>
      <c r="AU640" s="153" t="s">
        <v>86</v>
      </c>
      <c r="AV640" s="13" t="s">
        <v>86</v>
      </c>
      <c r="AW640" s="13" t="s">
        <v>37</v>
      </c>
      <c r="AX640" s="13" t="s">
        <v>76</v>
      </c>
      <c r="AY640" s="153" t="s">
        <v>130</v>
      </c>
    </row>
    <row r="641" spans="2:51" s="14" customFormat="1" ht="12">
      <c r="B641" s="159"/>
      <c r="D641" s="146" t="s">
        <v>142</v>
      </c>
      <c r="E641" s="160" t="s">
        <v>19</v>
      </c>
      <c r="F641" s="161" t="s">
        <v>146</v>
      </c>
      <c r="H641" s="162">
        <v>4</v>
      </c>
      <c r="I641" s="163"/>
      <c r="L641" s="159"/>
      <c r="M641" s="164"/>
      <c r="T641" s="165"/>
      <c r="AT641" s="160" t="s">
        <v>142</v>
      </c>
      <c r="AU641" s="160" t="s">
        <v>86</v>
      </c>
      <c r="AV641" s="14" t="s">
        <v>138</v>
      </c>
      <c r="AW641" s="14" t="s">
        <v>37</v>
      </c>
      <c r="AX641" s="14" t="s">
        <v>84</v>
      </c>
      <c r="AY641" s="160" t="s">
        <v>130</v>
      </c>
    </row>
    <row r="642" spans="2:65" s="1" customFormat="1" ht="24.2" customHeight="1">
      <c r="B642" s="33"/>
      <c r="C642" s="128" t="s">
        <v>1144</v>
      </c>
      <c r="D642" s="128" t="s">
        <v>133</v>
      </c>
      <c r="E642" s="129" t="s">
        <v>1145</v>
      </c>
      <c r="F642" s="130" t="s">
        <v>1146</v>
      </c>
      <c r="G642" s="131" t="s">
        <v>445</v>
      </c>
      <c r="H642" s="132">
        <v>1</v>
      </c>
      <c r="I642" s="133"/>
      <c r="J642" s="134">
        <f>ROUND(I642*H642,2)</f>
        <v>0</v>
      </c>
      <c r="K642" s="130" t="s">
        <v>19</v>
      </c>
      <c r="L642" s="33"/>
      <c r="M642" s="135" t="s">
        <v>19</v>
      </c>
      <c r="N642" s="136" t="s">
        <v>47</v>
      </c>
      <c r="P642" s="137">
        <f>O642*H642</f>
        <v>0</v>
      </c>
      <c r="Q642" s="137">
        <v>0</v>
      </c>
      <c r="R642" s="137">
        <f>Q642*H642</f>
        <v>0</v>
      </c>
      <c r="S642" s="137">
        <v>0</v>
      </c>
      <c r="T642" s="138">
        <f>S642*H642</f>
        <v>0</v>
      </c>
      <c r="AR642" s="139" t="s">
        <v>245</v>
      </c>
      <c r="AT642" s="139" t="s">
        <v>133</v>
      </c>
      <c r="AU642" s="139" t="s">
        <v>86</v>
      </c>
      <c r="AY642" s="18" t="s">
        <v>130</v>
      </c>
      <c r="BE642" s="140">
        <f>IF(N642="základní",J642,0)</f>
        <v>0</v>
      </c>
      <c r="BF642" s="140">
        <f>IF(N642="snížená",J642,0)</f>
        <v>0</v>
      </c>
      <c r="BG642" s="140">
        <f>IF(N642="zákl. přenesená",J642,0)</f>
        <v>0</v>
      </c>
      <c r="BH642" s="140">
        <f>IF(N642="sníž. přenesená",J642,0)</f>
        <v>0</v>
      </c>
      <c r="BI642" s="140">
        <f>IF(N642="nulová",J642,0)</f>
        <v>0</v>
      </c>
      <c r="BJ642" s="18" t="s">
        <v>84</v>
      </c>
      <c r="BK642" s="140">
        <f>ROUND(I642*H642,2)</f>
        <v>0</v>
      </c>
      <c r="BL642" s="18" t="s">
        <v>245</v>
      </c>
      <c r="BM642" s="139" t="s">
        <v>1147</v>
      </c>
    </row>
    <row r="643" spans="2:51" s="12" customFormat="1" ht="12">
      <c r="B643" s="145"/>
      <c r="D643" s="146" t="s">
        <v>142</v>
      </c>
      <c r="E643" s="147" t="s">
        <v>19</v>
      </c>
      <c r="F643" s="148" t="s">
        <v>1135</v>
      </c>
      <c r="H643" s="147" t="s">
        <v>19</v>
      </c>
      <c r="I643" s="149"/>
      <c r="L643" s="145"/>
      <c r="M643" s="150"/>
      <c r="T643" s="151"/>
      <c r="AT643" s="147" t="s">
        <v>142</v>
      </c>
      <c r="AU643" s="147" t="s">
        <v>86</v>
      </c>
      <c r="AV643" s="12" t="s">
        <v>84</v>
      </c>
      <c r="AW643" s="12" t="s">
        <v>37</v>
      </c>
      <c r="AX643" s="12" t="s">
        <v>76</v>
      </c>
      <c r="AY643" s="147" t="s">
        <v>130</v>
      </c>
    </row>
    <row r="644" spans="2:51" s="12" customFormat="1" ht="12">
      <c r="B644" s="145"/>
      <c r="D644" s="146" t="s">
        <v>142</v>
      </c>
      <c r="E644" s="147" t="s">
        <v>19</v>
      </c>
      <c r="F644" s="148" t="s">
        <v>1148</v>
      </c>
      <c r="H644" s="147" t="s">
        <v>19</v>
      </c>
      <c r="I644" s="149"/>
      <c r="L644" s="145"/>
      <c r="M644" s="150"/>
      <c r="T644" s="151"/>
      <c r="AT644" s="147" t="s">
        <v>142</v>
      </c>
      <c r="AU644" s="147" t="s">
        <v>86</v>
      </c>
      <c r="AV644" s="12" t="s">
        <v>84</v>
      </c>
      <c r="AW644" s="12" t="s">
        <v>37</v>
      </c>
      <c r="AX644" s="12" t="s">
        <v>76</v>
      </c>
      <c r="AY644" s="147" t="s">
        <v>130</v>
      </c>
    </row>
    <row r="645" spans="2:51" s="12" customFormat="1" ht="12">
      <c r="B645" s="145"/>
      <c r="D645" s="146" t="s">
        <v>142</v>
      </c>
      <c r="E645" s="147" t="s">
        <v>19</v>
      </c>
      <c r="F645" s="148" t="s">
        <v>1149</v>
      </c>
      <c r="H645" s="147" t="s">
        <v>19</v>
      </c>
      <c r="I645" s="149"/>
      <c r="L645" s="145"/>
      <c r="M645" s="150"/>
      <c r="T645" s="151"/>
      <c r="AT645" s="147" t="s">
        <v>142</v>
      </c>
      <c r="AU645" s="147" t="s">
        <v>86</v>
      </c>
      <c r="AV645" s="12" t="s">
        <v>84</v>
      </c>
      <c r="AW645" s="12" t="s">
        <v>37</v>
      </c>
      <c r="AX645" s="12" t="s">
        <v>76</v>
      </c>
      <c r="AY645" s="147" t="s">
        <v>130</v>
      </c>
    </row>
    <row r="646" spans="2:51" s="12" customFormat="1" ht="12">
      <c r="B646" s="145"/>
      <c r="D646" s="146" t="s">
        <v>142</v>
      </c>
      <c r="E646" s="147" t="s">
        <v>19</v>
      </c>
      <c r="F646" s="148" t="s">
        <v>1150</v>
      </c>
      <c r="H646" s="147" t="s">
        <v>19</v>
      </c>
      <c r="I646" s="149"/>
      <c r="L646" s="145"/>
      <c r="M646" s="150"/>
      <c r="T646" s="151"/>
      <c r="AT646" s="147" t="s">
        <v>142</v>
      </c>
      <c r="AU646" s="147" t="s">
        <v>86</v>
      </c>
      <c r="AV646" s="12" t="s">
        <v>84</v>
      </c>
      <c r="AW646" s="12" t="s">
        <v>37</v>
      </c>
      <c r="AX646" s="12" t="s">
        <v>76</v>
      </c>
      <c r="AY646" s="147" t="s">
        <v>130</v>
      </c>
    </row>
    <row r="647" spans="2:51" s="12" customFormat="1" ht="12">
      <c r="B647" s="145"/>
      <c r="D647" s="146" t="s">
        <v>142</v>
      </c>
      <c r="E647" s="147" t="s">
        <v>19</v>
      </c>
      <c r="F647" s="148" t="s">
        <v>1151</v>
      </c>
      <c r="H647" s="147" t="s">
        <v>19</v>
      </c>
      <c r="I647" s="149"/>
      <c r="L647" s="145"/>
      <c r="M647" s="150"/>
      <c r="T647" s="151"/>
      <c r="AT647" s="147" t="s">
        <v>142</v>
      </c>
      <c r="AU647" s="147" t="s">
        <v>86</v>
      </c>
      <c r="AV647" s="12" t="s">
        <v>84</v>
      </c>
      <c r="AW647" s="12" t="s">
        <v>37</v>
      </c>
      <c r="AX647" s="12" t="s">
        <v>76</v>
      </c>
      <c r="AY647" s="147" t="s">
        <v>130</v>
      </c>
    </row>
    <row r="648" spans="2:51" s="13" customFormat="1" ht="12">
      <c r="B648" s="152"/>
      <c r="D648" s="146" t="s">
        <v>142</v>
      </c>
      <c r="E648" s="153" t="s">
        <v>19</v>
      </c>
      <c r="F648" s="154" t="s">
        <v>1152</v>
      </c>
      <c r="H648" s="155">
        <v>1</v>
      </c>
      <c r="I648" s="156"/>
      <c r="L648" s="152"/>
      <c r="M648" s="157"/>
      <c r="T648" s="158"/>
      <c r="AT648" s="153" t="s">
        <v>142</v>
      </c>
      <c r="AU648" s="153" t="s">
        <v>86</v>
      </c>
      <c r="AV648" s="13" t="s">
        <v>86</v>
      </c>
      <c r="AW648" s="13" t="s">
        <v>37</v>
      </c>
      <c r="AX648" s="13" t="s">
        <v>76</v>
      </c>
      <c r="AY648" s="153" t="s">
        <v>130</v>
      </c>
    </row>
    <row r="649" spans="2:51" s="14" customFormat="1" ht="12">
      <c r="B649" s="159"/>
      <c r="D649" s="146" t="s">
        <v>142</v>
      </c>
      <c r="E649" s="160" t="s">
        <v>19</v>
      </c>
      <c r="F649" s="161" t="s">
        <v>146</v>
      </c>
      <c r="H649" s="162">
        <v>1</v>
      </c>
      <c r="I649" s="163"/>
      <c r="L649" s="159"/>
      <c r="M649" s="164"/>
      <c r="T649" s="165"/>
      <c r="AT649" s="160" t="s">
        <v>142</v>
      </c>
      <c r="AU649" s="160" t="s">
        <v>86</v>
      </c>
      <c r="AV649" s="14" t="s">
        <v>138</v>
      </c>
      <c r="AW649" s="14" t="s">
        <v>37</v>
      </c>
      <c r="AX649" s="14" t="s">
        <v>84</v>
      </c>
      <c r="AY649" s="160" t="s">
        <v>130</v>
      </c>
    </row>
    <row r="650" spans="2:65" s="1" customFormat="1" ht="16.5" customHeight="1">
      <c r="B650" s="33"/>
      <c r="C650" s="128" t="s">
        <v>1153</v>
      </c>
      <c r="D650" s="128" t="s">
        <v>133</v>
      </c>
      <c r="E650" s="129" t="s">
        <v>1154</v>
      </c>
      <c r="F650" s="130" t="s">
        <v>1155</v>
      </c>
      <c r="G650" s="131" t="s">
        <v>445</v>
      </c>
      <c r="H650" s="132">
        <v>1</v>
      </c>
      <c r="I650" s="133"/>
      <c r="J650" s="134">
        <f>ROUND(I650*H650,2)</f>
        <v>0</v>
      </c>
      <c r="K650" s="130" t="s">
        <v>19</v>
      </c>
      <c r="L650" s="33"/>
      <c r="M650" s="135" t="s">
        <v>19</v>
      </c>
      <c r="N650" s="136" t="s">
        <v>47</v>
      </c>
      <c r="P650" s="137">
        <f>O650*H650</f>
        <v>0</v>
      </c>
      <c r="Q650" s="137">
        <v>0</v>
      </c>
      <c r="R650" s="137">
        <f>Q650*H650</f>
        <v>0</v>
      </c>
      <c r="S650" s="137">
        <v>0</v>
      </c>
      <c r="T650" s="138">
        <f>S650*H650</f>
        <v>0</v>
      </c>
      <c r="AR650" s="139" t="s">
        <v>245</v>
      </c>
      <c r="AT650" s="139" t="s">
        <v>133</v>
      </c>
      <c r="AU650" s="139" t="s">
        <v>86</v>
      </c>
      <c r="AY650" s="18" t="s">
        <v>130</v>
      </c>
      <c r="BE650" s="140">
        <f>IF(N650="základní",J650,0)</f>
        <v>0</v>
      </c>
      <c r="BF650" s="140">
        <f>IF(N650="snížená",J650,0)</f>
        <v>0</v>
      </c>
      <c r="BG650" s="140">
        <f>IF(N650="zákl. přenesená",J650,0)</f>
        <v>0</v>
      </c>
      <c r="BH650" s="140">
        <f>IF(N650="sníž. přenesená",J650,0)</f>
        <v>0</v>
      </c>
      <c r="BI650" s="140">
        <f>IF(N650="nulová",J650,0)</f>
        <v>0</v>
      </c>
      <c r="BJ650" s="18" t="s">
        <v>84</v>
      </c>
      <c r="BK650" s="140">
        <f>ROUND(I650*H650,2)</f>
        <v>0</v>
      </c>
      <c r="BL650" s="18" t="s">
        <v>245</v>
      </c>
      <c r="BM650" s="139" t="s">
        <v>1156</v>
      </c>
    </row>
    <row r="651" spans="2:51" s="12" customFormat="1" ht="12">
      <c r="B651" s="145"/>
      <c r="D651" s="146" t="s">
        <v>142</v>
      </c>
      <c r="E651" s="147" t="s">
        <v>19</v>
      </c>
      <c r="F651" s="148" t="s">
        <v>1157</v>
      </c>
      <c r="H651" s="147" t="s">
        <v>19</v>
      </c>
      <c r="I651" s="149"/>
      <c r="L651" s="145"/>
      <c r="M651" s="150"/>
      <c r="T651" s="151"/>
      <c r="AT651" s="147" t="s">
        <v>142</v>
      </c>
      <c r="AU651" s="147" t="s">
        <v>86</v>
      </c>
      <c r="AV651" s="12" t="s">
        <v>84</v>
      </c>
      <c r="AW651" s="12" t="s">
        <v>37</v>
      </c>
      <c r="AX651" s="12" t="s">
        <v>76</v>
      </c>
      <c r="AY651" s="147" t="s">
        <v>130</v>
      </c>
    </row>
    <row r="652" spans="2:51" s="13" customFormat="1" ht="12">
      <c r="B652" s="152"/>
      <c r="D652" s="146" t="s">
        <v>142</v>
      </c>
      <c r="E652" s="153" t="s">
        <v>19</v>
      </c>
      <c r="F652" s="154" t="s">
        <v>1158</v>
      </c>
      <c r="H652" s="155">
        <v>1</v>
      </c>
      <c r="I652" s="156"/>
      <c r="L652" s="152"/>
      <c r="M652" s="157"/>
      <c r="T652" s="158"/>
      <c r="AT652" s="153" t="s">
        <v>142</v>
      </c>
      <c r="AU652" s="153" t="s">
        <v>86</v>
      </c>
      <c r="AV652" s="13" t="s">
        <v>86</v>
      </c>
      <c r="AW652" s="13" t="s">
        <v>37</v>
      </c>
      <c r="AX652" s="13" t="s">
        <v>76</v>
      </c>
      <c r="AY652" s="153" t="s">
        <v>130</v>
      </c>
    </row>
    <row r="653" spans="2:51" s="14" customFormat="1" ht="12">
      <c r="B653" s="159"/>
      <c r="D653" s="146" t="s">
        <v>142</v>
      </c>
      <c r="E653" s="160" t="s">
        <v>19</v>
      </c>
      <c r="F653" s="161" t="s">
        <v>146</v>
      </c>
      <c r="H653" s="162">
        <v>1</v>
      </c>
      <c r="I653" s="163"/>
      <c r="L653" s="159"/>
      <c r="M653" s="164"/>
      <c r="T653" s="165"/>
      <c r="AT653" s="160" t="s">
        <v>142</v>
      </c>
      <c r="AU653" s="160" t="s">
        <v>86</v>
      </c>
      <c r="AV653" s="14" t="s">
        <v>138</v>
      </c>
      <c r="AW653" s="14" t="s">
        <v>37</v>
      </c>
      <c r="AX653" s="14" t="s">
        <v>84</v>
      </c>
      <c r="AY653" s="160" t="s">
        <v>130</v>
      </c>
    </row>
    <row r="654" spans="2:65" s="1" customFormat="1" ht="24.2" customHeight="1">
      <c r="B654" s="33"/>
      <c r="C654" s="128" t="s">
        <v>1159</v>
      </c>
      <c r="D654" s="128" t="s">
        <v>133</v>
      </c>
      <c r="E654" s="129" t="s">
        <v>1160</v>
      </c>
      <c r="F654" s="130" t="s">
        <v>1161</v>
      </c>
      <c r="G654" s="131" t="s">
        <v>445</v>
      </c>
      <c r="H654" s="132">
        <v>1</v>
      </c>
      <c r="I654" s="133"/>
      <c r="J654" s="134">
        <f>ROUND(I654*H654,2)</f>
        <v>0</v>
      </c>
      <c r="K654" s="130" t="s">
        <v>19</v>
      </c>
      <c r="L654" s="33"/>
      <c r="M654" s="135" t="s">
        <v>19</v>
      </c>
      <c r="N654" s="136" t="s">
        <v>47</v>
      </c>
      <c r="P654" s="137">
        <f>O654*H654</f>
        <v>0</v>
      </c>
      <c r="Q654" s="137">
        <v>0</v>
      </c>
      <c r="R654" s="137">
        <f>Q654*H654</f>
        <v>0</v>
      </c>
      <c r="S654" s="137">
        <v>0</v>
      </c>
      <c r="T654" s="138">
        <f>S654*H654</f>
        <v>0</v>
      </c>
      <c r="AR654" s="139" t="s">
        <v>245</v>
      </c>
      <c r="AT654" s="139" t="s">
        <v>133</v>
      </c>
      <c r="AU654" s="139" t="s">
        <v>86</v>
      </c>
      <c r="AY654" s="18" t="s">
        <v>130</v>
      </c>
      <c r="BE654" s="140">
        <f>IF(N654="základní",J654,0)</f>
        <v>0</v>
      </c>
      <c r="BF654" s="140">
        <f>IF(N654="snížená",J654,0)</f>
        <v>0</v>
      </c>
      <c r="BG654" s="140">
        <f>IF(N654="zákl. přenesená",J654,0)</f>
        <v>0</v>
      </c>
      <c r="BH654" s="140">
        <f>IF(N654="sníž. přenesená",J654,0)</f>
        <v>0</v>
      </c>
      <c r="BI654" s="140">
        <f>IF(N654="nulová",J654,0)</f>
        <v>0</v>
      </c>
      <c r="BJ654" s="18" t="s">
        <v>84</v>
      </c>
      <c r="BK654" s="140">
        <f>ROUND(I654*H654,2)</f>
        <v>0</v>
      </c>
      <c r="BL654" s="18" t="s">
        <v>245</v>
      </c>
      <c r="BM654" s="139" t="s">
        <v>1162</v>
      </c>
    </row>
    <row r="655" spans="2:51" s="12" customFormat="1" ht="12">
      <c r="B655" s="145"/>
      <c r="D655" s="146" t="s">
        <v>142</v>
      </c>
      <c r="E655" s="147" t="s">
        <v>19</v>
      </c>
      <c r="F655" s="148" t="s">
        <v>1135</v>
      </c>
      <c r="H655" s="147" t="s">
        <v>19</v>
      </c>
      <c r="I655" s="149"/>
      <c r="L655" s="145"/>
      <c r="M655" s="150"/>
      <c r="T655" s="151"/>
      <c r="AT655" s="147" t="s">
        <v>142</v>
      </c>
      <c r="AU655" s="147" t="s">
        <v>86</v>
      </c>
      <c r="AV655" s="12" t="s">
        <v>84</v>
      </c>
      <c r="AW655" s="12" t="s">
        <v>37</v>
      </c>
      <c r="AX655" s="12" t="s">
        <v>76</v>
      </c>
      <c r="AY655" s="147" t="s">
        <v>130</v>
      </c>
    </row>
    <row r="656" spans="2:51" s="13" customFormat="1" ht="12">
      <c r="B656" s="152"/>
      <c r="D656" s="146" t="s">
        <v>142</v>
      </c>
      <c r="E656" s="153" t="s">
        <v>19</v>
      </c>
      <c r="F656" s="154" t="s">
        <v>1163</v>
      </c>
      <c r="H656" s="155">
        <v>1</v>
      </c>
      <c r="I656" s="156"/>
      <c r="L656" s="152"/>
      <c r="M656" s="157"/>
      <c r="T656" s="158"/>
      <c r="AT656" s="153" t="s">
        <v>142</v>
      </c>
      <c r="AU656" s="153" t="s">
        <v>86</v>
      </c>
      <c r="AV656" s="13" t="s">
        <v>86</v>
      </c>
      <c r="AW656" s="13" t="s">
        <v>37</v>
      </c>
      <c r="AX656" s="13" t="s">
        <v>76</v>
      </c>
      <c r="AY656" s="153" t="s">
        <v>130</v>
      </c>
    </row>
    <row r="657" spans="2:51" s="14" customFormat="1" ht="12">
      <c r="B657" s="159"/>
      <c r="D657" s="146" t="s">
        <v>142</v>
      </c>
      <c r="E657" s="160" t="s">
        <v>19</v>
      </c>
      <c r="F657" s="161" t="s">
        <v>146</v>
      </c>
      <c r="H657" s="162">
        <v>1</v>
      </c>
      <c r="I657" s="163"/>
      <c r="L657" s="159"/>
      <c r="M657" s="164"/>
      <c r="T657" s="165"/>
      <c r="AT657" s="160" t="s">
        <v>142</v>
      </c>
      <c r="AU657" s="160" t="s">
        <v>86</v>
      </c>
      <c r="AV657" s="14" t="s">
        <v>138</v>
      </c>
      <c r="AW657" s="14" t="s">
        <v>37</v>
      </c>
      <c r="AX657" s="14" t="s">
        <v>84</v>
      </c>
      <c r="AY657" s="160" t="s">
        <v>130</v>
      </c>
    </row>
    <row r="658" spans="2:65" s="1" customFormat="1" ht="16.5" customHeight="1">
      <c r="B658" s="33"/>
      <c r="C658" s="128" t="s">
        <v>1164</v>
      </c>
      <c r="D658" s="128" t="s">
        <v>133</v>
      </c>
      <c r="E658" s="129" t="s">
        <v>1165</v>
      </c>
      <c r="F658" s="130" t="s">
        <v>1166</v>
      </c>
      <c r="G658" s="131" t="s">
        <v>445</v>
      </c>
      <c r="H658" s="132">
        <v>1</v>
      </c>
      <c r="I658" s="133"/>
      <c r="J658" s="134">
        <f>ROUND(I658*H658,2)</f>
        <v>0</v>
      </c>
      <c r="K658" s="130" t="s">
        <v>19</v>
      </c>
      <c r="L658" s="33"/>
      <c r="M658" s="135" t="s">
        <v>19</v>
      </c>
      <c r="N658" s="136" t="s">
        <v>47</v>
      </c>
      <c r="P658" s="137">
        <f>O658*H658</f>
        <v>0</v>
      </c>
      <c r="Q658" s="137">
        <v>0</v>
      </c>
      <c r="R658" s="137">
        <f>Q658*H658</f>
        <v>0</v>
      </c>
      <c r="S658" s="137">
        <v>0</v>
      </c>
      <c r="T658" s="138">
        <f>S658*H658</f>
        <v>0</v>
      </c>
      <c r="AR658" s="139" t="s">
        <v>245</v>
      </c>
      <c r="AT658" s="139" t="s">
        <v>133</v>
      </c>
      <c r="AU658" s="139" t="s">
        <v>86</v>
      </c>
      <c r="AY658" s="18" t="s">
        <v>130</v>
      </c>
      <c r="BE658" s="140">
        <f>IF(N658="základní",J658,0)</f>
        <v>0</v>
      </c>
      <c r="BF658" s="140">
        <f>IF(N658="snížená",J658,0)</f>
        <v>0</v>
      </c>
      <c r="BG658" s="140">
        <f>IF(N658="zákl. přenesená",J658,0)</f>
        <v>0</v>
      </c>
      <c r="BH658" s="140">
        <f>IF(N658="sníž. přenesená",J658,0)</f>
        <v>0</v>
      </c>
      <c r="BI658" s="140">
        <f>IF(N658="nulová",J658,0)</f>
        <v>0</v>
      </c>
      <c r="BJ658" s="18" t="s">
        <v>84</v>
      </c>
      <c r="BK658" s="140">
        <f>ROUND(I658*H658,2)</f>
        <v>0</v>
      </c>
      <c r="BL658" s="18" t="s">
        <v>245</v>
      </c>
      <c r="BM658" s="139" t="s">
        <v>1167</v>
      </c>
    </row>
    <row r="659" spans="2:51" s="12" customFormat="1" ht="12">
      <c r="B659" s="145"/>
      <c r="D659" s="146" t="s">
        <v>142</v>
      </c>
      <c r="E659" s="147" t="s">
        <v>19</v>
      </c>
      <c r="F659" s="148" t="s">
        <v>1135</v>
      </c>
      <c r="H659" s="147" t="s">
        <v>19</v>
      </c>
      <c r="I659" s="149"/>
      <c r="L659" s="145"/>
      <c r="M659" s="150"/>
      <c r="T659" s="151"/>
      <c r="AT659" s="147" t="s">
        <v>142</v>
      </c>
      <c r="AU659" s="147" t="s">
        <v>86</v>
      </c>
      <c r="AV659" s="12" t="s">
        <v>84</v>
      </c>
      <c r="AW659" s="12" t="s">
        <v>37</v>
      </c>
      <c r="AX659" s="12" t="s">
        <v>76</v>
      </c>
      <c r="AY659" s="147" t="s">
        <v>130</v>
      </c>
    </row>
    <row r="660" spans="2:51" s="13" customFormat="1" ht="12">
      <c r="B660" s="152"/>
      <c r="D660" s="146" t="s">
        <v>142</v>
      </c>
      <c r="E660" s="153" t="s">
        <v>19</v>
      </c>
      <c r="F660" s="154" t="s">
        <v>1168</v>
      </c>
      <c r="H660" s="155">
        <v>1</v>
      </c>
      <c r="I660" s="156"/>
      <c r="L660" s="152"/>
      <c r="M660" s="157"/>
      <c r="T660" s="158"/>
      <c r="AT660" s="153" t="s">
        <v>142</v>
      </c>
      <c r="AU660" s="153" t="s">
        <v>86</v>
      </c>
      <c r="AV660" s="13" t="s">
        <v>86</v>
      </c>
      <c r="AW660" s="13" t="s">
        <v>37</v>
      </c>
      <c r="AX660" s="13" t="s">
        <v>76</v>
      </c>
      <c r="AY660" s="153" t="s">
        <v>130</v>
      </c>
    </row>
    <row r="661" spans="2:51" s="14" customFormat="1" ht="12">
      <c r="B661" s="159"/>
      <c r="D661" s="146" t="s">
        <v>142</v>
      </c>
      <c r="E661" s="160" t="s">
        <v>19</v>
      </c>
      <c r="F661" s="161" t="s">
        <v>146</v>
      </c>
      <c r="H661" s="162">
        <v>1</v>
      </c>
      <c r="I661" s="163"/>
      <c r="L661" s="159"/>
      <c r="M661" s="164"/>
      <c r="T661" s="165"/>
      <c r="AT661" s="160" t="s">
        <v>142</v>
      </c>
      <c r="AU661" s="160" t="s">
        <v>86</v>
      </c>
      <c r="AV661" s="14" t="s">
        <v>138</v>
      </c>
      <c r="AW661" s="14" t="s">
        <v>37</v>
      </c>
      <c r="AX661" s="14" t="s">
        <v>84</v>
      </c>
      <c r="AY661" s="160" t="s">
        <v>130</v>
      </c>
    </row>
    <row r="662" spans="2:65" s="1" customFormat="1" ht="24.2" customHeight="1">
      <c r="B662" s="33"/>
      <c r="C662" s="128" t="s">
        <v>1169</v>
      </c>
      <c r="D662" s="128" t="s">
        <v>133</v>
      </c>
      <c r="E662" s="129" t="s">
        <v>1170</v>
      </c>
      <c r="F662" s="130" t="s">
        <v>1171</v>
      </c>
      <c r="G662" s="131" t="s">
        <v>989</v>
      </c>
      <c r="H662" s="186"/>
      <c r="I662" s="133"/>
      <c r="J662" s="134">
        <f>ROUND(I662*H662,2)</f>
        <v>0</v>
      </c>
      <c r="K662" s="130" t="s">
        <v>137</v>
      </c>
      <c r="L662" s="33"/>
      <c r="M662" s="135" t="s">
        <v>19</v>
      </c>
      <c r="N662" s="136" t="s">
        <v>47</v>
      </c>
      <c r="P662" s="137">
        <f>O662*H662</f>
        <v>0</v>
      </c>
      <c r="Q662" s="137">
        <v>0</v>
      </c>
      <c r="R662" s="137">
        <f>Q662*H662</f>
        <v>0</v>
      </c>
      <c r="S662" s="137">
        <v>0</v>
      </c>
      <c r="T662" s="138">
        <f>S662*H662</f>
        <v>0</v>
      </c>
      <c r="AR662" s="139" t="s">
        <v>245</v>
      </c>
      <c r="AT662" s="139" t="s">
        <v>133</v>
      </c>
      <c r="AU662" s="139" t="s">
        <v>86</v>
      </c>
      <c r="AY662" s="18" t="s">
        <v>130</v>
      </c>
      <c r="BE662" s="140">
        <f>IF(N662="základní",J662,0)</f>
        <v>0</v>
      </c>
      <c r="BF662" s="140">
        <f>IF(N662="snížená",J662,0)</f>
        <v>0</v>
      </c>
      <c r="BG662" s="140">
        <f>IF(N662="zákl. přenesená",J662,0)</f>
        <v>0</v>
      </c>
      <c r="BH662" s="140">
        <f>IF(N662="sníž. přenesená",J662,0)</f>
        <v>0</v>
      </c>
      <c r="BI662" s="140">
        <f>IF(N662="nulová",J662,0)</f>
        <v>0</v>
      </c>
      <c r="BJ662" s="18" t="s">
        <v>84</v>
      </c>
      <c r="BK662" s="140">
        <f>ROUND(I662*H662,2)</f>
        <v>0</v>
      </c>
      <c r="BL662" s="18" t="s">
        <v>245</v>
      </c>
      <c r="BM662" s="139" t="s">
        <v>1172</v>
      </c>
    </row>
    <row r="663" spans="2:47" s="1" customFormat="1" ht="12">
      <c r="B663" s="33"/>
      <c r="D663" s="141" t="s">
        <v>140</v>
      </c>
      <c r="F663" s="142" t="s">
        <v>1173</v>
      </c>
      <c r="I663" s="143"/>
      <c r="L663" s="33"/>
      <c r="M663" s="144"/>
      <c r="T663" s="52"/>
      <c r="AT663" s="18" t="s">
        <v>140</v>
      </c>
      <c r="AU663" s="18" t="s">
        <v>86</v>
      </c>
    </row>
    <row r="664" spans="2:63" s="11" customFormat="1" ht="22.9" customHeight="1">
      <c r="B664" s="116"/>
      <c r="D664" s="117" t="s">
        <v>75</v>
      </c>
      <c r="E664" s="126" t="s">
        <v>478</v>
      </c>
      <c r="F664" s="126" t="s">
        <v>479</v>
      </c>
      <c r="I664" s="119"/>
      <c r="J664" s="127">
        <f>BK664</f>
        <v>0</v>
      </c>
      <c r="L664" s="116"/>
      <c r="M664" s="121"/>
      <c r="P664" s="122">
        <f>SUM(P665:P735)</f>
        <v>0</v>
      </c>
      <c r="R664" s="122">
        <f>SUM(R665:R735)</f>
        <v>0</v>
      </c>
      <c r="T664" s="123">
        <f>SUM(T665:T735)</f>
        <v>0</v>
      </c>
      <c r="AR664" s="117" t="s">
        <v>86</v>
      </c>
      <c r="AT664" s="124" t="s">
        <v>75</v>
      </c>
      <c r="AU664" s="124" t="s">
        <v>84</v>
      </c>
      <c r="AY664" s="117" t="s">
        <v>130</v>
      </c>
      <c r="BK664" s="125">
        <f>SUM(BK665:BK735)</f>
        <v>0</v>
      </c>
    </row>
    <row r="665" spans="2:65" s="1" customFormat="1" ht="16.5" customHeight="1">
      <c r="B665" s="33"/>
      <c r="C665" s="128" t="s">
        <v>1174</v>
      </c>
      <c r="D665" s="128" t="s">
        <v>133</v>
      </c>
      <c r="E665" s="129" t="s">
        <v>1175</v>
      </c>
      <c r="F665" s="130" t="s">
        <v>1176</v>
      </c>
      <c r="G665" s="131" t="s">
        <v>437</v>
      </c>
      <c r="H665" s="132">
        <v>1</v>
      </c>
      <c r="I665" s="133"/>
      <c r="J665" s="134">
        <f>ROUND(I665*H665,2)</f>
        <v>0</v>
      </c>
      <c r="K665" s="130" t="s">
        <v>19</v>
      </c>
      <c r="L665" s="33"/>
      <c r="M665" s="135" t="s">
        <v>19</v>
      </c>
      <c r="N665" s="136" t="s">
        <v>47</v>
      </c>
      <c r="P665" s="137">
        <f>O665*H665</f>
        <v>0</v>
      </c>
      <c r="Q665" s="137">
        <v>0</v>
      </c>
      <c r="R665" s="137">
        <f>Q665*H665</f>
        <v>0</v>
      </c>
      <c r="S665" s="137">
        <v>0</v>
      </c>
      <c r="T665" s="138">
        <f>S665*H665</f>
        <v>0</v>
      </c>
      <c r="AR665" s="139" t="s">
        <v>245</v>
      </c>
      <c r="AT665" s="139" t="s">
        <v>133</v>
      </c>
      <c r="AU665" s="139" t="s">
        <v>86</v>
      </c>
      <c r="AY665" s="18" t="s">
        <v>130</v>
      </c>
      <c r="BE665" s="140">
        <f>IF(N665="základní",J665,0)</f>
        <v>0</v>
      </c>
      <c r="BF665" s="140">
        <f>IF(N665="snížená",J665,0)</f>
        <v>0</v>
      </c>
      <c r="BG665" s="140">
        <f>IF(N665="zákl. přenesená",J665,0)</f>
        <v>0</v>
      </c>
      <c r="BH665" s="140">
        <f>IF(N665="sníž. přenesená",J665,0)</f>
        <v>0</v>
      </c>
      <c r="BI665" s="140">
        <f>IF(N665="nulová",J665,0)</f>
        <v>0</v>
      </c>
      <c r="BJ665" s="18" t="s">
        <v>84</v>
      </c>
      <c r="BK665" s="140">
        <f>ROUND(I665*H665,2)</f>
        <v>0</v>
      </c>
      <c r="BL665" s="18" t="s">
        <v>245</v>
      </c>
      <c r="BM665" s="139" t="s">
        <v>1177</v>
      </c>
    </row>
    <row r="666" spans="2:51" s="12" customFormat="1" ht="12">
      <c r="B666" s="145"/>
      <c r="D666" s="146" t="s">
        <v>142</v>
      </c>
      <c r="E666" s="147" t="s">
        <v>19</v>
      </c>
      <c r="F666" s="148" t="s">
        <v>1178</v>
      </c>
      <c r="H666" s="147" t="s">
        <v>19</v>
      </c>
      <c r="I666" s="149"/>
      <c r="L666" s="145"/>
      <c r="M666" s="150"/>
      <c r="T666" s="151"/>
      <c r="AT666" s="147" t="s">
        <v>142</v>
      </c>
      <c r="AU666" s="147" t="s">
        <v>86</v>
      </c>
      <c r="AV666" s="12" t="s">
        <v>84</v>
      </c>
      <c r="AW666" s="12" t="s">
        <v>37</v>
      </c>
      <c r="AX666" s="12" t="s">
        <v>76</v>
      </c>
      <c r="AY666" s="147" t="s">
        <v>130</v>
      </c>
    </row>
    <row r="667" spans="2:51" s="13" customFormat="1" ht="12">
      <c r="B667" s="152"/>
      <c r="D667" s="146" t="s">
        <v>142</v>
      </c>
      <c r="E667" s="153" t="s">
        <v>19</v>
      </c>
      <c r="F667" s="154" t="s">
        <v>1179</v>
      </c>
      <c r="H667" s="155">
        <v>1</v>
      </c>
      <c r="I667" s="156"/>
      <c r="L667" s="152"/>
      <c r="M667" s="157"/>
      <c r="T667" s="158"/>
      <c r="AT667" s="153" t="s">
        <v>142</v>
      </c>
      <c r="AU667" s="153" t="s">
        <v>86</v>
      </c>
      <c r="AV667" s="13" t="s">
        <v>86</v>
      </c>
      <c r="AW667" s="13" t="s">
        <v>37</v>
      </c>
      <c r="AX667" s="13" t="s">
        <v>76</v>
      </c>
      <c r="AY667" s="153" t="s">
        <v>130</v>
      </c>
    </row>
    <row r="668" spans="2:51" s="14" customFormat="1" ht="12">
      <c r="B668" s="159"/>
      <c r="D668" s="146" t="s">
        <v>142</v>
      </c>
      <c r="E668" s="160" t="s">
        <v>19</v>
      </c>
      <c r="F668" s="161" t="s">
        <v>146</v>
      </c>
      <c r="H668" s="162">
        <v>1</v>
      </c>
      <c r="I668" s="163"/>
      <c r="L668" s="159"/>
      <c r="M668" s="164"/>
      <c r="T668" s="165"/>
      <c r="AT668" s="160" t="s">
        <v>142</v>
      </c>
      <c r="AU668" s="160" t="s">
        <v>86</v>
      </c>
      <c r="AV668" s="14" t="s">
        <v>138</v>
      </c>
      <c r="AW668" s="14" t="s">
        <v>37</v>
      </c>
      <c r="AX668" s="14" t="s">
        <v>84</v>
      </c>
      <c r="AY668" s="160" t="s">
        <v>130</v>
      </c>
    </row>
    <row r="669" spans="2:65" s="1" customFormat="1" ht="24.2" customHeight="1">
      <c r="B669" s="33"/>
      <c r="C669" s="128" t="s">
        <v>1180</v>
      </c>
      <c r="D669" s="128" t="s">
        <v>133</v>
      </c>
      <c r="E669" s="129" t="s">
        <v>1181</v>
      </c>
      <c r="F669" s="130" t="s">
        <v>1182</v>
      </c>
      <c r="G669" s="131" t="s">
        <v>437</v>
      </c>
      <c r="H669" s="132">
        <v>1</v>
      </c>
      <c r="I669" s="133"/>
      <c r="J669" s="134">
        <f>ROUND(I669*H669,2)</f>
        <v>0</v>
      </c>
      <c r="K669" s="130" t="s">
        <v>19</v>
      </c>
      <c r="L669" s="33"/>
      <c r="M669" s="135" t="s">
        <v>19</v>
      </c>
      <c r="N669" s="136" t="s">
        <v>47</v>
      </c>
      <c r="P669" s="137">
        <f>O669*H669</f>
        <v>0</v>
      </c>
      <c r="Q669" s="137">
        <v>0</v>
      </c>
      <c r="R669" s="137">
        <f>Q669*H669</f>
        <v>0</v>
      </c>
      <c r="S669" s="137">
        <v>0</v>
      </c>
      <c r="T669" s="138">
        <f>S669*H669</f>
        <v>0</v>
      </c>
      <c r="AR669" s="139" t="s">
        <v>245</v>
      </c>
      <c r="AT669" s="139" t="s">
        <v>133</v>
      </c>
      <c r="AU669" s="139" t="s">
        <v>86</v>
      </c>
      <c r="AY669" s="18" t="s">
        <v>130</v>
      </c>
      <c r="BE669" s="140">
        <f>IF(N669="základní",J669,0)</f>
        <v>0</v>
      </c>
      <c r="BF669" s="140">
        <f>IF(N669="snížená",J669,0)</f>
        <v>0</v>
      </c>
      <c r="BG669" s="140">
        <f>IF(N669="zákl. přenesená",J669,0)</f>
        <v>0</v>
      </c>
      <c r="BH669" s="140">
        <f>IF(N669="sníž. přenesená",J669,0)</f>
        <v>0</v>
      </c>
      <c r="BI669" s="140">
        <f>IF(N669="nulová",J669,0)</f>
        <v>0</v>
      </c>
      <c r="BJ669" s="18" t="s">
        <v>84</v>
      </c>
      <c r="BK669" s="140">
        <f>ROUND(I669*H669,2)</f>
        <v>0</v>
      </c>
      <c r="BL669" s="18" t="s">
        <v>245</v>
      </c>
      <c r="BM669" s="139" t="s">
        <v>1183</v>
      </c>
    </row>
    <row r="670" spans="2:51" s="12" customFormat="1" ht="12">
      <c r="B670" s="145"/>
      <c r="D670" s="146" t="s">
        <v>142</v>
      </c>
      <c r="E670" s="147" t="s">
        <v>19</v>
      </c>
      <c r="F670" s="148" t="s">
        <v>1184</v>
      </c>
      <c r="H670" s="147" t="s">
        <v>19</v>
      </c>
      <c r="I670" s="149"/>
      <c r="L670" s="145"/>
      <c r="M670" s="150"/>
      <c r="T670" s="151"/>
      <c r="AT670" s="147" t="s">
        <v>142</v>
      </c>
      <c r="AU670" s="147" t="s">
        <v>86</v>
      </c>
      <c r="AV670" s="12" t="s">
        <v>84</v>
      </c>
      <c r="AW670" s="12" t="s">
        <v>37</v>
      </c>
      <c r="AX670" s="12" t="s">
        <v>76</v>
      </c>
      <c r="AY670" s="147" t="s">
        <v>130</v>
      </c>
    </row>
    <row r="671" spans="2:51" s="13" customFormat="1" ht="12">
      <c r="B671" s="152"/>
      <c r="D671" s="146" t="s">
        <v>142</v>
      </c>
      <c r="E671" s="153" t="s">
        <v>19</v>
      </c>
      <c r="F671" s="154" t="s">
        <v>1185</v>
      </c>
      <c r="H671" s="155">
        <v>1</v>
      </c>
      <c r="I671" s="156"/>
      <c r="L671" s="152"/>
      <c r="M671" s="157"/>
      <c r="T671" s="158"/>
      <c r="AT671" s="153" t="s">
        <v>142</v>
      </c>
      <c r="AU671" s="153" t="s">
        <v>86</v>
      </c>
      <c r="AV671" s="13" t="s">
        <v>86</v>
      </c>
      <c r="AW671" s="13" t="s">
        <v>37</v>
      </c>
      <c r="AX671" s="13" t="s">
        <v>76</v>
      </c>
      <c r="AY671" s="153" t="s">
        <v>130</v>
      </c>
    </row>
    <row r="672" spans="2:51" s="14" customFormat="1" ht="12">
      <c r="B672" s="159"/>
      <c r="D672" s="146" t="s">
        <v>142</v>
      </c>
      <c r="E672" s="160" t="s">
        <v>19</v>
      </c>
      <c r="F672" s="161" t="s">
        <v>146</v>
      </c>
      <c r="H672" s="162">
        <v>1</v>
      </c>
      <c r="I672" s="163"/>
      <c r="L672" s="159"/>
      <c r="M672" s="164"/>
      <c r="T672" s="165"/>
      <c r="AT672" s="160" t="s">
        <v>142</v>
      </c>
      <c r="AU672" s="160" t="s">
        <v>86</v>
      </c>
      <c r="AV672" s="14" t="s">
        <v>138</v>
      </c>
      <c r="AW672" s="14" t="s">
        <v>37</v>
      </c>
      <c r="AX672" s="14" t="s">
        <v>84</v>
      </c>
      <c r="AY672" s="160" t="s">
        <v>130</v>
      </c>
    </row>
    <row r="673" spans="2:65" s="1" customFormat="1" ht="16.5" customHeight="1">
      <c r="B673" s="33"/>
      <c r="C673" s="128" t="s">
        <v>1186</v>
      </c>
      <c r="D673" s="128" t="s">
        <v>133</v>
      </c>
      <c r="E673" s="129" t="s">
        <v>1187</v>
      </c>
      <c r="F673" s="130" t="s">
        <v>1188</v>
      </c>
      <c r="G673" s="131" t="s">
        <v>437</v>
      </c>
      <c r="H673" s="132">
        <v>1</v>
      </c>
      <c r="I673" s="133"/>
      <c r="J673" s="134">
        <f>ROUND(I673*H673,2)</f>
        <v>0</v>
      </c>
      <c r="K673" s="130" t="s">
        <v>19</v>
      </c>
      <c r="L673" s="33"/>
      <c r="M673" s="135" t="s">
        <v>19</v>
      </c>
      <c r="N673" s="136" t="s">
        <v>47</v>
      </c>
      <c r="P673" s="137">
        <f>O673*H673</f>
        <v>0</v>
      </c>
      <c r="Q673" s="137">
        <v>0</v>
      </c>
      <c r="R673" s="137">
        <f>Q673*H673</f>
        <v>0</v>
      </c>
      <c r="S673" s="137">
        <v>0</v>
      </c>
      <c r="T673" s="138">
        <f>S673*H673</f>
        <v>0</v>
      </c>
      <c r="AR673" s="139" t="s">
        <v>245</v>
      </c>
      <c r="AT673" s="139" t="s">
        <v>133</v>
      </c>
      <c r="AU673" s="139" t="s">
        <v>86</v>
      </c>
      <c r="AY673" s="18" t="s">
        <v>130</v>
      </c>
      <c r="BE673" s="140">
        <f>IF(N673="základní",J673,0)</f>
        <v>0</v>
      </c>
      <c r="BF673" s="140">
        <f>IF(N673="snížená",J673,0)</f>
        <v>0</v>
      </c>
      <c r="BG673" s="140">
        <f>IF(N673="zákl. přenesená",J673,0)</f>
        <v>0</v>
      </c>
      <c r="BH673" s="140">
        <f>IF(N673="sníž. přenesená",J673,0)</f>
        <v>0</v>
      </c>
      <c r="BI673" s="140">
        <f>IF(N673="nulová",J673,0)</f>
        <v>0</v>
      </c>
      <c r="BJ673" s="18" t="s">
        <v>84</v>
      </c>
      <c r="BK673" s="140">
        <f>ROUND(I673*H673,2)</f>
        <v>0</v>
      </c>
      <c r="BL673" s="18" t="s">
        <v>245</v>
      </c>
      <c r="BM673" s="139" t="s">
        <v>1189</v>
      </c>
    </row>
    <row r="674" spans="2:51" s="12" customFormat="1" ht="12">
      <c r="B674" s="145"/>
      <c r="D674" s="146" t="s">
        <v>142</v>
      </c>
      <c r="E674" s="147" t="s">
        <v>19</v>
      </c>
      <c r="F674" s="148" t="s">
        <v>1184</v>
      </c>
      <c r="H674" s="147" t="s">
        <v>19</v>
      </c>
      <c r="I674" s="149"/>
      <c r="L674" s="145"/>
      <c r="M674" s="150"/>
      <c r="T674" s="151"/>
      <c r="AT674" s="147" t="s">
        <v>142</v>
      </c>
      <c r="AU674" s="147" t="s">
        <v>86</v>
      </c>
      <c r="AV674" s="12" t="s">
        <v>84</v>
      </c>
      <c r="AW674" s="12" t="s">
        <v>37</v>
      </c>
      <c r="AX674" s="12" t="s">
        <v>76</v>
      </c>
      <c r="AY674" s="147" t="s">
        <v>130</v>
      </c>
    </row>
    <row r="675" spans="2:51" s="13" customFormat="1" ht="12">
      <c r="B675" s="152"/>
      <c r="D675" s="146" t="s">
        <v>142</v>
      </c>
      <c r="E675" s="153" t="s">
        <v>19</v>
      </c>
      <c r="F675" s="154" t="s">
        <v>1190</v>
      </c>
      <c r="H675" s="155">
        <v>1</v>
      </c>
      <c r="I675" s="156"/>
      <c r="L675" s="152"/>
      <c r="M675" s="157"/>
      <c r="T675" s="158"/>
      <c r="AT675" s="153" t="s">
        <v>142</v>
      </c>
      <c r="AU675" s="153" t="s">
        <v>86</v>
      </c>
      <c r="AV675" s="13" t="s">
        <v>86</v>
      </c>
      <c r="AW675" s="13" t="s">
        <v>37</v>
      </c>
      <c r="AX675" s="13" t="s">
        <v>76</v>
      </c>
      <c r="AY675" s="153" t="s">
        <v>130</v>
      </c>
    </row>
    <row r="676" spans="2:51" s="14" customFormat="1" ht="12">
      <c r="B676" s="159"/>
      <c r="D676" s="146" t="s">
        <v>142</v>
      </c>
      <c r="E676" s="160" t="s">
        <v>19</v>
      </c>
      <c r="F676" s="161" t="s">
        <v>146</v>
      </c>
      <c r="H676" s="162">
        <v>1</v>
      </c>
      <c r="I676" s="163"/>
      <c r="L676" s="159"/>
      <c r="M676" s="164"/>
      <c r="T676" s="165"/>
      <c r="AT676" s="160" t="s">
        <v>142</v>
      </c>
      <c r="AU676" s="160" t="s">
        <v>86</v>
      </c>
      <c r="AV676" s="14" t="s">
        <v>138</v>
      </c>
      <c r="AW676" s="14" t="s">
        <v>37</v>
      </c>
      <c r="AX676" s="14" t="s">
        <v>84</v>
      </c>
      <c r="AY676" s="160" t="s">
        <v>130</v>
      </c>
    </row>
    <row r="677" spans="2:65" s="1" customFormat="1" ht="21.75" customHeight="1">
      <c r="B677" s="33"/>
      <c r="C677" s="128" t="s">
        <v>1191</v>
      </c>
      <c r="D677" s="128" t="s">
        <v>133</v>
      </c>
      <c r="E677" s="129" t="s">
        <v>1192</v>
      </c>
      <c r="F677" s="130" t="s">
        <v>1193</v>
      </c>
      <c r="G677" s="131" t="s">
        <v>437</v>
      </c>
      <c r="H677" s="132">
        <v>1</v>
      </c>
      <c r="I677" s="133"/>
      <c r="J677" s="134">
        <f>ROUND(I677*H677,2)</f>
        <v>0</v>
      </c>
      <c r="K677" s="130" t="s">
        <v>19</v>
      </c>
      <c r="L677" s="33"/>
      <c r="M677" s="135" t="s">
        <v>19</v>
      </c>
      <c r="N677" s="136" t="s">
        <v>47</v>
      </c>
      <c r="P677" s="137">
        <f>O677*H677</f>
        <v>0</v>
      </c>
      <c r="Q677" s="137">
        <v>0</v>
      </c>
      <c r="R677" s="137">
        <f>Q677*H677</f>
        <v>0</v>
      </c>
      <c r="S677" s="137">
        <v>0</v>
      </c>
      <c r="T677" s="138">
        <f>S677*H677</f>
        <v>0</v>
      </c>
      <c r="AR677" s="139" t="s">
        <v>245</v>
      </c>
      <c r="AT677" s="139" t="s">
        <v>133</v>
      </c>
      <c r="AU677" s="139" t="s">
        <v>86</v>
      </c>
      <c r="AY677" s="18" t="s">
        <v>130</v>
      </c>
      <c r="BE677" s="140">
        <f>IF(N677="základní",J677,0)</f>
        <v>0</v>
      </c>
      <c r="BF677" s="140">
        <f>IF(N677="snížená",J677,0)</f>
        <v>0</v>
      </c>
      <c r="BG677" s="140">
        <f>IF(N677="zákl. přenesená",J677,0)</f>
        <v>0</v>
      </c>
      <c r="BH677" s="140">
        <f>IF(N677="sníž. přenesená",J677,0)</f>
        <v>0</v>
      </c>
      <c r="BI677" s="140">
        <f>IF(N677="nulová",J677,0)</f>
        <v>0</v>
      </c>
      <c r="BJ677" s="18" t="s">
        <v>84</v>
      </c>
      <c r="BK677" s="140">
        <f>ROUND(I677*H677,2)</f>
        <v>0</v>
      </c>
      <c r="BL677" s="18" t="s">
        <v>245</v>
      </c>
      <c r="BM677" s="139" t="s">
        <v>1194</v>
      </c>
    </row>
    <row r="678" spans="2:51" s="12" customFormat="1" ht="12">
      <c r="B678" s="145"/>
      <c r="D678" s="146" t="s">
        <v>142</v>
      </c>
      <c r="E678" s="147" t="s">
        <v>19</v>
      </c>
      <c r="F678" s="148" t="s">
        <v>1184</v>
      </c>
      <c r="H678" s="147" t="s">
        <v>19</v>
      </c>
      <c r="I678" s="149"/>
      <c r="L678" s="145"/>
      <c r="M678" s="150"/>
      <c r="T678" s="151"/>
      <c r="AT678" s="147" t="s">
        <v>142</v>
      </c>
      <c r="AU678" s="147" t="s">
        <v>86</v>
      </c>
      <c r="AV678" s="12" t="s">
        <v>84</v>
      </c>
      <c r="AW678" s="12" t="s">
        <v>37</v>
      </c>
      <c r="AX678" s="12" t="s">
        <v>76</v>
      </c>
      <c r="AY678" s="147" t="s">
        <v>130</v>
      </c>
    </row>
    <row r="679" spans="2:51" s="13" customFormat="1" ht="12">
      <c r="B679" s="152"/>
      <c r="D679" s="146" t="s">
        <v>142</v>
      </c>
      <c r="E679" s="153" t="s">
        <v>19</v>
      </c>
      <c r="F679" s="154" t="s">
        <v>1195</v>
      </c>
      <c r="H679" s="155">
        <v>1</v>
      </c>
      <c r="I679" s="156"/>
      <c r="L679" s="152"/>
      <c r="M679" s="157"/>
      <c r="T679" s="158"/>
      <c r="AT679" s="153" t="s">
        <v>142</v>
      </c>
      <c r="AU679" s="153" t="s">
        <v>86</v>
      </c>
      <c r="AV679" s="13" t="s">
        <v>86</v>
      </c>
      <c r="AW679" s="13" t="s">
        <v>37</v>
      </c>
      <c r="AX679" s="13" t="s">
        <v>76</v>
      </c>
      <c r="AY679" s="153" t="s">
        <v>130</v>
      </c>
    </row>
    <row r="680" spans="2:51" s="14" customFormat="1" ht="12">
      <c r="B680" s="159"/>
      <c r="D680" s="146" t="s">
        <v>142</v>
      </c>
      <c r="E680" s="160" t="s">
        <v>19</v>
      </c>
      <c r="F680" s="161" t="s">
        <v>146</v>
      </c>
      <c r="H680" s="162">
        <v>1</v>
      </c>
      <c r="I680" s="163"/>
      <c r="L680" s="159"/>
      <c r="M680" s="164"/>
      <c r="T680" s="165"/>
      <c r="AT680" s="160" t="s">
        <v>142</v>
      </c>
      <c r="AU680" s="160" t="s">
        <v>86</v>
      </c>
      <c r="AV680" s="14" t="s">
        <v>138</v>
      </c>
      <c r="AW680" s="14" t="s">
        <v>37</v>
      </c>
      <c r="AX680" s="14" t="s">
        <v>84</v>
      </c>
      <c r="AY680" s="160" t="s">
        <v>130</v>
      </c>
    </row>
    <row r="681" spans="2:65" s="1" customFormat="1" ht="24.2" customHeight="1">
      <c r="B681" s="33"/>
      <c r="C681" s="128" t="s">
        <v>1196</v>
      </c>
      <c r="D681" s="128" t="s">
        <v>133</v>
      </c>
      <c r="E681" s="129" t="s">
        <v>1197</v>
      </c>
      <c r="F681" s="130" t="s">
        <v>1198</v>
      </c>
      <c r="G681" s="131" t="s">
        <v>437</v>
      </c>
      <c r="H681" s="132">
        <v>1</v>
      </c>
      <c r="I681" s="133"/>
      <c r="J681" s="134">
        <f>ROUND(I681*H681,2)</f>
        <v>0</v>
      </c>
      <c r="K681" s="130" t="s">
        <v>19</v>
      </c>
      <c r="L681" s="33"/>
      <c r="M681" s="135" t="s">
        <v>19</v>
      </c>
      <c r="N681" s="136" t="s">
        <v>47</v>
      </c>
      <c r="P681" s="137">
        <f>O681*H681</f>
        <v>0</v>
      </c>
      <c r="Q681" s="137">
        <v>0</v>
      </c>
      <c r="R681" s="137">
        <f>Q681*H681</f>
        <v>0</v>
      </c>
      <c r="S681" s="137">
        <v>0</v>
      </c>
      <c r="T681" s="138">
        <f>S681*H681</f>
        <v>0</v>
      </c>
      <c r="AR681" s="139" t="s">
        <v>245</v>
      </c>
      <c r="AT681" s="139" t="s">
        <v>133</v>
      </c>
      <c r="AU681" s="139" t="s">
        <v>86</v>
      </c>
      <c r="AY681" s="18" t="s">
        <v>130</v>
      </c>
      <c r="BE681" s="140">
        <f>IF(N681="základní",J681,0)</f>
        <v>0</v>
      </c>
      <c r="BF681" s="140">
        <f>IF(N681="snížená",J681,0)</f>
        <v>0</v>
      </c>
      <c r="BG681" s="140">
        <f>IF(N681="zákl. přenesená",J681,0)</f>
        <v>0</v>
      </c>
      <c r="BH681" s="140">
        <f>IF(N681="sníž. přenesená",J681,0)</f>
        <v>0</v>
      </c>
      <c r="BI681" s="140">
        <f>IF(N681="nulová",J681,0)</f>
        <v>0</v>
      </c>
      <c r="BJ681" s="18" t="s">
        <v>84</v>
      </c>
      <c r="BK681" s="140">
        <f>ROUND(I681*H681,2)</f>
        <v>0</v>
      </c>
      <c r="BL681" s="18" t="s">
        <v>245</v>
      </c>
      <c r="BM681" s="139" t="s">
        <v>1199</v>
      </c>
    </row>
    <row r="682" spans="2:51" s="12" customFormat="1" ht="12">
      <c r="B682" s="145"/>
      <c r="D682" s="146" t="s">
        <v>142</v>
      </c>
      <c r="E682" s="147" t="s">
        <v>19</v>
      </c>
      <c r="F682" s="148" t="s">
        <v>1184</v>
      </c>
      <c r="H682" s="147" t="s">
        <v>19</v>
      </c>
      <c r="I682" s="149"/>
      <c r="L682" s="145"/>
      <c r="M682" s="150"/>
      <c r="T682" s="151"/>
      <c r="AT682" s="147" t="s">
        <v>142</v>
      </c>
      <c r="AU682" s="147" t="s">
        <v>86</v>
      </c>
      <c r="AV682" s="12" t="s">
        <v>84</v>
      </c>
      <c r="AW682" s="12" t="s">
        <v>37</v>
      </c>
      <c r="AX682" s="12" t="s">
        <v>76</v>
      </c>
      <c r="AY682" s="147" t="s">
        <v>130</v>
      </c>
    </row>
    <row r="683" spans="2:51" s="13" customFormat="1" ht="12">
      <c r="B683" s="152"/>
      <c r="D683" s="146" t="s">
        <v>142</v>
      </c>
      <c r="E683" s="153" t="s">
        <v>19</v>
      </c>
      <c r="F683" s="154" t="s">
        <v>1200</v>
      </c>
      <c r="H683" s="155">
        <v>1</v>
      </c>
      <c r="I683" s="156"/>
      <c r="L683" s="152"/>
      <c r="M683" s="157"/>
      <c r="T683" s="158"/>
      <c r="AT683" s="153" t="s">
        <v>142</v>
      </c>
      <c r="AU683" s="153" t="s">
        <v>86</v>
      </c>
      <c r="AV683" s="13" t="s">
        <v>86</v>
      </c>
      <c r="AW683" s="13" t="s">
        <v>37</v>
      </c>
      <c r="AX683" s="13" t="s">
        <v>76</v>
      </c>
      <c r="AY683" s="153" t="s">
        <v>130</v>
      </c>
    </row>
    <row r="684" spans="2:51" s="14" customFormat="1" ht="12">
      <c r="B684" s="159"/>
      <c r="D684" s="146" t="s">
        <v>142</v>
      </c>
      <c r="E684" s="160" t="s">
        <v>19</v>
      </c>
      <c r="F684" s="161" t="s">
        <v>146</v>
      </c>
      <c r="H684" s="162">
        <v>1</v>
      </c>
      <c r="I684" s="163"/>
      <c r="L684" s="159"/>
      <c r="M684" s="164"/>
      <c r="T684" s="165"/>
      <c r="AT684" s="160" t="s">
        <v>142</v>
      </c>
      <c r="AU684" s="160" t="s">
        <v>86</v>
      </c>
      <c r="AV684" s="14" t="s">
        <v>138</v>
      </c>
      <c r="AW684" s="14" t="s">
        <v>37</v>
      </c>
      <c r="AX684" s="14" t="s">
        <v>84</v>
      </c>
      <c r="AY684" s="160" t="s">
        <v>130</v>
      </c>
    </row>
    <row r="685" spans="2:65" s="1" customFormat="1" ht="24.2" customHeight="1">
      <c r="B685" s="33"/>
      <c r="C685" s="128" t="s">
        <v>1201</v>
      </c>
      <c r="D685" s="128" t="s">
        <v>133</v>
      </c>
      <c r="E685" s="129" t="s">
        <v>1202</v>
      </c>
      <c r="F685" s="130" t="s">
        <v>1203</v>
      </c>
      <c r="G685" s="131" t="s">
        <v>437</v>
      </c>
      <c r="H685" s="132">
        <v>1</v>
      </c>
      <c r="I685" s="133"/>
      <c r="J685" s="134">
        <f>ROUND(I685*H685,2)</f>
        <v>0</v>
      </c>
      <c r="K685" s="130" t="s">
        <v>19</v>
      </c>
      <c r="L685" s="33"/>
      <c r="M685" s="135" t="s">
        <v>19</v>
      </c>
      <c r="N685" s="136" t="s">
        <v>47</v>
      </c>
      <c r="P685" s="137">
        <f>O685*H685</f>
        <v>0</v>
      </c>
      <c r="Q685" s="137">
        <v>0</v>
      </c>
      <c r="R685" s="137">
        <f>Q685*H685</f>
        <v>0</v>
      </c>
      <c r="S685" s="137">
        <v>0</v>
      </c>
      <c r="T685" s="138">
        <f>S685*H685</f>
        <v>0</v>
      </c>
      <c r="AR685" s="139" t="s">
        <v>245</v>
      </c>
      <c r="AT685" s="139" t="s">
        <v>133</v>
      </c>
      <c r="AU685" s="139" t="s">
        <v>86</v>
      </c>
      <c r="AY685" s="18" t="s">
        <v>130</v>
      </c>
      <c r="BE685" s="140">
        <f>IF(N685="základní",J685,0)</f>
        <v>0</v>
      </c>
      <c r="BF685" s="140">
        <f>IF(N685="snížená",J685,0)</f>
        <v>0</v>
      </c>
      <c r="BG685" s="140">
        <f>IF(N685="zákl. přenesená",J685,0)</f>
        <v>0</v>
      </c>
      <c r="BH685" s="140">
        <f>IF(N685="sníž. přenesená",J685,0)</f>
        <v>0</v>
      </c>
      <c r="BI685" s="140">
        <f>IF(N685="nulová",J685,0)</f>
        <v>0</v>
      </c>
      <c r="BJ685" s="18" t="s">
        <v>84</v>
      </c>
      <c r="BK685" s="140">
        <f>ROUND(I685*H685,2)</f>
        <v>0</v>
      </c>
      <c r="BL685" s="18" t="s">
        <v>245</v>
      </c>
      <c r="BM685" s="139" t="s">
        <v>1204</v>
      </c>
    </row>
    <row r="686" spans="2:51" s="12" customFormat="1" ht="12">
      <c r="B686" s="145"/>
      <c r="D686" s="146" t="s">
        <v>142</v>
      </c>
      <c r="E686" s="147" t="s">
        <v>19</v>
      </c>
      <c r="F686" s="148" t="s">
        <v>1184</v>
      </c>
      <c r="H686" s="147" t="s">
        <v>19</v>
      </c>
      <c r="I686" s="149"/>
      <c r="L686" s="145"/>
      <c r="M686" s="150"/>
      <c r="T686" s="151"/>
      <c r="AT686" s="147" t="s">
        <v>142</v>
      </c>
      <c r="AU686" s="147" t="s">
        <v>86</v>
      </c>
      <c r="AV686" s="12" t="s">
        <v>84</v>
      </c>
      <c r="AW686" s="12" t="s">
        <v>37</v>
      </c>
      <c r="AX686" s="12" t="s">
        <v>76</v>
      </c>
      <c r="AY686" s="147" t="s">
        <v>130</v>
      </c>
    </row>
    <row r="687" spans="2:51" s="13" customFormat="1" ht="12">
      <c r="B687" s="152"/>
      <c r="D687" s="146" t="s">
        <v>142</v>
      </c>
      <c r="E687" s="153" t="s">
        <v>19</v>
      </c>
      <c r="F687" s="154" t="s">
        <v>1205</v>
      </c>
      <c r="H687" s="155">
        <v>1</v>
      </c>
      <c r="I687" s="156"/>
      <c r="L687" s="152"/>
      <c r="M687" s="157"/>
      <c r="T687" s="158"/>
      <c r="AT687" s="153" t="s">
        <v>142</v>
      </c>
      <c r="AU687" s="153" t="s">
        <v>86</v>
      </c>
      <c r="AV687" s="13" t="s">
        <v>86</v>
      </c>
      <c r="AW687" s="13" t="s">
        <v>37</v>
      </c>
      <c r="AX687" s="13" t="s">
        <v>76</v>
      </c>
      <c r="AY687" s="153" t="s">
        <v>130</v>
      </c>
    </row>
    <row r="688" spans="2:51" s="14" customFormat="1" ht="12">
      <c r="B688" s="159"/>
      <c r="D688" s="146" t="s">
        <v>142</v>
      </c>
      <c r="E688" s="160" t="s">
        <v>19</v>
      </c>
      <c r="F688" s="161" t="s">
        <v>146</v>
      </c>
      <c r="H688" s="162">
        <v>1</v>
      </c>
      <c r="I688" s="163"/>
      <c r="L688" s="159"/>
      <c r="M688" s="164"/>
      <c r="T688" s="165"/>
      <c r="AT688" s="160" t="s">
        <v>142</v>
      </c>
      <c r="AU688" s="160" t="s">
        <v>86</v>
      </c>
      <c r="AV688" s="14" t="s">
        <v>138</v>
      </c>
      <c r="AW688" s="14" t="s">
        <v>37</v>
      </c>
      <c r="AX688" s="14" t="s">
        <v>84</v>
      </c>
      <c r="AY688" s="160" t="s">
        <v>130</v>
      </c>
    </row>
    <row r="689" spans="2:65" s="1" customFormat="1" ht="24.2" customHeight="1">
      <c r="B689" s="33"/>
      <c r="C689" s="128" t="s">
        <v>1206</v>
      </c>
      <c r="D689" s="128" t="s">
        <v>133</v>
      </c>
      <c r="E689" s="129" t="s">
        <v>1207</v>
      </c>
      <c r="F689" s="130" t="s">
        <v>1208</v>
      </c>
      <c r="G689" s="131" t="s">
        <v>437</v>
      </c>
      <c r="H689" s="132">
        <v>2</v>
      </c>
      <c r="I689" s="133"/>
      <c r="J689" s="134">
        <f>ROUND(I689*H689,2)</f>
        <v>0</v>
      </c>
      <c r="K689" s="130" t="s">
        <v>19</v>
      </c>
      <c r="L689" s="33"/>
      <c r="M689" s="135" t="s">
        <v>19</v>
      </c>
      <c r="N689" s="136" t="s">
        <v>47</v>
      </c>
      <c r="P689" s="137">
        <f>O689*H689</f>
        <v>0</v>
      </c>
      <c r="Q689" s="137">
        <v>0</v>
      </c>
      <c r="R689" s="137">
        <f>Q689*H689</f>
        <v>0</v>
      </c>
      <c r="S689" s="137">
        <v>0</v>
      </c>
      <c r="T689" s="138">
        <f>S689*H689</f>
        <v>0</v>
      </c>
      <c r="AR689" s="139" t="s">
        <v>245</v>
      </c>
      <c r="AT689" s="139" t="s">
        <v>133</v>
      </c>
      <c r="AU689" s="139" t="s">
        <v>86</v>
      </c>
      <c r="AY689" s="18" t="s">
        <v>130</v>
      </c>
      <c r="BE689" s="140">
        <f>IF(N689="základní",J689,0)</f>
        <v>0</v>
      </c>
      <c r="BF689" s="140">
        <f>IF(N689="snížená",J689,0)</f>
        <v>0</v>
      </c>
      <c r="BG689" s="140">
        <f>IF(N689="zákl. přenesená",J689,0)</f>
        <v>0</v>
      </c>
      <c r="BH689" s="140">
        <f>IF(N689="sníž. přenesená",J689,0)</f>
        <v>0</v>
      </c>
      <c r="BI689" s="140">
        <f>IF(N689="nulová",J689,0)</f>
        <v>0</v>
      </c>
      <c r="BJ689" s="18" t="s">
        <v>84</v>
      </c>
      <c r="BK689" s="140">
        <f>ROUND(I689*H689,2)</f>
        <v>0</v>
      </c>
      <c r="BL689" s="18" t="s">
        <v>245</v>
      </c>
      <c r="BM689" s="139" t="s">
        <v>1209</v>
      </c>
    </row>
    <row r="690" spans="2:51" s="12" customFormat="1" ht="12">
      <c r="B690" s="145"/>
      <c r="D690" s="146" t="s">
        <v>142</v>
      </c>
      <c r="E690" s="147" t="s">
        <v>19</v>
      </c>
      <c r="F690" s="148" t="s">
        <v>1157</v>
      </c>
      <c r="H690" s="147" t="s">
        <v>19</v>
      </c>
      <c r="I690" s="149"/>
      <c r="L690" s="145"/>
      <c r="M690" s="150"/>
      <c r="T690" s="151"/>
      <c r="AT690" s="147" t="s">
        <v>142</v>
      </c>
      <c r="AU690" s="147" t="s">
        <v>86</v>
      </c>
      <c r="AV690" s="12" t="s">
        <v>84</v>
      </c>
      <c r="AW690" s="12" t="s">
        <v>37</v>
      </c>
      <c r="AX690" s="12" t="s">
        <v>76</v>
      </c>
      <c r="AY690" s="147" t="s">
        <v>130</v>
      </c>
    </row>
    <row r="691" spans="2:51" s="13" customFormat="1" ht="12">
      <c r="B691" s="152"/>
      <c r="D691" s="146" t="s">
        <v>142</v>
      </c>
      <c r="E691" s="153" t="s">
        <v>19</v>
      </c>
      <c r="F691" s="154" t="s">
        <v>1210</v>
      </c>
      <c r="H691" s="155">
        <v>2</v>
      </c>
      <c r="I691" s="156"/>
      <c r="L691" s="152"/>
      <c r="M691" s="157"/>
      <c r="T691" s="158"/>
      <c r="AT691" s="153" t="s">
        <v>142</v>
      </c>
      <c r="AU691" s="153" t="s">
        <v>86</v>
      </c>
      <c r="AV691" s="13" t="s">
        <v>86</v>
      </c>
      <c r="AW691" s="13" t="s">
        <v>37</v>
      </c>
      <c r="AX691" s="13" t="s">
        <v>76</v>
      </c>
      <c r="AY691" s="153" t="s">
        <v>130</v>
      </c>
    </row>
    <row r="692" spans="2:51" s="14" customFormat="1" ht="12">
      <c r="B692" s="159"/>
      <c r="D692" s="146" t="s">
        <v>142</v>
      </c>
      <c r="E692" s="160" t="s">
        <v>19</v>
      </c>
      <c r="F692" s="161" t="s">
        <v>146</v>
      </c>
      <c r="H692" s="162">
        <v>2</v>
      </c>
      <c r="I692" s="163"/>
      <c r="L692" s="159"/>
      <c r="M692" s="164"/>
      <c r="T692" s="165"/>
      <c r="AT692" s="160" t="s">
        <v>142</v>
      </c>
      <c r="AU692" s="160" t="s">
        <v>86</v>
      </c>
      <c r="AV692" s="14" t="s">
        <v>138</v>
      </c>
      <c r="AW692" s="14" t="s">
        <v>37</v>
      </c>
      <c r="AX692" s="14" t="s">
        <v>84</v>
      </c>
      <c r="AY692" s="160" t="s">
        <v>130</v>
      </c>
    </row>
    <row r="693" spans="2:65" s="1" customFormat="1" ht="24.2" customHeight="1">
      <c r="B693" s="33"/>
      <c r="C693" s="128" t="s">
        <v>1211</v>
      </c>
      <c r="D693" s="128" t="s">
        <v>133</v>
      </c>
      <c r="E693" s="129" t="s">
        <v>1212</v>
      </c>
      <c r="F693" s="130" t="s">
        <v>1208</v>
      </c>
      <c r="G693" s="131" t="s">
        <v>437</v>
      </c>
      <c r="H693" s="132">
        <v>1</v>
      </c>
      <c r="I693" s="133"/>
      <c r="J693" s="134">
        <f>ROUND(I693*H693,2)</f>
        <v>0</v>
      </c>
      <c r="K693" s="130" t="s">
        <v>19</v>
      </c>
      <c r="L693" s="33"/>
      <c r="M693" s="135" t="s">
        <v>19</v>
      </c>
      <c r="N693" s="136" t="s">
        <v>47</v>
      </c>
      <c r="P693" s="137">
        <f>O693*H693</f>
        <v>0</v>
      </c>
      <c r="Q693" s="137">
        <v>0</v>
      </c>
      <c r="R693" s="137">
        <f>Q693*H693</f>
        <v>0</v>
      </c>
      <c r="S693" s="137">
        <v>0</v>
      </c>
      <c r="T693" s="138">
        <f>S693*H693</f>
        <v>0</v>
      </c>
      <c r="AR693" s="139" t="s">
        <v>245</v>
      </c>
      <c r="AT693" s="139" t="s">
        <v>133</v>
      </c>
      <c r="AU693" s="139" t="s">
        <v>86</v>
      </c>
      <c r="AY693" s="18" t="s">
        <v>130</v>
      </c>
      <c r="BE693" s="140">
        <f>IF(N693="základní",J693,0)</f>
        <v>0</v>
      </c>
      <c r="BF693" s="140">
        <f>IF(N693="snížená",J693,0)</f>
        <v>0</v>
      </c>
      <c r="BG693" s="140">
        <f>IF(N693="zákl. přenesená",J693,0)</f>
        <v>0</v>
      </c>
      <c r="BH693" s="140">
        <f>IF(N693="sníž. přenesená",J693,0)</f>
        <v>0</v>
      </c>
      <c r="BI693" s="140">
        <f>IF(N693="nulová",J693,0)</f>
        <v>0</v>
      </c>
      <c r="BJ693" s="18" t="s">
        <v>84</v>
      </c>
      <c r="BK693" s="140">
        <f>ROUND(I693*H693,2)</f>
        <v>0</v>
      </c>
      <c r="BL693" s="18" t="s">
        <v>245</v>
      </c>
      <c r="BM693" s="139" t="s">
        <v>1213</v>
      </c>
    </row>
    <row r="694" spans="2:51" s="12" customFormat="1" ht="12">
      <c r="B694" s="145"/>
      <c r="D694" s="146" t="s">
        <v>142</v>
      </c>
      <c r="E694" s="147" t="s">
        <v>19</v>
      </c>
      <c r="F694" s="148" t="s">
        <v>1157</v>
      </c>
      <c r="H694" s="147" t="s">
        <v>19</v>
      </c>
      <c r="I694" s="149"/>
      <c r="L694" s="145"/>
      <c r="M694" s="150"/>
      <c r="T694" s="151"/>
      <c r="AT694" s="147" t="s">
        <v>142</v>
      </c>
      <c r="AU694" s="147" t="s">
        <v>86</v>
      </c>
      <c r="AV694" s="12" t="s">
        <v>84</v>
      </c>
      <c r="AW694" s="12" t="s">
        <v>37</v>
      </c>
      <c r="AX694" s="12" t="s">
        <v>76</v>
      </c>
      <c r="AY694" s="147" t="s">
        <v>130</v>
      </c>
    </row>
    <row r="695" spans="2:51" s="13" customFormat="1" ht="12">
      <c r="B695" s="152"/>
      <c r="D695" s="146" t="s">
        <v>142</v>
      </c>
      <c r="E695" s="153" t="s">
        <v>19</v>
      </c>
      <c r="F695" s="154" t="s">
        <v>1214</v>
      </c>
      <c r="H695" s="155">
        <v>1</v>
      </c>
      <c r="I695" s="156"/>
      <c r="L695" s="152"/>
      <c r="M695" s="157"/>
      <c r="T695" s="158"/>
      <c r="AT695" s="153" t="s">
        <v>142</v>
      </c>
      <c r="AU695" s="153" t="s">
        <v>86</v>
      </c>
      <c r="AV695" s="13" t="s">
        <v>86</v>
      </c>
      <c r="AW695" s="13" t="s">
        <v>37</v>
      </c>
      <c r="AX695" s="13" t="s">
        <v>76</v>
      </c>
      <c r="AY695" s="153" t="s">
        <v>130</v>
      </c>
    </row>
    <row r="696" spans="2:51" s="14" customFormat="1" ht="12">
      <c r="B696" s="159"/>
      <c r="D696" s="146" t="s">
        <v>142</v>
      </c>
      <c r="E696" s="160" t="s">
        <v>19</v>
      </c>
      <c r="F696" s="161" t="s">
        <v>146</v>
      </c>
      <c r="H696" s="162">
        <v>1</v>
      </c>
      <c r="I696" s="163"/>
      <c r="L696" s="159"/>
      <c r="M696" s="164"/>
      <c r="T696" s="165"/>
      <c r="AT696" s="160" t="s">
        <v>142</v>
      </c>
      <c r="AU696" s="160" t="s">
        <v>86</v>
      </c>
      <c r="AV696" s="14" t="s">
        <v>138</v>
      </c>
      <c r="AW696" s="14" t="s">
        <v>37</v>
      </c>
      <c r="AX696" s="14" t="s">
        <v>84</v>
      </c>
      <c r="AY696" s="160" t="s">
        <v>130</v>
      </c>
    </row>
    <row r="697" spans="2:65" s="1" customFormat="1" ht="24.2" customHeight="1">
      <c r="B697" s="33"/>
      <c r="C697" s="128" t="s">
        <v>1215</v>
      </c>
      <c r="D697" s="128" t="s">
        <v>133</v>
      </c>
      <c r="E697" s="129" t="s">
        <v>1216</v>
      </c>
      <c r="F697" s="130" t="s">
        <v>1217</v>
      </c>
      <c r="G697" s="131" t="s">
        <v>437</v>
      </c>
      <c r="H697" s="132">
        <v>18</v>
      </c>
      <c r="I697" s="133"/>
      <c r="J697" s="134">
        <f>ROUND(I697*H697,2)</f>
        <v>0</v>
      </c>
      <c r="K697" s="130" t="s">
        <v>19</v>
      </c>
      <c r="L697" s="33"/>
      <c r="M697" s="135" t="s">
        <v>19</v>
      </c>
      <c r="N697" s="136" t="s">
        <v>47</v>
      </c>
      <c r="P697" s="137">
        <f>O697*H697</f>
        <v>0</v>
      </c>
      <c r="Q697" s="137">
        <v>0</v>
      </c>
      <c r="R697" s="137">
        <f>Q697*H697</f>
        <v>0</v>
      </c>
      <c r="S697" s="137">
        <v>0</v>
      </c>
      <c r="T697" s="138">
        <f>S697*H697</f>
        <v>0</v>
      </c>
      <c r="AR697" s="139" t="s">
        <v>245</v>
      </c>
      <c r="AT697" s="139" t="s">
        <v>133</v>
      </c>
      <c r="AU697" s="139" t="s">
        <v>86</v>
      </c>
      <c r="AY697" s="18" t="s">
        <v>130</v>
      </c>
      <c r="BE697" s="140">
        <f>IF(N697="základní",J697,0)</f>
        <v>0</v>
      </c>
      <c r="BF697" s="140">
        <f>IF(N697="snížená",J697,0)</f>
        <v>0</v>
      </c>
      <c r="BG697" s="140">
        <f>IF(N697="zákl. přenesená",J697,0)</f>
        <v>0</v>
      </c>
      <c r="BH697" s="140">
        <f>IF(N697="sníž. přenesená",J697,0)</f>
        <v>0</v>
      </c>
      <c r="BI697" s="140">
        <f>IF(N697="nulová",J697,0)</f>
        <v>0</v>
      </c>
      <c r="BJ697" s="18" t="s">
        <v>84</v>
      </c>
      <c r="BK697" s="140">
        <f>ROUND(I697*H697,2)</f>
        <v>0</v>
      </c>
      <c r="BL697" s="18" t="s">
        <v>245</v>
      </c>
      <c r="BM697" s="139" t="s">
        <v>1218</v>
      </c>
    </row>
    <row r="698" spans="2:51" s="12" customFormat="1" ht="12">
      <c r="B698" s="145"/>
      <c r="D698" s="146" t="s">
        <v>142</v>
      </c>
      <c r="E698" s="147" t="s">
        <v>19</v>
      </c>
      <c r="F698" s="148" t="s">
        <v>1157</v>
      </c>
      <c r="H698" s="147" t="s">
        <v>19</v>
      </c>
      <c r="I698" s="149"/>
      <c r="L698" s="145"/>
      <c r="M698" s="150"/>
      <c r="T698" s="151"/>
      <c r="AT698" s="147" t="s">
        <v>142</v>
      </c>
      <c r="AU698" s="147" t="s">
        <v>86</v>
      </c>
      <c r="AV698" s="12" t="s">
        <v>84</v>
      </c>
      <c r="AW698" s="12" t="s">
        <v>37</v>
      </c>
      <c r="AX698" s="12" t="s">
        <v>76</v>
      </c>
      <c r="AY698" s="147" t="s">
        <v>130</v>
      </c>
    </row>
    <row r="699" spans="2:51" s="13" customFormat="1" ht="12">
      <c r="B699" s="152"/>
      <c r="D699" s="146" t="s">
        <v>142</v>
      </c>
      <c r="E699" s="153" t="s">
        <v>19</v>
      </c>
      <c r="F699" s="154" t="s">
        <v>1219</v>
      </c>
      <c r="H699" s="155">
        <v>18</v>
      </c>
      <c r="I699" s="156"/>
      <c r="L699" s="152"/>
      <c r="M699" s="157"/>
      <c r="T699" s="158"/>
      <c r="AT699" s="153" t="s">
        <v>142</v>
      </c>
      <c r="AU699" s="153" t="s">
        <v>86</v>
      </c>
      <c r="AV699" s="13" t="s">
        <v>86</v>
      </c>
      <c r="AW699" s="13" t="s">
        <v>37</v>
      </c>
      <c r="AX699" s="13" t="s">
        <v>76</v>
      </c>
      <c r="AY699" s="153" t="s">
        <v>130</v>
      </c>
    </row>
    <row r="700" spans="2:51" s="14" customFormat="1" ht="12">
      <c r="B700" s="159"/>
      <c r="D700" s="146" t="s">
        <v>142</v>
      </c>
      <c r="E700" s="160" t="s">
        <v>19</v>
      </c>
      <c r="F700" s="161" t="s">
        <v>146</v>
      </c>
      <c r="H700" s="162">
        <v>18</v>
      </c>
      <c r="I700" s="163"/>
      <c r="L700" s="159"/>
      <c r="M700" s="164"/>
      <c r="T700" s="165"/>
      <c r="AT700" s="160" t="s">
        <v>142</v>
      </c>
      <c r="AU700" s="160" t="s">
        <v>86</v>
      </c>
      <c r="AV700" s="14" t="s">
        <v>138</v>
      </c>
      <c r="AW700" s="14" t="s">
        <v>37</v>
      </c>
      <c r="AX700" s="14" t="s">
        <v>84</v>
      </c>
      <c r="AY700" s="160" t="s">
        <v>130</v>
      </c>
    </row>
    <row r="701" spans="2:65" s="1" customFormat="1" ht="16.5" customHeight="1">
      <c r="B701" s="33"/>
      <c r="C701" s="128" t="s">
        <v>1220</v>
      </c>
      <c r="D701" s="128" t="s">
        <v>133</v>
      </c>
      <c r="E701" s="129" t="s">
        <v>1221</v>
      </c>
      <c r="F701" s="130" t="s">
        <v>1222</v>
      </c>
      <c r="G701" s="131" t="s">
        <v>437</v>
      </c>
      <c r="H701" s="132">
        <v>6</v>
      </c>
      <c r="I701" s="133"/>
      <c r="J701" s="134">
        <f>ROUND(I701*H701,2)</f>
        <v>0</v>
      </c>
      <c r="K701" s="130" t="s">
        <v>19</v>
      </c>
      <c r="L701" s="33"/>
      <c r="M701" s="135" t="s">
        <v>19</v>
      </c>
      <c r="N701" s="136" t="s">
        <v>47</v>
      </c>
      <c r="P701" s="137">
        <f>O701*H701</f>
        <v>0</v>
      </c>
      <c r="Q701" s="137">
        <v>0</v>
      </c>
      <c r="R701" s="137">
        <f>Q701*H701</f>
        <v>0</v>
      </c>
      <c r="S701" s="137">
        <v>0</v>
      </c>
      <c r="T701" s="138">
        <f>S701*H701</f>
        <v>0</v>
      </c>
      <c r="AR701" s="139" t="s">
        <v>245</v>
      </c>
      <c r="AT701" s="139" t="s">
        <v>133</v>
      </c>
      <c r="AU701" s="139" t="s">
        <v>86</v>
      </c>
      <c r="AY701" s="18" t="s">
        <v>130</v>
      </c>
      <c r="BE701" s="140">
        <f>IF(N701="základní",J701,0)</f>
        <v>0</v>
      </c>
      <c r="BF701" s="140">
        <f>IF(N701="snížená",J701,0)</f>
        <v>0</v>
      </c>
      <c r="BG701" s="140">
        <f>IF(N701="zákl. přenesená",J701,0)</f>
        <v>0</v>
      </c>
      <c r="BH701" s="140">
        <f>IF(N701="sníž. přenesená",J701,0)</f>
        <v>0</v>
      </c>
      <c r="BI701" s="140">
        <f>IF(N701="nulová",J701,0)</f>
        <v>0</v>
      </c>
      <c r="BJ701" s="18" t="s">
        <v>84</v>
      </c>
      <c r="BK701" s="140">
        <f>ROUND(I701*H701,2)</f>
        <v>0</v>
      </c>
      <c r="BL701" s="18" t="s">
        <v>245</v>
      </c>
      <c r="BM701" s="139" t="s">
        <v>1223</v>
      </c>
    </row>
    <row r="702" spans="2:51" s="12" customFormat="1" ht="12">
      <c r="B702" s="145"/>
      <c r="D702" s="146" t="s">
        <v>142</v>
      </c>
      <c r="E702" s="147" t="s">
        <v>19</v>
      </c>
      <c r="F702" s="148" t="s">
        <v>1157</v>
      </c>
      <c r="H702" s="147" t="s">
        <v>19</v>
      </c>
      <c r="I702" s="149"/>
      <c r="L702" s="145"/>
      <c r="M702" s="150"/>
      <c r="T702" s="151"/>
      <c r="AT702" s="147" t="s">
        <v>142</v>
      </c>
      <c r="AU702" s="147" t="s">
        <v>86</v>
      </c>
      <c r="AV702" s="12" t="s">
        <v>84</v>
      </c>
      <c r="AW702" s="12" t="s">
        <v>37</v>
      </c>
      <c r="AX702" s="12" t="s">
        <v>76</v>
      </c>
      <c r="AY702" s="147" t="s">
        <v>130</v>
      </c>
    </row>
    <row r="703" spans="2:51" s="13" customFormat="1" ht="12">
      <c r="B703" s="152"/>
      <c r="D703" s="146" t="s">
        <v>142</v>
      </c>
      <c r="E703" s="153" t="s">
        <v>19</v>
      </c>
      <c r="F703" s="154" t="s">
        <v>1224</v>
      </c>
      <c r="H703" s="155">
        <v>6</v>
      </c>
      <c r="I703" s="156"/>
      <c r="L703" s="152"/>
      <c r="M703" s="157"/>
      <c r="T703" s="158"/>
      <c r="AT703" s="153" t="s">
        <v>142</v>
      </c>
      <c r="AU703" s="153" t="s">
        <v>86</v>
      </c>
      <c r="AV703" s="13" t="s">
        <v>86</v>
      </c>
      <c r="AW703" s="13" t="s">
        <v>37</v>
      </c>
      <c r="AX703" s="13" t="s">
        <v>76</v>
      </c>
      <c r="AY703" s="153" t="s">
        <v>130</v>
      </c>
    </row>
    <row r="704" spans="2:51" s="14" customFormat="1" ht="12">
      <c r="B704" s="159"/>
      <c r="D704" s="146" t="s">
        <v>142</v>
      </c>
      <c r="E704" s="160" t="s">
        <v>19</v>
      </c>
      <c r="F704" s="161" t="s">
        <v>146</v>
      </c>
      <c r="H704" s="162">
        <v>6</v>
      </c>
      <c r="I704" s="163"/>
      <c r="L704" s="159"/>
      <c r="M704" s="164"/>
      <c r="T704" s="165"/>
      <c r="AT704" s="160" t="s">
        <v>142</v>
      </c>
      <c r="AU704" s="160" t="s">
        <v>86</v>
      </c>
      <c r="AV704" s="14" t="s">
        <v>138</v>
      </c>
      <c r="AW704" s="14" t="s">
        <v>37</v>
      </c>
      <c r="AX704" s="14" t="s">
        <v>84</v>
      </c>
      <c r="AY704" s="160" t="s">
        <v>130</v>
      </c>
    </row>
    <row r="705" spans="2:65" s="1" customFormat="1" ht="16.5" customHeight="1">
      <c r="B705" s="33"/>
      <c r="C705" s="128" t="s">
        <v>1225</v>
      </c>
      <c r="D705" s="128" t="s">
        <v>133</v>
      </c>
      <c r="E705" s="129" t="s">
        <v>1226</v>
      </c>
      <c r="F705" s="130" t="s">
        <v>1227</v>
      </c>
      <c r="G705" s="131" t="s">
        <v>437</v>
      </c>
      <c r="H705" s="132">
        <v>2</v>
      </c>
      <c r="I705" s="133"/>
      <c r="J705" s="134">
        <f>ROUND(I705*H705,2)</f>
        <v>0</v>
      </c>
      <c r="K705" s="130" t="s">
        <v>19</v>
      </c>
      <c r="L705" s="33"/>
      <c r="M705" s="135" t="s">
        <v>19</v>
      </c>
      <c r="N705" s="136" t="s">
        <v>47</v>
      </c>
      <c r="P705" s="137">
        <f>O705*H705</f>
        <v>0</v>
      </c>
      <c r="Q705" s="137">
        <v>0</v>
      </c>
      <c r="R705" s="137">
        <f>Q705*H705</f>
        <v>0</v>
      </c>
      <c r="S705" s="137">
        <v>0</v>
      </c>
      <c r="T705" s="138">
        <f>S705*H705</f>
        <v>0</v>
      </c>
      <c r="AR705" s="139" t="s">
        <v>245</v>
      </c>
      <c r="AT705" s="139" t="s">
        <v>133</v>
      </c>
      <c r="AU705" s="139" t="s">
        <v>86</v>
      </c>
      <c r="AY705" s="18" t="s">
        <v>130</v>
      </c>
      <c r="BE705" s="140">
        <f>IF(N705="základní",J705,0)</f>
        <v>0</v>
      </c>
      <c r="BF705" s="140">
        <f>IF(N705="snížená",J705,0)</f>
        <v>0</v>
      </c>
      <c r="BG705" s="140">
        <f>IF(N705="zákl. přenesená",J705,0)</f>
        <v>0</v>
      </c>
      <c r="BH705" s="140">
        <f>IF(N705="sníž. přenesená",J705,0)</f>
        <v>0</v>
      </c>
      <c r="BI705" s="140">
        <f>IF(N705="nulová",J705,0)</f>
        <v>0</v>
      </c>
      <c r="BJ705" s="18" t="s">
        <v>84</v>
      </c>
      <c r="BK705" s="140">
        <f>ROUND(I705*H705,2)</f>
        <v>0</v>
      </c>
      <c r="BL705" s="18" t="s">
        <v>245</v>
      </c>
      <c r="BM705" s="139" t="s">
        <v>1228</v>
      </c>
    </row>
    <row r="706" spans="2:51" s="12" customFormat="1" ht="12">
      <c r="B706" s="145"/>
      <c r="D706" s="146" t="s">
        <v>142</v>
      </c>
      <c r="E706" s="147" t="s">
        <v>19</v>
      </c>
      <c r="F706" s="148" t="s">
        <v>1157</v>
      </c>
      <c r="H706" s="147" t="s">
        <v>19</v>
      </c>
      <c r="I706" s="149"/>
      <c r="L706" s="145"/>
      <c r="M706" s="150"/>
      <c r="T706" s="151"/>
      <c r="AT706" s="147" t="s">
        <v>142</v>
      </c>
      <c r="AU706" s="147" t="s">
        <v>86</v>
      </c>
      <c r="AV706" s="12" t="s">
        <v>84</v>
      </c>
      <c r="AW706" s="12" t="s">
        <v>37</v>
      </c>
      <c r="AX706" s="12" t="s">
        <v>76</v>
      </c>
      <c r="AY706" s="147" t="s">
        <v>130</v>
      </c>
    </row>
    <row r="707" spans="2:51" s="13" customFormat="1" ht="12">
      <c r="B707" s="152"/>
      <c r="D707" s="146" t="s">
        <v>142</v>
      </c>
      <c r="E707" s="153" t="s">
        <v>19</v>
      </c>
      <c r="F707" s="154" t="s">
        <v>1229</v>
      </c>
      <c r="H707" s="155">
        <v>2</v>
      </c>
      <c r="I707" s="156"/>
      <c r="L707" s="152"/>
      <c r="M707" s="157"/>
      <c r="T707" s="158"/>
      <c r="AT707" s="153" t="s">
        <v>142</v>
      </c>
      <c r="AU707" s="153" t="s">
        <v>86</v>
      </c>
      <c r="AV707" s="13" t="s">
        <v>86</v>
      </c>
      <c r="AW707" s="13" t="s">
        <v>37</v>
      </c>
      <c r="AX707" s="13" t="s">
        <v>76</v>
      </c>
      <c r="AY707" s="153" t="s">
        <v>130</v>
      </c>
    </row>
    <row r="708" spans="2:51" s="14" customFormat="1" ht="12">
      <c r="B708" s="159"/>
      <c r="D708" s="146" t="s">
        <v>142</v>
      </c>
      <c r="E708" s="160" t="s">
        <v>19</v>
      </c>
      <c r="F708" s="161" t="s">
        <v>146</v>
      </c>
      <c r="H708" s="162">
        <v>2</v>
      </c>
      <c r="I708" s="163"/>
      <c r="L708" s="159"/>
      <c r="M708" s="164"/>
      <c r="T708" s="165"/>
      <c r="AT708" s="160" t="s">
        <v>142</v>
      </c>
      <c r="AU708" s="160" t="s">
        <v>86</v>
      </c>
      <c r="AV708" s="14" t="s">
        <v>138</v>
      </c>
      <c r="AW708" s="14" t="s">
        <v>37</v>
      </c>
      <c r="AX708" s="14" t="s">
        <v>84</v>
      </c>
      <c r="AY708" s="160" t="s">
        <v>130</v>
      </c>
    </row>
    <row r="709" spans="2:65" s="1" customFormat="1" ht="16.5" customHeight="1">
      <c r="B709" s="33"/>
      <c r="C709" s="128" t="s">
        <v>1230</v>
      </c>
      <c r="D709" s="128" t="s">
        <v>133</v>
      </c>
      <c r="E709" s="129" t="s">
        <v>1231</v>
      </c>
      <c r="F709" s="130" t="s">
        <v>1232</v>
      </c>
      <c r="G709" s="131" t="s">
        <v>437</v>
      </c>
      <c r="H709" s="132">
        <v>5</v>
      </c>
      <c r="I709" s="133"/>
      <c r="J709" s="134">
        <f>ROUND(I709*H709,2)</f>
        <v>0</v>
      </c>
      <c r="K709" s="130" t="s">
        <v>19</v>
      </c>
      <c r="L709" s="33"/>
      <c r="M709" s="135" t="s">
        <v>19</v>
      </c>
      <c r="N709" s="136" t="s">
        <v>47</v>
      </c>
      <c r="P709" s="137">
        <f>O709*H709</f>
        <v>0</v>
      </c>
      <c r="Q709" s="137">
        <v>0</v>
      </c>
      <c r="R709" s="137">
        <f>Q709*H709</f>
        <v>0</v>
      </c>
      <c r="S709" s="137">
        <v>0</v>
      </c>
      <c r="T709" s="138">
        <f>S709*H709</f>
        <v>0</v>
      </c>
      <c r="AR709" s="139" t="s">
        <v>245</v>
      </c>
      <c r="AT709" s="139" t="s">
        <v>133</v>
      </c>
      <c r="AU709" s="139" t="s">
        <v>86</v>
      </c>
      <c r="AY709" s="18" t="s">
        <v>130</v>
      </c>
      <c r="BE709" s="140">
        <f>IF(N709="základní",J709,0)</f>
        <v>0</v>
      </c>
      <c r="BF709" s="140">
        <f>IF(N709="snížená",J709,0)</f>
        <v>0</v>
      </c>
      <c r="BG709" s="140">
        <f>IF(N709="zákl. přenesená",J709,0)</f>
        <v>0</v>
      </c>
      <c r="BH709" s="140">
        <f>IF(N709="sníž. přenesená",J709,0)</f>
        <v>0</v>
      </c>
      <c r="BI709" s="140">
        <f>IF(N709="nulová",J709,0)</f>
        <v>0</v>
      </c>
      <c r="BJ709" s="18" t="s">
        <v>84</v>
      </c>
      <c r="BK709" s="140">
        <f>ROUND(I709*H709,2)</f>
        <v>0</v>
      </c>
      <c r="BL709" s="18" t="s">
        <v>245</v>
      </c>
      <c r="BM709" s="139" t="s">
        <v>1233</v>
      </c>
    </row>
    <row r="710" spans="2:51" s="12" customFormat="1" ht="12">
      <c r="B710" s="145"/>
      <c r="D710" s="146" t="s">
        <v>142</v>
      </c>
      <c r="E710" s="147" t="s">
        <v>19</v>
      </c>
      <c r="F710" s="148" t="s">
        <v>1157</v>
      </c>
      <c r="H710" s="147" t="s">
        <v>19</v>
      </c>
      <c r="I710" s="149"/>
      <c r="L710" s="145"/>
      <c r="M710" s="150"/>
      <c r="T710" s="151"/>
      <c r="AT710" s="147" t="s">
        <v>142</v>
      </c>
      <c r="AU710" s="147" t="s">
        <v>86</v>
      </c>
      <c r="AV710" s="12" t="s">
        <v>84</v>
      </c>
      <c r="AW710" s="12" t="s">
        <v>37</v>
      </c>
      <c r="AX710" s="12" t="s">
        <v>76</v>
      </c>
      <c r="AY710" s="147" t="s">
        <v>130</v>
      </c>
    </row>
    <row r="711" spans="2:51" s="13" customFormat="1" ht="12">
      <c r="B711" s="152"/>
      <c r="D711" s="146" t="s">
        <v>142</v>
      </c>
      <c r="E711" s="153" t="s">
        <v>19</v>
      </c>
      <c r="F711" s="154" t="s">
        <v>1234</v>
      </c>
      <c r="H711" s="155">
        <v>5</v>
      </c>
      <c r="I711" s="156"/>
      <c r="L711" s="152"/>
      <c r="M711" s="157"/>
      <c r="T711" s="158"/>
      <c r="AT711" s="153" t="s">
        <v>142</v>
      </c>
      <c r="AU711" s="153" t="s">
        <v>86</v>
      </c>
      <c r="AV711" s="13" t="s">
        <v>86</v>
      </c>
      <c r="AW711" s="13" t="s">
        <v>37</v>
      </c>
      <c r="AX711" s="13" t="s">
        <v>76</v>
      </c>
      <c r="AY711" s="153" t="s">
        <v>130</v>
      </c>
    </row>
    <row r="712" spans="2:51" s="14" customFormat="1" ht="12">
      <c r="B712" s="159"/>
      <c r="D712" s="146" t="s">
        <v>142</v>
      </c>
      <c r="E712" s="160" t="s">
        <v>19</v>
      </c>
      <c r="F712" s="161" t="s">
        <v>146</v>
      </c>
      <c r="H712" s="162">
        <v>5</v>
      </c>
      <c r="I712" s="163"/>
      <c r="L712" s="159"/>
      <c r="M712" s="164"/>
      <c r="T712" s="165"/>
      <c r="AT712" s="160" t="s">
        <v>142</v>
      </c>
      <c r="AU712" s="160" t="s">
        <v>86</v>
      </c>
      <c r="AV712" s="14" t="s">
        <v>138</v>
      </c>
      <c r="AW712" s="14" t="s">
        <v>37</v>
      </c>
      <c r="AX712" s="14" t="s">
        <v>84</v>
      </c>
      <c r="AY712" s="160" t="s">
        <v>130</v>
      </c>
    </row>
    <row r="713" spans="2:65" s="1" customFormat="1" ht="21.75" customHeight="1">
      <c r="B713" s="33"/>
      <c r="C713" s="128" t="s">
        <v>1235</v>
      </c>
      <c r="D713" s="128" t="s">
        <v>133</v>
      </c>
      <c r="E713" s="129" t="s">
        <v>1236</v>
      </c>
      <c r="F713" s="130" t="s">
        <v>1237</v>
      </c>
      <c r="G713" s="131" t="s">
        <v>437</v>
      </c>
      <c r="H713" s="132">
        <v>2</v>
      </c>
      <c r="I713" s="133"/>
      <c r="J713" s="134">
        <f>ROUND(I713*H713,2)</f>
        <v>0</v>
      </c>
      <c r="K713" s="130" t="s">
        <v>19</v>
      </c>
      <c r="L713" s="33"/>
      <c r="M713" s="135" t="s">
        <v>19</v>
      </c>
      <c r="N713" s="136" t="s">
        <v>47</v>
      </c>
      <c r="P713" s="137">
        <f>O713*H713</f>
        <v>0</v>
      </c>
      <c r="Q713" s="137">
        <v>0</v>
      </c>
      <c r="R713" s="137">
        <f>Q713*H713</f>
        <v>0</v>
      </c>
      <c r="S713" s="137">
        <v>0</v>
      </c>
      <c r="T713" s="138">
        <f>S713*H713</f>
        <v>0</v>
      </c>
      <c r="AR713" s="139" t="s">
        <v>245</v>
      </c>
      <c r="AT713" s="139" t="s">
        <v>133</v>
      </c>
      <c r="AU713" s="139" t="s">
        <v>86</v>
      </c>
      <c r="AY713" s="18" t="s">
        <v>130</v>
      </c>
      <c r="BE713" s="140">
        <f>IF(N713="základní",J713,0)</f>
        <v>0</v>
      </c>
      <c r="BF713" s="140">
        <f>IF(N713="snížená",J713,0)</f>
        <v>0</v>
      </c>
      <c r="BG713" s="140">
        <f>IF(N713="zákl. přenesená",J713,0)</f>
        <v>0</v>
      </c>
      <c r="BH713" s="140">
        <f>IF(N713="sníž. přenesená",J713,0)</f>
        <v>0</v>
      </c>
      <c r="BI713" s="140">
        <f>IF(N713="nulová",J713,0)</f>
        <v>0</v>
      </c>
      <c r="BJ713" s="18" t="s">
        <v>84</v>
      </c>
      <c r="BK713" s="140">
        <f>ROUND(I713*H713,2)</f>
        <v>0</v>
      </c>
      <c r="BL713" s="18" t="s">
        <v>245</v>
      </c>
      <c r="BM713" s="139" t="s">
        <v>1238</v>
      </c>
    </row>
    <row r="714" spans="2:51" s="12" customFormat="1" ht="12">
      <c r="B714" s="145"/>
      <c r="D714" s="146" t="s">
        <v>142</v>
      </c>
      <c r="E714" s="147" t="s">
        <v>19</v>
      </c>
      <c r="F714" s="148" t="s">
        <v>1157</v>
      </c>
      <c r="H714" s="147" t="s">
        <v>19</v>
      </c>
      <c r="I714" s="149"/>
      <c r="L714" s="145"/>
      <c r="M714" s="150"/>
      <c r="T714" s="151"/>
      <c r="AT714" s="147" t="s">
        <v>142</v>
      </c>
      <c r="AU714" s="147" t="s">
        <v>86</v>
      </c>
      <c r="AV714" s="12" t="s">
        <v>84</v>
      </c>
      <c r="AW714" s="12" t="s">
        <v>37</v>
      </c>
      <c r="AX714" s="12" t="s">
        <v>76</v>
      </c>
      <c r="AY714" s="147" t="s">
        <v>130</v>
      </c>
    </row>
    <row r="715" spans="2:51" s="13" customFormat="1" ht="12">
      <c r="B715" s="152"/>
      <c r="D715" s="146" t="s">
        <v>142</v>
      </c>
      <c r="E715" s="153" t="s">
        <v>19</v>
      </c>
      <c r="F715" s="154" t="s">
        <v>1239</v>
      </c>
      <c r="H715" s="155">
        <v>2</v>
      </c>
      <c r="I715" s="156"/>
      <c r="L715" s="152"/>
      <c r="M715" s="157"/>
      <c r="T715" s="158"/>
      <c r="AT715" s="153" t="s">
        <v>142</v>
      </c>
      <c r="AU715" s="153" t="s">
        <v>86</v>
      </c>
      <c r="AV715" s="13" t="s">
        <v>86</v>
      </c>
      <c r="AW715" s="13" t="s">
        <v>37</v>
      </c>
      <c r="AX715" s="13" t="s">
        <v>76</v>
      </c>
      <c r="AY715" s="153" t="s">
        <v>130</v>
      </c>
    </row>
    <row r="716" spans="2:51" s="14" customFormat="1" ht="12">
      <c r="B716" s="159"/>
      <c r="D716" s="146" t="s">
        <v>142</v>
      </c>
      <c r="E716" s="160" t="s">
        <v>19</v>
      </c>
      <c r="F716" s="161" t="s">
        <v>146</v>
      </c>
      <c r="H716" s="162">
        <v>2</v>
      </c>
      <c r="I716" s="163"/>
      <c r="L716" s="159"/>
      <c r="M716" s="164"/>
      <c r="T716" s="165"/>
      <c r="AT716" s="160" t="s">
        <v>142</v>
      </c>
      <c r="AU716" s="160" t="s">
        <v>86</v>
      </c>
      <c r="AV716" s="14" t="s">
        <v>138</v>
      </c>
      <c r="AW716" s="14" t="s">
        <v>37</v>
      </c>
      <c r="AX716" s="14" t="s">
        <v>84</v>
      </c>
      <c r="AY716" s="160" t="s">
        <v>130</v>
      </c>
    </row>
    <row r="717" spans="2:65" s="1" customFormat="1" ht="16.5" customHeight="1">
      <c r="B717" s="33"/>
      <c r="C717" s="128" t="s">
        <v>1240</v>
      </c>
      <c r="D717" s="128" t="s">
        <v>133</v>
      </c>
      <c r="E717" s="129" t="s">
        <v>1241</v>
      </c>
      <c r="F717" s="130" t="s">
        <v>1242</v>
      </c>
      <c r="G717" s="131" t="s">
        <v>437</v>
      </c>
      <c r="H717" s="132">
        <v>6</v>
      </c>
      <c r="I717" s="133"/>
      <c r="J717" s="134">
        <f>ROUND(I717*H717,2)</f>
        <v>0</v>
      </c>
      <c r="K717" s="130" t="s">
        <v>19</v>
      </c>
      <c r="L717" s="33"/>
      <c r="M717" s="135" t="s">
        <v>19</v>
      </c>
      <c r="N717" s="136" t="s">
        <v>47</v>
      </c>
      <c r="P717" s="137">
        <f>O717*H717</f>
        <v>0</v>
      </c>
      <c r="Q717" s="137">
        <v>0</v>
      </c>
      <c r="R717" s="137">
        <f>Q717*H717</f>
        <v>0</v>
      </c>
      <c r="S717" s="137">
        <v>0</v>
      </c>
      <c r="T717" s="138">
        <f>S717*H717</f>
        <v>0</v>
      </c>
      <c r="AR717" s="139" t="s">
        <v>245</v>
      </c>
      <c r="AT717" s="139" t="s">
        <v>133</v>
      </c>
      <c r="AU717" s="139" t="s">
        <v>86</v>
      </c>
      <c r="AY717" s="18" t="s">
        <v>130</v>
      </c>
      <c r="BE717" s="140">
        <f>IF(N717="základní",J717,0)</f>
        <v>0</v>
      </c>
      <c r="BF717" s="140">
        <f>IF(N717="snížená",J717,0)</f>
        <v>0</v>
      </c>
      <c r="BG717" s="140">
        <f>IF(N717="zákl. přenesená",J717,0)</f>
        <v>0</v>
      </c>
      <c r="BH717" s="140">
        <f>IF(N717="sníž. přenesená",J717,0)</f>
        <v>0</v>
      </c>
      <c r="BI717" s="140">
        <f>IF(N717="nulová",J717,0)</f>
        <v>0</v>
      </c>
      <c r="BJ717" s="18" t="s">
        <v>84</v>
      </c>
      <c r="BK717" s="140">
        <f>ROUND(I717*H717,2)</f>
        <v>0</v>
      </c>
      <c r="BL717" s="18" t="s">
        <v>245</v>
      </c>
      <c r="BM717" s="139" t="s">
        <v>1243</v>
      </c>
    </row>
    <row r="718" spans="2:51" s="12" customFormat="1" ht="12">
      <c r="B718" s="145"/>
      <c r="D718" s="146" t="s">
        <v>142</v>
      </c>
      <c r="E718" s="147" t="s">
        <v>19</v>
      </c>
      <c r="F718" s="148" t="s">
        <v>1157</v>
      </c>
      <c r="H718" s="147" t="s">
        <v>19</v>
      </c>
      <c r="I718" s="149"/>
      <c r="L718" s="145"/>
      <c r="M718" s="150"/>
      <c r="T718" s="151"/>
      <c r="AT718" s="147" t="s">
        <v>142</v>
      </c>
      <c r="AU718" s="147" t="s">
        <v>86</v>
      </c>
      <c r="AV718" s="12" t="s">
        <v>84</v>
      </c>
      <c r="AW718" s="12" t="s">
        <v>37</v>
      </c>
      <c r="AX718" s="12" t="s">
        <v>76</v>
      </c>
      <c r="AY718" s="147" t="s">
        <v>130</v>
      </c>
    </row>
    <row r="719" spans="2:51" s="13" customFormat="1" ht="12">
      <c r="B719" s="152"/>
      <c r="D719" s="146" t="s">
        <v>142</v>
      </c>
      <c r="E719" s="153" t="s">
        <v>19</v>
      </c>
      <c r="F719" s="154" t="s">
        <v>1244</v>
      </c>
      <c r="H719" s="155">
        <v>6</v>
      </c>
      <c r="I719" s="156"/>
      <c r="L719" s="152"/>
      <c r="M719" s="157"/>
      <c r="T719" s="158"/>
      <c r="AT719" s="153" t="s">
        <v>142</v>
      </c>
      <c r="AU719" s="153" t="s">
        <v>86</v>
      </c>
      <c r="AV719" s="13" t="s">
        <v>86</v>
      </c>
      <c r="AW719" s="13" t="s">
        <v>37</v>
      </c>
      <c r="AX719" s="13" t="s">
        <v>76</v>
      </c>
      <c r="AY719" s="153" t="s">
        <v>130</v>
      </c>
    </row>
    <row r="720" spans="2:51" s="14" customFormat="1" ht="12">
      <c r="B720" s="159"/>
      <c r="D720" s="146" t="s">
        <v>142</v>
      </c>
      <c r="E720" s="160" t="s">
        <v>19</v>
      </c>
      <c r="F720" s="161" t="s">
        <v>146</v>
      </c>
      <c r="H720" s="162">
        <v>6</v>
      </c>
      <c r="I720" s="163"/>
      <c r="L720" s="159"/>
      <c r="M720" s="164"/>
      <c r="T720" s="165"/>
      <c r="AT720" s="160" t="s">
        <v>142</v>
      </c>
      <c r="AU720" s="160" t="s">
        <v>86</v>
      </c>
      <c r="AV720" s="14" t="s">
        <v>138</v>
      </c>
      <c r="AW720" s="14" t="s">
        <v>37</v>
      </c>
      <c r="AX720" s="14" t="s">
        <v>84</v>
      </c>
      <c r="AY720" s="160" t="s">
        <v>130</v>
      </c>
    </row>
    <row r="721" spans="2:65" s="1" customFormat="1" ht="21.75" customHeight="1">
      <c r="B721" s="33"/>
      <c r="C721" s="128" t="s">
        <v>1245</v>
      </c>
      <c r="D721" s="128" t="s">
        <v>133</v>
      </c>
      <c r="E721" s="129" t="s">
        <v>1246</v>
      </c>
      <c r="F721" s="130" t="s">
        <v>1247</v>
      </c>
      <c r="G721" s="131" t="s">
        <v>437</v>
      </c>
      <c r="H721" s="132">
        <v>6</v>
      </c>
      <c r="I721" s="133"/>
      <c r="J721" s="134">
        <f>ROUND(I721*H721,2)</f>
        <v>0</v>
      </c>
      <c r="K721" s="130" t="s">
        <v>19</v>
      </c>
      <c r="L721" s="33"/>
      <c r="M721" s="135" t="s">
        <v>19</v>
      </c>
      <c r="N721" s="136" t="s">
        <v>47</v>
      </c>
      <c r="P721" s="137">
        <f>O721*H721</f>
        <v>0</v>
      </c>
      <c r="Q721" s="137">
        <v>0</v>
      </c>
      <c r="R721" s="137">
        <f>Q721*H721</f>
        <v>0</v>
      </c>
      <c r="S721" s="137">
        <v>0</v>
      </c>
      <c r="T721" s="138">
        <f>S721*H721</f>
        <v>0</v>
      </c>
      <c r="AR721" s="139" t="s">
        <v>245</v>
      </c>
      <c r="AT721" s="139" t="s">
        <v>133</v>
      </c>
      <c r="AU721" s="139" t="s">
        <v>86</v>
      </c>
      <c r="AY721" s="18" t="s">
        <v>130</v>
      </c>
      <c r="BE721" s="140">
        <f>IF(N721="základní",J721,0)</f>
        <v>0</v>
      </c>
      <c r="BF721" s="140">
        <f>IF(N721="snížená",J721,0)</f>
        <v>0</v>
      </c>
      <c r="BG721" s="140">
        <f>IF(N721="zákl. přenesená",J721,0)</f>
        <v>0</v>
      </c>
      <c r="BH721" s="140">
        <f>IF(N721="sníž. přenesená",J721,0)</f>
        <v>0</v>
      </c>
      <c r="BI721" s="140">
        <f>IF(N721="nulová",J721,0)</f>
        <v>0</v>
      </c>
      <c r="BJ721" s="18" t="s">
        <v>84</v>
      </c>
      <c r="BK721" s="140">
        <f>ROUND(I721*H721,2)</f>
        <v>0</v>
      </c>
      <c r="BL721" s="18" t="s">
        <v>245</v>
      </c>
      <c r="BM721" s="139" t="s">
        <v>1248</v>
      </c>
    </row>
    <row r="722" spans="2:51" s="12" customFormat="1" ht="12">
      <c r="B722" s="145"/>
      <c r="D722" s="146" t="s">
        <v>142</v>
      </c>
      <c r="E722" s="147" t="s">
        <v>19</v>
      </c>
      <c r="F722" s="148" t="s">
        <v>1157</v>
      </c>
      <c r="H722" s="147" t="s">
        <v>19</v>
      </c>
      <c r="I722" s="149"/>
      <c r="L722" s="145"/>
      <c r="M722" s="150"/>
      <c r="T722" s="151"/>
      <c r="AT722" s="147" t="s">
        <v>142</v>
      </c>
      <c r="AU722" s="147" t="s">
        <v>86</v>
      </c>
      <c r="AV722" s="12" t="s">
        <v>84</v>
      </c>
      <c r="AW722" s="12" t="s">
        <v>37</v>
      </c>
      <c r="AX722" s="12" t="s">
        <v>76</v>
      </c>
      <c r="AY722" s="147" t="s">
        <v>130</v>
      </c>
    </row>
    <row r="723" spans="2:51" s="13" customFormat="1" ht="12">
      <c r="B723" s="152"/>
      <c r="D723" s="146" t="s">
        <v>142</v>
      </c>
      <c r="E723" s="153" t="s">
        <v>19</v>
      </c>
      <c r="F723" s="154" t="s">
        <v>1249</v>
      </c>
      <c r="H723" s="155">
        <v>6</v>
      </c>
      <c r="I723" s="156"/>
      <c r="L723" s="152"/>
      <c r="M723" s="157"/>
      <c r="T723" s="158"/>
      <c r="AT723" s="153" t="s">
        <v>142</v>
      </c>
      <c r="AU723" s="153" t="s">
        <v>86</v>
      </c>
      <c r="AV723" s="13" t="s">
        <v>86</v>
      </c>
      <c r="AW723" s="13" t="s">
        <v>37</v>
      </c>
      <c r="AX723" s="13" t="s">
        <v>76</v>
      </c>
      <c r="AY723" s="153" t="s">
        <v>130</v>
      </c>
    </row>
    <row r="724" spans="2:51" s="14" customFormat="1" ht="12">
      <c r="B724" s="159"/>
      <c r="D724" s="146" t="s">
        <v>142</v>
      </c>
      <c r="E724" s="160" t="s">
        <v>19</v>
      </c>
      <c r="F724" s="161" t="s">
        <v>146</v>
      </c>
      <c r="H724" s="162">
        <v>6</v>
      </c>
      <c r="I724" s="163"/>
      <c r="L724" s="159"/>
      <c r="M724" s="164"/>
      <c r="T724" s="165"/>
      <c r="AT724" s="160" t="s">
        <v>142</v>
      </c>
      <c r="AU724" s="160" t="s">
        <v>86</v>
      </c>
      <c r="AV724" s="14" t="s">
        <v>138</v>
      </c>
      <c r="AW724" s="14" t="s">
        <v>37</v>
      </c>
      <c r="AX724" s="14" t="s">
        <v>84</v>
      </c>
      <c r="AY724" s="160" t="s">
        <v>130</v>
      </c>
    </row>
    <row r="725" spans="2:65" s="1" customFormat="1" ht="16.5" customHeight="1">
      <c r="B725" s="33"/>
      <c r="C725" s="128" t="s">
        <v>1250</v>
      </c>
      <c r="D725" s="128" t="s">
        <v>133</v>
      </c>
      <c r="E725" s="129" t="s">
        <v>1251</v>
      </c>
      <c r="F725" s="130" t="s">
        <v>1252</v>
      </c>
      <c r="G725" s="131" t="s">
        <v>437</v>
      </c>
      <c r="H725" s="132">
        <v>4</v>
      </c>
      <c r="I725" s="133"/>
      <c r="J725" s="134">
        <f>ROUND(I725*H725,2)</f>
        <v>0</v>
      </c>
      <c r="K725" s="130" t="s">
        <v>19</v>
      </c>
      <c r="L725" s="33"/>
      <c r="M725" s="135" t="s">
        <v>19</v>
      </c>
      <c r="N725" s="136" t="s">
        <v>47</v>
      </c>
      <c r="P725" s="137">
        <f>O725*H725</f>
        <v>0</v>
      </c>
      <c r="Q725" s="137">
        <v>0</v>
      </c>
      <c r="R725" s="137">
        <f>Q725*H725</f>
        <v>0</v>
      </c>
      <c r="S725" s="137">
        <v>0</v>
      </c>
      <c r="T725" s="138">
        <f>S725*H725</f>
        <v>0</v>
      </c>
      <c r="AR725" s="139" t="s">
        <v>245</v>
      </c>
      <c r="AT725" s="139" t="s">
        <v>133</v>
      </c>
      <c r="AU725" s="139" t="s">
        <v>86</v>
      </c>
      <c r="AY725" s="18" t="s">
        <v>130</v>
      </c>
      <c r="BE725" s="140">
        <f>IF(N725="základní",J725,0)</f>
        <v>0</v>
      </c>
      <c r="BF725" s="140">
        <f>IF(N725="snížená",J725,0)</f>
        <v>0</v>
      </c>
      <c r="BG725" s="140">
        <f>IF(N725="zákl. přenesená",J725,0)</f>
        <v>0</v>
      </c>
      <c r="BH725" s="140">
        <f>IF(N725="sníž. přenesená",J725,0)</f>
        <v>0</v>
      </c>
      <c r="BI725" s="140">
        <f>IF(N725="nulová",J725,0)</f>
        <v>0</v>
      </c>
      <c r="BJ725" s="18" t="s">
        <v>84</v>
      </c>
      <c r="BK725" s="140">
        <f>ROUND(I725*H725,2)</f>
        <v>0</v>
      </c>
      <c r="BL725" s="18" t="s">
        <v>245</v>
      </c>
      <c r="BM725" s="139" t="s">
        <v>1253</v>
      </c>
    </row>
    <row r="726" spans="2:51" s="12" customFormat="1" ht="12">
      <c r="B726" s="145"/>
      <c r="D726" s="146" t="s">
        <v>142</v>
      </c>
      <c r="E726" s="147" t="s">
        <v>19</v>
      </c>
      <c r="F726" s="148" t="s">
        <v>1157</v>
      </c>
      <c r="H726" s="147" t="s">
        <v>19</v>
      </c>
      <c r="I726" s="149"/>
      <c r="L726" s="145"/>
      <c r="M726" s="150"/>
      <c r="T726" s="151"/>
      <c r="AT726" s="147" t="s">
        <v>142</v>
      </c>
      <c r="AU726" s="147" t="s">
        <v>86</v>
      </c>
      <c r="AV726" s="12" t="s">
        <v>84</v>
      </c>
      <c r="AW726" s="12" t="s">
        <v>37</v>
      </c>
      <c r="AX726" s="12" t="s">
        <v>76</v>
      </c>
      <c r="AY726" s="147" t="s">
        <v>130</v>
      </c>
    </row>
    <row r="727" spans="2:51" s="13" customFormat="1" ht="12">
      <c r="B727" s="152"/>
      <c r="D727" s="146" t="s">
        <v>142</v>
      </c>
      <c r="E727" s="153" t="s">
        <v>19</v>
      </c>
      <c r="F727" s="154" t="s">
        <v>1254</v>
      </c>
      <c r="H727" s="155">
        <v>4</v>
      </c>
      <c r="I727" s="156"/>
      <c r="L727" s="152"/>
      <c r="M727" s="157"/>
      <c r="T727" s="158"/>
      <c r="AT727" s="153" t="s">
        <v>142</v>
      </c>
      <c r="AU727" s="153" t="s">
        <v>86</v>
      </c>
      <c r="AV727" s="13" t="s">
        <v>86</v>
      </c>
      <c r="AW727" s="13" t="s">
        <v>37</v>
      </c>
      <c r="AX727" s="13" t="s">
        <v>76</v>
      </c>
      <c r="AY727" s="153" t="s">
        <v>130</v>
      </c>
    </row>
    <row r="728" spans="2:51" s="14" customFormat="1" ht="12">
      <c r="B728" s="159"/>
      <c r="D728" s="146" t="s">
        <v>142</v>
      </c>
      <c r="E728" s="160" t="s">
        <v>19</v>
      </c>
      <c r="F728" s="161" t="s">
        <v>146</v>
      </c>
      <c r="H728" s="162">
        <v>4</v>
      </c>
      <c r="I728" s="163"/>
      <c r="L728" s="159"/>
      <c r="M728" s="164"/>
      <c r="T728" s="165"/>
      <c r="AT728" s="160" t="s">
        <v>142</v>
      </c>
      <c r="AU728" s="160" t="s">
        <v>86</v>
      </c>
      <c r="AV728" s="14" t="s">
        <v>138</v>
      </c>
      <c r="AW728" s="14" t="s">
        <v>37</v>
      </c>
      <c r="AX728" s="14" t="s">
        <v>84</v>
      </c>
      <c r="AY728" s="160" t="s">
        <v>130</v>
      </c>
    </row>
    <row r="729" spans="2:65" s="1" customFormat="1" ht="16.5" customHeight="1">
      <c r="B729" s="33"/>
      <c r="C729" s="128" t="s">
        <v>1255</v>
      </c>
      <c r="D729" s="128" t="s">
        <v>133</v>
      </c>
      <c r="E729" s="129" t="s">
        <v>1256</v>
      </c>
      <c r="F729" s="130" t="s">
        <v>1257</v>
      </c>
      <c r="G729" s="131" t="s">
        <v>437</v>
      </c>
      <c r="H729" s="132">
        <v>5</v>
      </c>
      <c r="I729" s="133"/>
      <c r="J729" s="134">
        <f>ROUND(I729*H729,2)</f>
        <v>0</v>
      </c>
      <c r="K729" s="130" t="s">
        <v>19</v>
      </c>
      <c r="L729" s="33"/>
      <c r="M729" s="135" t="s">
        <v>19</v>
      </c>
      <c r="N729" s="136" t="s">
        <v>47</v>
      </c>
      <c r="P729" s="137">
        <f>O729*H729</f>
        <v>0</v>
      </c>
      <c r="Q729" s="137">
        <v>0</v>
      </c>
      <c r="R729" s="137">
        <f>Q729*H729</f>
        <v>0</v>
      </c>
      <c r="S729" s="137">
        <v>0</v>
      </c>
      <c r="T729" s="138">
        <f>S729*H729</f>
        <v>0</v>
      </c>
      <c r="AR729" s="139" t="s">
        <v>245</v>
      </c>
      <c r="AT729" s="139" t="s">
        <v>133</v>
      </c>
      <c r="AU729" s="139" t="s">
        <v>86</v>
      </c>
      <c r="AY729" s="18" t="s">
        <v>130</v>
      </c>
      <c r="BE729" s="140">
        <f>IF(N729="základní",J729,0)</f>
        <v>0</v>
      </c>
      <c r="BF729" s="140">
        <f>IF(N729="snížená",J729,0)</f>
        <v>0</v>
      </c>
      <c r="BG729" s="140">
        <f>IF(N729="zákl. přenesená",J729,0)</f>
        <v>0</v>
      </c>
      <c r="BH729" s="140">
        <f>IF(N729="sníž. přenesená",J729,0)</f>
        <v>0</v>
      </c>
      <c r="BI729" s="140">
        <f>IF(N729="nulová",J729,0)</f>
        <v>0</v>
      </c>
      <c r="BJ729" s="18" t="s">
        <v>84</v>
      </c>
      <c r="BK729" s="140">
        <f>ROUND(I729*H729,2)</f>
        <v>0</v>
      </c>
      <c r="BL729" s="18" t="s">
        <v>245</v>
      </c>
      <c r="BM729" s="139" t="s">
        <v>1258</v>
      </c>
    </row>
    <row r="730" spans="2:51" s="12" customFormat="1" ht="12">
      <c r="B730" s="145"/>
      <c r="D730" s="146" t="s">
        <v>142</v>
      </c>
      <c r="E730" s="147" t="s">
        <v>19</v>
      </c>
      <c r="F730" s="148" t="s">
        <v>1157</v>
      </c>
      <c r="H730" s="147" t="s">
        <v>19</v>
      </c>
      <c r="I730" s="149"/>
      <c r="L730" s="145"/>
      <c r="M730" s="150"/>
      <c r="T730" s="151"/>
      <c r="AT730" s="147" t="s">
        <v>142</v>
      </c>
      <c r="AU730" s="147" t="s">
        <v>86</v>
      </c>
      <c r="AV730" s="12" t="s">
        <v>84</v>
      </c>
      <c r="AW730" s="12" t="s">
        <v>37</v>
      </c>
      <c r="AX730" s="12" t="s">
        <v>76</v>
      </c>
      <c r="AY730" s="147" t="s">
        <v>130</v>
      </c>
    </row>
    <row r="731" spans="2:51" s="13" customFormat="1" ht="12">
      <c r="B731" s="152"/>
      <c r="D731" s="146" t="s">
        <v>142</v>
      </c>
      <c r="E731" s="153" t="s">
        <v>19</v>
      </c>
      <c r="F731" s="154" t="s">
        <v>1259</v>
      </c>
      <c r="H731" s="155">
        <v>5</v>
      </c>
      <c r="I731" s="156"/>
      <c r="L731" s="152"/>
      <c r="M731" s="157"/>
      <c r="T731" s="158"/>
      <c r="AT731" s="153" t="s">
        <v>142</v>
      </c>
      <c r="AU731" s="153" t="s">
        <v>86</v>
      </c>
      <c r="AV731" s="13" t="s">
        <v>86</v>
      </c>
      <c r="AW731" s="13" t="s">
        <v>37</v>
      </c>
      <c r="AX731" s="13" t="s">
        <v>76</v>
      </c>
      <c r="AY731" s="153" t="s">
        <v>130</v>
      </c>
    </row>
    <row r="732" spans="2:51" s="14" customFormat="1" ht="12">
      <c r="B732" s="159"/>
      <c r="D732" s="146" t="s">
        <v>142</v>
      </c>
      <c r="E732" s="160" t="s">
        <v>19</v>
      </c>
      <c r="F732" s="161" t="s">
        <v>146</v>
      </c>
      <c r="H732" s="162">
        <v>5</v>
      </c>
      <c r="I732" s="163"/>
      <c r="L732" s="159"/>
      <c r="M732" s="164"/>
      <c r="T732" s="165"/>
      <c r="AT732" s="160" t="s">
        <v>142</v>
      </c>
      <c r="AU732" s="160" t="s">
        <v>86</v>
      </c>
      <c r="AV732" s="14" t="s">
        <v>138</v>
      </c>
      <c r="AW732" s="14" t="s">
        <v>37</v>
      </c>
      <c r="AX732" s="14" t="s">
        <v>84</v>
      </c>
      <c r="AY732" s="160" t="s">
        <v>130</v>
      </c>
    </row>
    <row r="733" spans="2:65" s="1" customFormat="1" ht="21.75" customHeight="1">
      <c r="B733" s="33"/>
      <c r="C733" s="128" t="s">
        <v>1260</v>
      </c>
      <c r="D733" s="128" t="s">
        <v>133</v>
      </c>
      <c r="E733" s="129" t="s">
        <v>497</v>
      </c>
      <c r="F733" s="130" t="s">
        <v>1261</v>
      </c>
      <c r="G733" s="131" t="s">
        <v>445</v>
      </c>
      <c r="H733" s="132">
        <v>1</v>
      </c>
      <c r="I733" s="133"/>
      <c r="J733" s="134">
        <f>ROUND(I733*H733,2)</f>
        <v>0</v>
      </c>
      <c r="K733" s="130" t="s">
        <v>19</v>
      </c>
      <c r="L733" s="33"/>
      <c r="M733" s="135" t="s">
        <v>19</v>
      </c>
      <c r="N733" s="136" t="s">
        <v>47</v>
      </c>
      <c r="P733" s="137">
        <f>O733*H733</f>
        <v>0</v>
      </c>
      <c r="Q733" s="137">
        <v>0</v>
      </c>
      <c r="R733" s="137">
        <f>Q733*H733</f>
        <v>0</v>
      </c>
      <c r="S733" s="137">
        <v>0</v>
      </c>
      <c r="T733" s="138">
        <f>S733*H733</f>
        <v>0</v>
      </c>
      <c r="AR733" s="139" t="s">
        <v>138</v>
      </c>
      <c r="AT733" s="139" t="s">
        <v>133</v>
      </c>
      <c r="AU733" s="139" t="s">
        <v>86</v>
      </c>
      <c r="AY733" s="18" t="s">
        <v>130</v>
      </c>
      <c r="BE733" s="140">
        <f>IF(N733="základní",J733,0)</f>
        <v>0</v>
      </c>
      <c r="BF733" s="140">
        <f>IF(N733="snížená",J733,0)</f>
        <v>0</v>
      </c>
      <c r="BG733" s="140">
        <f>IF(N733="zákl. přenesená",J733,0)</f>
        <v>0</v>
      </c>
      <c r="BH733" s="140">
        <f>IF(N733="sníž. přenesená",J733,0)</f>
        <v>0</v>
      </c>
      <c r="BI733" s="140">
        <f>IF(N733="nulová",J733,0)</f>
        <v>0</v>
      </c>
      <c r="BJ733" s="18" t="s">
        <v>84</v>
      </c>
      <c r="BK733" s="140">
        <f>ROUND(I733*H733,2)</f>
        <v>0</v>
      </c>
      <c r="BL733" s="18" t="s">
        <v>138</v>
      </c>
      <c r="BM733" s="139" t="s">
        <v>1262</v>
      </c>
    </row>
    <row r="734" spans="2:65" s="1" customFormat="1" ht="24.2" customHeight="1">
      <c r="B734" s="33"/>
      <c r="C734" s="128" t="s">
        <v>1263</v>
      </c>
      <c r="D734" s="128" t="s">
        <v>133</v>
      </c>
      <c r="E734" s="129" t="s">
        <v>1264</v>
      </c>
      <c r="F734" s="130" t="s">
        <v>1265</v>
      </c>
      <c r="G734" s="131" t="s">
        <v>989</v>
      </c>
      <c r="H734" s="186"/>
      <c r="I734" s="133"/>
      <c r="J734" s="134">
        <f>ROUND(I734*H734,2)</f>
        <v>0</v>
      </c>
      <c r="K734" s="130" t="s">
        <v>137</v>
      </c>
      <c r="L734" s="33"/>
      <c r="M734" s="135" t="s">
        <v>19</v>
      </c>
      <c r="N734" s="136" t="s">
        <v>47</v>
      </c>
      <c r="P734" s="137">
        <f>O734*H734</f>
        <v>0</v>
      </c>
      <c r="Q734" s="137">
        <v>0</v>
      </c>
      <c r="R734" s="137">
        <f>Q734*H734</f>
        <v>0</v>
      </c>
      <c r="S734" s="137">
        <v>0</v>
      </c>
      <c r="T734" s="138">
        <f>S734*H734</f>
        <v>0</v>
      </c>
      <c r="AR734" s="139" t="s">
        <v>245</v>
      </c>
      <c r="AT734" s="139" t="s">
        <v>133</v>
      </c>
      <c r="AU734" s="139" t="s">
        <v>86</v>
      </c>
      <c r="AY734" s="18" t="s">
        <v>130</v>
      </c>
      <c r="BE734" s="140">
        <f>IF(N734="základní",J734,0)</f>
        <v>0</v>
      </c>
      <c r="BF734" s="140">
        <f>IF(N734="snížená",J734,0)</f>
        <v>0</v>
      </c>
      <c r="BG734" s="140">
        <f>IF(N734="zákl. přenesená",J734,0)</f>
        <v>0</v>
      </c>
      <c r="BH734" s="140">
        <f>IF(N734="sníž. přenesená",J734,0)</f>
        <v>0</v>
      </c>
      <c r="BI734" s="140">
        <f>IF(N734="nulová",J734,0)</f>
        <v>0</v>
      </c>
      <c r="BJ734" s="18" t="s">
        <v>84</v>
      </c>
      <c r="BK734" s="140">
        <f>ROUND(I734*H734,2)</f>
        <v>0</v>
      </c>
      <c r="BL734" s="18" t="s">
        <v>245</v>
      </c>
      <c r="BM734" s="139" t="s">
        <v>1266</v>
      </c>
    </row>
    <row r="735" spans="2:47" s="1" customFormat="1" ht="12">
      <c r="B735" s="33"/>
      <c r="D735" s="141" t="s">
        <v>140</v>
      </c>
      <c r="F735" s="142" t="s">
        <v>1267</v>
      </c>
      <c r="I735" s="143"/>
      <c r="L735" s="33"/>
      <c r="M735" s="144"/>
      <c r="T735" s="52"/>
      <c r="AT735" s="18" t="s">
        <v>140</v>
      </c>
      <c r="AU735" s="18" t="s">
        <v>86</v>
      </c>
    </row>
    <row r="736" spans="2:63" s="11" customFormat="1" ht="22.9" customHeight="1">
      <c r="B736" s="116"/>
      <c r="D736" s="117" t="s">
        <v>75</v>
      </c>
      <c r="E736" s="126" t="s">
        <v>1268</v>
      </c>
      <c r="F736" s="126" t="s">
        <v>1269</v>
      </c>
      <c r="I736" s="119"/>
      <c r="J736" s="127">
        <f>BK736</f>
        <v>0</v>
      </c>
      <c r="L736" s="116"/>
      <c r="M736" s="121"/>
      <c r="P736" s="122">
        <f>SUM(P737:P754)</f>
        <v>0</v>
      </c>
      <c r="R736" s="122">
        <f>SUM(R737:R754)</f>
        <v>0.029946</v>
      </c>
      <c r="T736" s="123">
        <f>SUM(T737:T754)</f>
        <v>0</v>
      </c>
      <c r="AR736" s="117" t="s">
        <v>86</v>
      </c>
      <c r="AT736" s="124" t="s">
        <v>75</v>
      </c>
      <c r="AU736" s="124" t="s">
        <v>84</v>
      </c>
      <c r="AY736" s="117" t="s">
        <v>130</v>
      </c>
      <c r="BK736" s="125">
        <f>SUM(BK737:BK754)</f>
        <v>0</v>
      </c>
    </row>
    <row r="737" spans="2:65" s="1" customFormat="1" ht="16.5" customHeight="1">
      <c r="B737" s="33"/>
      <c r="C737" s="128" t="s">
        <v>1270</v>
      </c>
      <c r="D737" s="128" t="s">
        <v>133</v>
      </c>
      <c r="E737" s="129" t="s">
        <v>1271</v>
      </c>
      <c r="F737" s="130" t="s">
        <v>1272</v>
      </c>
      <c r="G737" s="131" t="s">
        <v>136</v>
      </c>
      <c r="H737" s="132">
        <v>1.4</v>
      </c>
      <c r="I737" s="133"/>
      <c r="J737" s="134">
        <f>ROUND(I737*H737,2)</f>
        <v>0</v>
      </c>
      <c r="K737" s="130" t="s">
        <v>137</v>
      </c>
      <c r="L737" s="33"/>
      <c r="M737" s="135" t="s">
        <v>19</v>
      </c>
      <c r="N737" s="136" t="s">
        <v>47</v>
      </c>
      <c r="P737" s="137">
        <f>O737*H737</f>
        <v>0</v>
      </c>
      <c r="Q737" s="137">
        <v>0.0003</v>
      </c>
      <c r="R737" s="137">
        <f>Q737*H737</f>
        <v>0.00041999999999999996</v>
      </c>
      <c r="S737" s="137">
        <v>0</v>
      </c>
      <c r="T737" s="138">
        <f>S737*H737</f>
        <v>0</v>
      </c>
      <c r="AR737" s="139" t="s">
        <v>245</v>
      </c>
      <c r="AT737" s="139" t="s">
        <v>133</v>
      </c>
      <c r="AU737" s="139" t="s">
        <v>86</v>
      </c>
      <c r="AY737" s="18" t="s">
        <v>130</v>
      </c>
      <c r="BE737" s="140">
        <f>IF(N737="základní",J737,0)</f>
        <v>0</v>
      </c>
      <c r="BF737" s="140">
        <f>IF(N737="snížená",J737,0)</f>
        <v>0</v>
      </c>
      <c r="BG737" s="140">
        <f>IF(N737="zákl. přenesená",J737,0)</f>
        <v>0</v>
      </c>
      <c r="BH737" s="140">
        <f>IF(N737="sníž. přenesená",J737,0)</f>
        <v>0</v>
      </c>
      <c r="BI737" s="140">
        <f>IF(N737="nulová",J737,0)</f>
        <v>0</v>
      </c>
      <c r="BJ737" s="18" t="s">
        <v>84</v>
      </c>
      <c r="BK737" s="140">
        <f>ROUND(I737*H737,2)</f>
        <v>0</v>
      </c>
      <c r="BL737" s="18" t="s">
        <v>245</v>
      </c>
      <c r="BM737" s="139" t="s">
        <v>1273</v>
      </c>
    </row>
    <row r="738" spans="2:47" s="1" customFormat="1" ht="12">
      <c r="B738" s="33"/>
      <c r="D738" s="141" t="s">
        <v>140</v>
      </c>
      <c r="F738" s="142" t="s">
        <v>1274</v>
      </c>
      <c r="I738" s="143"/>
      <c r="L738" s="33"/>
      <c r="M738" s="144"/>
      <c r="T738" s="52"/>
      <c r="AT738" s="18" t="s">
        <v>140</v>
      </c>
      <c r="AU738" s="18" t="s">
        <v>86</v>
      </c>
    </row>
    <row r="739" spans="2:51" s="12" customFormat="1" ht="12">
      <c r="B739" s="145"/>
      <c r="D739" s="146" t="s">
        <v>142</v>
      </c>
      <c r="E739" s="147" t="s">
        <v>19</v>
      </c>
      <c r="F739" s="148" t="s">
        <v>895</v>
      </c>
      <c r="H739" s="147" t="s">
        <v>19</v>
      </c>
      <c r="I739" s="149"/>
      <c r="L739" s="145"/>
      <c r="M739" s="150"/>
      <c r="T739" s="151"/>
      <c r="AT739" s="147" t="s">
        <v>142</v>
      </c>
      <c r="AU739" s="147" t="s">
        <v>86</v>
      </c>
      <c r="AV739" s="12" t="s">
        <v>84</v>
      </c>
      <c r="AW739" s="12" t="s">
        <v>37</v>
      </c>
      <c r="AX739" s="12" t="s">
        <v>76</v>
      </c>
      <c r="AY739" s="147" t="s">
        <v>130</v>
      </c>
    </row>
    <row r="740" spans="2:51" s="13" customFormat="1" ht="12">
      <c r="B740" s="152"/>
      <c r="D740" s="146" t="s">
        <v>142</v>
      </c>
      <c r="E740" s="153" t="s">
        <v>19</v>
      </c>
      <c r="F740" s="154" t="s">
        <v>896</v>
      </c>
      <c r="H740" s="155">
        <v>1.4</v>
      </c>
      <c r="I740" s="156"/>
      <c r="L740" s="152"/>
      <c r="M740" s="157"/>
      <c r="T740" s="158"/>
      <c r="AT740" s="153" t="s">
        <v>142</v>
      </c>
      <c r="AU740" s="153" t="s">
        <v>86</v>
      </c>
      <c r="AV740" s="13" t="s">
        <v>86</v>
      </c>
      <c r="AW740" s="13" t="s">
        <v>37</v>
      </c>
      <c r="AX740" s="13" t="s">
        <v>76</v>
      </c>
      <c r="AY740" s="153" t="s">
        <v>130</v>
      </c>
    </row>
    <row r="741" spans="2:51" s="14" customFormat="1" ht="12">
      <c r="B741" s="159"/>
      <c r="D741" s="146" t="s">
        <v>142</v>
      </c>
      <c r="E741" s="160" t="s">
        <v>19</v>
      </c>
      <c r="F741" s="161" t="s">
        <v>146</v>
      </c>
      <c r="H741" s="162">
        <v>1.4</v>
      </c>
      <c r="I741" s="163"/>
      <c r="L741" s="159"/>
      <c r="M741" s="164"/>
      <c r="T741" s="165"/>
      <c r="AT741" s="160" t="s">
        <v>142</v>
      </c>
      <c r="AU741" s="160" t="s">
        <v>86</v>
      </c>
      <c r="AV741" s="14" t="s">
        <v>138</v>
      </c>
      <c r="AW741" s="14" t="s">
        <v>37</v>
      </c>
      <c r="AX741" s="14" t="s">
        <v>84</v>
      </c>
      <c r="AY741" s="160" t="s">
        <v>130</v>
      </c>
    </row>
    <row r="742" spans="2:65" s="1" customFormat="1" ht="24.2" customHeight="1">
      <c r="B742" s="33"/>
      <c r="C742" s="128" t="s">
        <v>1275</v>
      </c>
      <c r="D742" s="128" t="s">
        <v>133</v>
      </c>
      <c r="E742" s="129" t="s">
        <v>1276</v>
      </c>
      <c r="F742" s="130" t="s">
        <v>1277</v>
      </c>
      <c r="G742" s="131" t="s">
        <v>136</v>
      </c>
      <c r="H742" s="132">
        <v>1.4</v>
      </c>
      <c r="I742" s="133"/>
      <c r="J742" s="134">
        <f>ROUND(I742*H742,2)</f>
        <v>0</v>
      </c>
      <c r="K742" s="130" t="s">
        <v>137</v>
      </c>
      <c r="L742" s="33"/>
      <c r="M742" s="135" t="s">
        <v>19</v>
      </c>
      <c r="N742" s="136" t="s">
        <v>47</v>
      </c>
      <c r="P742" s="137">
        <f>O742*H742</f>
        <v>0</v>
      </c>
      <c r="Q742" s="137">
        <v>0.00591</v>
      </c>
      <c r="R742" s="137">
        <f>Q742*H742</f>
        <v>0.008274</v>
      </c>
      <c r="S742" s="137">
        <v>0</v>
      </c>
      <c r="T742" s="138">
        <f>S742*H742</f>
        <v>0</v>
      </c>
      <c r="AR742" s="139" t="s">
        <v>245</v>
      </c>
      <c r="AT742" s="139" t="s">
        <v>133</v>
      </c>
      <c r="AU742" s="139" t="s">
        <v>86</v>
      </c>
      <c r="AY742" s="18" t="s">
        <v>130</v>
      </c>
      <c r="BE742" s="140">
        <f>IF(N742="základní",J742,0)</f>
        <v>0</v>
      </c>
      <c r="BF742" s="140">
        <f>IF(N742="snížená",J742,0)</f>
        <v>0</v>
      </c>
      <c r="BG742" s="140">
        <f>IF(N742="zákl. přenesená",J742,0)</f>
        <v>0</v>
      </c>
      <c r="BH742" s="140">
        <f>IF(N742="sníž. přenesená",J742,0)</f>
        <v>0</v>
      </c>
      <c r="BI742" s="140">
        <f>IF(N742="nulová",J742,0)</f>
        <v>0</v>
      </c>
      <c r="BJ742" s="18" t="s">
        <v>84</v>
      </c>
      <c r="BK742" s="140">
        <f>ROUND(I742*H742,2)</f>
        <v>0</v>
      </c>
      <c r="BL742" s="18" t="s">
        <v>245</v>
      </c>
      <c r="BM742" s="139" t="s">
        <v>1278</v>
      </c>
    </row>
    <row r="743" spans="2:47" s="1" customFormat="1" ht="12">
      <c r="B743" s="33"/>
      <c r="D743" s="141" t="s">
        <v>140</v>
      </c>
      <c r="F743" s="142" t="s">
        <v>1279</v>
      </c>
      <c r="I743" s="143"/>
      <c r="L743" s="33"/>
      <c r="M743" s="144"/>
      <c r="T743" s="52"/>
      <c r="AT743" s="18" t="s">
        <v>140</v>
      </c>
      <c r="AU743" s="18" t="s">
        <v>86</v>
      </c>
    </row>
    <row r="744" spans="2:51" s="12" customFormat="1" ht="12">
      <c r="B744" s="145"/>
      <c r="D744" s="146" t="s">
        <v>142</v>
      </c>
      <c r="E744" s="147" t="s">
        <v>19</v>
      </c>
      <c r="F744" s="148" t="s">
        <v>895</v>
      </c>
      <c r="H744" s="147" t="s">
        <v>19</v>
      </c>
      <c r="I744" s="149"/>
      <c r="L744" s="145"/>
      <c r="M744" s="150"/>
      <c r="T744" s="151"/>
      <c r="AT744" s="147" t="s">
        <v>142</v>
      </c>
      <c r="AU744" s="147" t="s">
        <v>86</v>
      </c>
      <c r="AV744" s="12" t="s">
        <v>84</v>
      </c>
      <c r="AW744" s="12" t="s">
        <v>37</v>
      </c>
      <c r="AX744" s="12" t="s">
        <v>76</v>
      </c>
      <c r="AY744" s="147" t="s">
        <v>130</v>
      </c>
    </row>
    <row r="745" spans="2:51" s="13" customFormat="1" ht="12">
      <c r="B745" s="152"/>
      <c r="D745" s="146" t="s">
        <v>142</v>
      </c>
      <c r="E745" s="153" t="s">
        <v>19</v>
      </c>
      <c r="F745" s="154" t="s">
        <v>896</v>
      </c>
      <c r="H745" s="155">
        <v>1.4</v>
      </c>
      <c r="I745" s="156"/>
      <c r="L745" s="152"/>
      <c r="M745" s="157"/>
      <c r="T745" s="158"/>
      <c r="AT745" s="153" t="s">
        <v>142</v>
      </c>
      <c r="AU745" s="153" t="s">
        <v>86</v>
      </c>
      <c r="AV745" s="13" t="s">
        <v>86</v>
      </c>
      <c r="AW745" s="13" t="s">
        <v>37</v>
      </c>
      <c r="AX745" s="13" t="s">
        <v>76</v>
      </c>
      <c r="AY745" s="153" t="s">
        <v>130</v>
      </c>
    </row>
    <row r="746" spans="2:51" s="14" customFormat="1" ht="12">
      <c r="B746" s="159"/>
      <c r="D746" s="146" t="s">
        <v>142</v>
      </c>
      <c r="E746" s="160" t="s">
        <v>19</v>
      </c>
      <c r="F746" s="161" t="s">
        <v>146</v>
      </c>
      <c r="H746" s="162">
        <v>1.4</v>
      </c>
      <c r="I746" s="163"/>
      <c r="L746" s="159"/>
      <c r="M746" s="164"/>
      <c r="T746" s="165"/>
      <c r="AT746" s="160" t="s">
        <v>142</v>
      </c>
      <c r="AU746" s="160" t="s">
        <v>86</v>
      </c>
      <c r="AV746" s="14" t="s">
        <v>138</v>
      </c>
      <c r="AW746" s="14" t="s">
        <v>37</v>
      </c>
      <c r="AX746" s="14" t="s">
        <v>84</v>
      </c>
      <c r="AY746" s="160" t="s">
        <v>130</v>
      </c>
    </row>
    <row r="747" spans="2:65" s="1" customFormat="1" ht="24.2" customHeight="1">
      <c r="B747" s="33"/>
      <c r="C747" s="176" t="s">
        <v>1280</v>
      </c>
      <c r="D747" s="176" t="s">
        <v>841</v>
      </c>
      <c r="E747" s="177" t="s">
        <v>1281</v>
      </c>
      <c r="F747" s="178" t="s">
        <v>1282</v>
      </c>
      <c r="G747" s="179" t="s">
        <v>136</v>
      </c>
      <c r="H747" s="180">
        <v>1.54</v>
      </c>
      <c r="I747" s="181"/>
      <c r="J747" s="182">
        <f>ROUND(I747*H747,2)</f>
        <v>0</v>
      </c>
      <c r="K747" s="178" t="s">
        <v>137</v>
      </c>
      <c r="L747" s="183"/>
      <c r="M747" s="184" t="s">
        <v>19</v>
      </c>
      <c r="N747" s="185" t="s">
        <v>47</v>
      </c>
      <c r="P747" s="137">
        <f>O747*H747</f>
        <v>0</v>
      </c>
      <c r="Q747" s="137">
        <v>0.0138</v>
      </c>
      <c r="R747" s="137">
        <f>Q747*H747</f>
        <v>0.021252</v>
      </c>
      <c r="S747" s="137">
        <v>0</v>
      </c>
      <c r="T747" s="138">
        <f>S747*H747</f>
        <v>0</v>
      </c>
      <c r="AR747" s="139" t="s">
        <v>378</v>
      </c>
      <c r="AT747" s="139" t="s">
        <v>841</v>
      </c>
      <c r="AU747" s="139" t="s">
        <v>86</v>
      </c>
      <c r="AY747" s="18" t="s">
        <v>130</v>
      </c>
      <c r="BE747" s="140">
        <f>IF(N747="základní",J747,0)</f>
        <v>0</v>
      </c>
      <c r="BF747" s="140">
        <f>IF(N747="snížená",J747,0)</f>
        <v>0</v>
      </c>
      <c r="BG747" s="140">
        <f>IF(N747="zákl. přenesená",J747,0)</f>
        <v>0</v>
      </c>
      <c r="BH747" s="140">
        <f>IF(N747="sníž. přenesená",J747,0)</f>
        <v>0</v>
      </c>
      <c r="BI747" s="140">
        <f>IF(N747="nulová",J747,0)</f>
        <v>0</v>
      </c>
      <c r="BJ747" s="18" t="s">
        <v>84</v>
      </c>
      <c r="BK747" s="140">
        <f>ROUND(I747*H747,2)</f>
        <v>0</v>
      </c>
      <c r="BL747" s="18" t="s">
        <v>245</v>
      </c>
      <c r="BM747" s="139" t="s">
        <v>1283</v>
      </c>
    </row>
    <row r="748" spans="2:51" s="13" customFormat="1" ht="12">
      <c r="B748" s="152"/>
      <c r="D748" s="146" t="s">
        <v>142</v>
      </c>
      <c r="F748" s="154" t="s">
        <v>1284</v>
      </c>
      <c r="H748" s="155">
        <v>1.54</v>
      </c>
      <c r="I748" s="156"/>
      <c r="L748" s="152"/>
      <c r="M748" s="157"/>
      <c r="T748" s="158"/>
      <c r="AT748" s="153" t="s">
        <v>142</v>
      </c>
      <c r="AU748" s="153" t="s">
        <v>86</v>
      </c>
      <c r="AV748" s="13" t="s">
        <v>86</v>
      </c>
      <c r="AW748" s="13" t="s">
        <v>4</v>
      </c>
      <c r="AX748" s="13" t="s">
        <v>84</v>
      </c>
      <c r="AY748" s="153" t="s">
        <v>130</v>
      </c>
    </row>
    <row r="749" spans="2:65" s="1" customFormat="1" ht="24.2" customHeight="1">
      <c r="B749" s="33"/>
      <c r="C749" s="128" t="s">
        <v>1285</v>
      </c>
      <c r="D749" s="128" t="s">
        <v>133</v>
      </c>
      <c r="E749" s="129" t="s">
        <v>1286</v>
      </c>
      <c r="F749" s="130" t="s">
        <v>1287</v>
      </c>
      <c r="G749" s="131" t="s">
        <v>136</v>
      </c>
      <c r="H749" s="132">
        <v>1.4</v>
      </c>
      <c r="I749" s="133"/>
      <c r="J749" s="134">
        <f>ROUND(I749*H749,2)</f>
        <v>0</v>
      </c>
      <c r="K749" s="130" t="s">
        <v>137</v>
      </c>
      <c r="L749" s="33"/>
      <c r="M749" s="135" t="s">
        <v>19</v>
      </c>
      <c r="N749" s="136" t="s">
        <v>47</v>
      </c>
      <c r="P749" s="137">
        <f>O749*H749</f>
        <v>0</v>
      </c>
      <c r="Q749" s="137">
        <v>0</v>
      </c>
      <c r="R749" s="137">
        <f>Q749*H749</f>
        <v>0</v>
      </c>
      <c r="S749" s="137">
        <v>0</v>
      </c>
      <c r="T749" s="138">
        <f>S749*H749</f>
        <v>0</v>
      </c>
      <c r="AR749" s="139" t="s">
        <v>245</v>
      </c>
      <c r="AT749" s="139" t="s">
        <v>133</v>
      </c>
      <c r="AU749" s="139" t="s">
        <v>86</v>
      </c>
      <c r="AY749" s="18" t="s">
        <v>130</v>
      </c>
      <c r="BE749" s="140">
        <f>IF(N749="základní",J749,0)</f>
        <v>0</v>
      </c>
      <c r="BF749" s="140">
        <f>IF(N749="snížená",J749,0)</f>
        <v>0</v>
      </c>
      <c r="BG749" s="140">
        <f>IF(N749="zákl. přenesená",J749,0)</f>
        <v>0</v>
      </c>
      <c r="BH749" s="140">
        <f>IF(N749="sníž. přenesená",J749,0)</f>
        <v>0</v>
      </c>
      <c r="BI749" s="140">
        <f>IF(N749="nulová",J749,0)</f>
        <v>0</v>
      </c>
      <c r="BJ749" s="18" t="s">
        <v>84</v>
      </c>
      <c r="BK749" s="140">
        <f>ROUND(I749*H749,2)</f>
        <v>0</v>
      </c>
      <c r="BL749" s="18" t="s">
        <v>245</v>
      </c>
      <c r="BM749" s="139" t="s">
        <v>1288</v>
      </c>
    </row>
    <row r="750" spans="2:47" s="1" customFormat="1" ht="12">
      <c r="B750" s="33"/>
      <c r="D750" s="141" t="s">
        <v>140</v>
      </c>
      <c r="F750" s="142" t="s">
        <v>1289</v>
      </c>
      <c r="I750" s="143"/>
      <c r="L750" s="33"/>
      <c r="M750" s="144"/>
      <c r="T750" s="52"/>
      <c r="AT750" s="18" t="s">
        <v>140</v>
      </c>
      <c r="AU750" s="18" t="s">
        <v>86</v>
      </c>
    </row>
    <row r="751" spans="2:51" s="13" customFormat="1" ht="12">
      <c r="B751" s="152"/>
      <c r="D751" s="146" t="s">
        <v>142</v>
      </c>
      <c r="E751" s="153" t="s">
        <v>19</v>
      </c>
      <c r="F751" s="154" t="s">
        <v>896</v>
      </c>
      <c r="H751" s="155">
        <v>1.4</v>
      </c>
      <c r="I751" s="156"/>
      <c r="L751" s="152"/>
      <c r="M751" s="157"/>
      <c r="T751" s="158"/>
      <c r="AT751" s="153" t="s">
        <v>142</v>
      </c>
      <c r="AU751" s="153" t="s">
        <v>86</v>
      </c>
      <c r="AV751" s="13" t="s">
        <v>86</v>
      </c>
      <c r="AW751" s="13" t="s">
        <v>37</v>
      </c>
      <c r="AX751" s="13" t="s">
        <v>76</v>
      </c>
      <c r="AY751" s="153" t="s">
        <v>130</v>
      </c>
    </row>
    <row r="752" spans="2:51" s="14" customFormat="1" ht="12">
      <c r="B752" s="159"/>
      <c r="D752" s="146" t="s">
        <v>142</v>
      </c>
      <c r="E752" s="160" t="s">
        <v>19</v>
      </c>
      <c r="F752" s="161" t="s">
        <v>146</v>
      </c>
      <c r="H752" s="162">
        <v>1.4</v>
      </c>
      <c r="I752" s="163"/>
      <c r="L752" s="159"/>
      <c r="M752" s="164"/>
      <c r="T752" s="165"/>
      <c r="AT752" s="160" t="s">
        <v>142</v>
      </c>
      <c r="AU752" s="160" t="s">
        <v>86</v>
      </c>
      <c r="AV752" s="14" t="s">
        <v>138</v>
      </c>
      <c r="AW752" s="14" t="s">
        <v>37</v>
      </c>
      <c r="AX752" s="14" t="s">
        <v>84</v>
      </c>
      <c r="AY752" s="160" t="s">
        <v>130</v>
      </c>
    </row>
    <row r="753" spans="2:65" s="1" customFormat="1" ht="24.2" customHeight="1">
      <c r="B753" s="33"/>
      <c r="C753" s="128" t="s">
        <v>1290</v>
      </c>
      <c r="D753" s="128" t="s">
        <v>133</v>
      </c>
      <c r="E753" s="129" t="s">
        <v>1291</v>
      </c>
      <c r="F753" s="130" t="s">
        <v>1292</v>
      </c>
      <c r="G753" s="131" t="s">
        <v>989</v>
      </c>
      <c r="H753" s="186"/>
      <c r="I753" s="133"/>
      <c r="J753" s="134">
        <f>ROUND(I753*H753,2)</f>
        <v>0</v>
      </c>
      <c r="K753" s="130" t="s">
        <v>137</v>
      </c>
      <c r="L753" s="33"/>
      <c r="M753" s="135" t="s">
        <v>19</v>
      </c>
      <c r="N753" s="136" t="s">
        <v>47</v>
      </c>
      <c r="P753" s="137">
        <f>O753*H753</f>
        <v>0</v>
      </c>
      <c r="Q753" s="137">
        <v>0</v>
      </c>
      <c r="R753" s="137">
        <f>Q753*H753</f>
        <v>0</v>
      </c>
      <c r="S753" s="137">
        <v>0</v>
      </c>
      <c r="T753" s="138">
        <f>S753*H753</f>
        <v>0</v>
      </c>
      <c r="AR753" s="139" t="s">
        <v>245</v>
      </c>
      <c r="AT753" s="139" t="s">
        <v>133</v>
      </c>
      <c r="AU753" s="139" t="s">
        <v>86</v>
      </c>
      <c r="AY753" s="18" t="s">
        <v>130</v>
      </c>
      <c r="BE753" s="140">
        <f>IF(N753="základní",J753,0)</f>
        <v>0</v>
      </c>
      <c r="BF753" s="140">
        <f>IF(N753="snížená",J753,0)</f>
        <v>0</v>
      </c>
      <c r="BG753" s="140">
        <f>IF(N753="zákl. přenesená",J753,0)</f>
        <v>0</v>
      </c>
      <c r="BH753" s="140">
        <f>IF(N753="sníž. přenesená",J753,0)</f>
        <v>0</v>
      </c>
      <c r="BI753" s="140">
        <f>IF(N753="nulová",J753,0)</f>
        <v>0</v>
      </c>
      <c r="BJ753" s="18" t="s">
        <v>84</v>
      </c>
      <c r="BK753" s="140">
        <f>ROUND(I753*H753,2)</f>
        <v>0</v>
      </c>
      <c r="BL753" s="18" t="s">
        <v>245</v>
      </c>
      <c r="BM753" s="139" t="s">
        <v>1293</v>
      </c>
    </row>
    <row r="754" spans="2:47" s="1" customFormat="1" ht="12">
      <c r="B754" s="33"/>
      <c r="D754" s="141" t="s">
        <v>140</v>
      </c>
      <c r="F754" s="142" t="s">
        <v>1294</v>
      </c>
      <c r="I754" s="143"/>
      <c r="L754" s="33"/>
      <c r="M754" s="144"/>
      <c r="T754" s="52"/>
      <c r="AT754" s="18" t="s">
        <v>140</v>
      </c>
      <c r="AU754" s="18" t="s">
        <v>86</v>
      </c>
    </row>
    <row r="755" spans="2:63" s="11" customFormat="1" ht="22.9" customHeight="1">
      <c r="B755" s="116"/>
      <c r="D755" s="117" t="s">
        <v>75</v>
      </c>
      <c r="E755" s="126" t="s">
        <v>1295</v>
      </c>
      <c r="F755" s="126" t="s">
        <v>1296</v>
      </c>
      <c r="I755" s="119"/>
      <c r="J755" s="127">
        <f>BK755</f>
        <v>0</v>
      </c>
      <c r="L755" s="116"/>
      <c r="M755" s="121"/>
      <c r="P755" s="122">
        <f>SUM(P756:P803)</f>
        <v>0</v>
      </c>
      <c r="R755" s="122">
        <f>SUM(R756:R803)</f>
        <v>0.6591788000000002</v>
      </c>
      <c r="T755" s="123">
        <f>SUM(T756:T803)</f>
        <v>0</v>
      </c>
      <c r="AR755" s="117" t="s">
        <v>86</v>
      </c>
      <c r="AT755" s="124" t="s">
        <v>75</v>
      </c>
      <c r="AU755" s="124" t="s">
        <v>84</v>
      </c>
      <c r="AY755" s="117" t="s">
        <v>130</v>
      </c>
      <c r="BK755" s="125">
        <f>SUM(BK756:BK803)</f>
        <v>0</v>
      </c>
    </row>
    <row r="756" spans="2:65" s="1" customFormat="1" ht="16.5" customHeight="1">
      <c r="B756" s="33"/>
      <c r="C756" s="128" t="s">
        <v>1297</v>
      </c>
      <c r="D756" s="128" t="s">
        <v>133</v>
      </c>
      <c r="E756" s="129" t="s">
        <v>1298</v>
      </c>
      <c r="F756" s="130" t="s">
        <v>1299</v>
      </c>
      <c r="G756" s="131" t="s">
        <v>136</v>
      </c>
      <c r="H756" s="132">
        <v>49.82</v>
      </c>
      <c r="I756" s="133"/>
      <c r="J756" s="134">
        <f>ROUND(I756*H756,2)</f>
        <v>0</v>
      </c>
      <c r="K756" s="130" t="s">
        <v>137</v>
      </c>
      <c r="L756" s="33"/>
      <c r="M756" s="135" t="s">
        <v>19</v>
      </c>
      <c r="N756" s="136" t="s">
        <v>47</v>
      </c>
      <c r="P756" s="137">
        <f>O756*H756</f>
        <v>0</v>
      </c>
      <c r="Q756" s="137">
        <v>4E-05</v>
      </c>
      <c r="R756" s="137">
        <f>Q756*H756</f>
        <v>0.0019928000000000003</v>
      </c>
      <c r="S756" s="137">
        <v>0</v>
      </c>
      <c r="T756" s="138">
        <f>S756*H756</f>
        <v>0</v>
      </c>
      <c r="AR756" s="139" t="s">
        <v>245</v>
      </c>
      <c r="AT756" s="139" t="s">
        <v>133</v>
      </c>
      <c r="AU756" s="139" t="s">
        <v>86</v>
      </c>
      <c r="AY756" s="18" t="s">
        <v>130</v>
      </c>
      <c r="BE756" s="140">
        <f>IF(N756="základní",J756,0)</f>
        <v>0</v>
      </c>
      <c r="BF756" s="140">
        <f>IF(N756="snížená",J756,0)</f>
        <v>0</v>
      </c>
      <c r="BG756" s="140">
        <f>IF(N756="zákl. přenesená",J756,0)</f>
        <v>0</v>
      </c>
      <c r="BH756" s="140">
        <f>IF(N756="sníž. přenesená",J756,0)</f>
        <v>0</v>
      </c>
      <c r="BI756" s="140">
        <f>IF(N756="nulová",J756,0)</f>
        <v>0</v>
      </c>
      <c r="BJ756" s="18" t="s">
        <v>84</v>
      </c>
      <c r="BK756" s="140">
        <f>ROUND(I756*H756,2)</f>
        <v>0</v>
      </c>
      <c r="BL756" s="18" t="s">
        <v>245</v>
      </c>
      <c r="BM756" s="139" t="s">
        <v>1300</v>
      </c>
    </row>
    <row r="757" spans="2:47" s="1" customFormat="1" ht="12">
      <c r="B757" s="33"/>
      <c r="D757" s="141" t="s">
        <v>140</v>
      </c>
      <c r="F757" s="142" t="s">
        <v>1301</v>
      </c>
      <c r="I757" s="143"/>
      <c r="L757" s="33"/>
      <c r="M757" s="144"/>
      <c r="T757" s="52"/>
      <c r="AT757" s="18" t="s">
        <v>140</v>
      </c>
      <c r="AU757" s="18" t="s">
        <v>86</v>
      </c>
    </row>
    <row r="758" spans="2:51" s="12" customFormat="1" ht="12">
      <c r="B758" s="145"/>
      <c r="D758" s="146" t="s">
        <v>142</v>
      </c>
      <c r="E758" s="147" t="s">
        <v>19</v>
      </c>
      <c r="F758" s="148" t="s">
        <v>264</v>
      </c>
      <c r="H758" s="147" t="s">
        <v>19</v>
      </c>
      <c r="I758" s="149"/>
      <c r="L758" s="145"/>
      <c r="M758" s="150"/>
      <c r="T758" s="151"/>
      <c r="AT758" s="147" t="s">
        <v>142</v>
      </c>
      <c r="AU758" s="147" t="s">
        <v>86</v>
      </c>
      <c r="AV758" s="12" t="s">
        <v>84</v>
      </c>
      <c r="AW758" s="12" t="s">
        <v>37</v>
      </c>
      <c r="AX758" s="12" t="s">
        <v>76</v>
      </c>
      <c r="AY758" s="147" t="s">
        <v>130</v>
      </c>
    </row>
    <row r="759" spans="2:51" s="12" customFormat="1" ht="12">
      <c r="B759" s="145"/>
      <c r="D759" s="146" t="s">
        <v>142</v>
      </c>
      <c r="E759" s="147" t="s">
        <v>19</v>
      </c>
      <c r="F759" s="148" t="s">
        <v>1302</v>
      </c>
      <c r="H759" s="147" t="s">
        <v>19</v>
      </c>
      <c r="I759" s="149"/>
      <c r="L759" s="145"/>
      <c r="M759" s="150"/>
      <c r="T759" s="151"/>
      <c r="AT759" s="147" t="s">
        <v>142</v>
      </c>
      <c r="AU759" s="147" t="s">
        <v>86</v>
      </c>
      <c r="AV759" s="12" t="s">
        <v>84</v>
      </c>
      <c r="AW759" s="12" t="s">
        <v>37</v>
      </c>
      <c r="AX759" s="12" t="s">
        <v>76</v>
      </c>
      <c r="AY759" s="147" t="s">
        <v>130</v>
      </c>
    </row>
    <row r="760" spans="2:51" s="13" customFormat="1" ht="12">
      <c r="B760" s="152"/>
      <c r="D760" s="146" t="s">
        <v>142</v>
      </c>
      <c r="E760" s="153" t="s">
        <v>19</v>
      </c>
      <c r="F760" s="154" t="s">
        <v>192</v>
      </c>
      <c r="H760" s="155">
        <v>1.31</v>
      </c>
      <c r="I760" s="156"/>
      <c r="L760" s="152"/>
      <c r="M760" s="157"/>
      <c r="T760" s="158"/>
      <c r="AT760" s="153" t="s">
        <v>142</v>
      </c>
      <c r="AU760" s="153" t="s">
        <v>86</v>
      </c>
      <c r="AV760" s="13" t="s">
        <v>86</v>
      </c>
      <c r="AW760" s="13" t="s">
        <v>37</v>
      </c>
      <c r="AX760" s="13" t="s">
        <v>76</v>
      </c>
      <c r="AY760" s="153" t="s">
        <v>130</v>
      </c>
    </row>
    <row r="761" spans="2:51" s="13" customFormat="1" ht="12">
      <c r="B761" s="152"/>
      <c r="D761" s="146" t="s">
        <v>142</v>
      </c>
      <c r="E761" s="153" t="s">
        <v>19</v>
      </c>
      <c r="F761" s="154" t="s">
        <v>193</v>
      </c>
      <c r="H761" s="155">
        <v>10.88</v>
      </c>
      <c r="I761" s="156"/>
      <c r="L761" s="152"/>
      <c r="M761" s="157"/>
      <c r="T761" s="158"/>
      <c r="AT761" s="153" t="s">
        <v>142</v>
      </c>
      <c r="AU761" s="153" t="s">
        <v>86</v>
      </c>
      <c r="AV761" s="13" t="s">
        <v>86</v>
      </c>
      <c r="AW761" s="13" t="s">
        <v>37</v>
      </c>
      <c r="AX761" s="13" t="s">
        <v>76</v>
      </c>
      <c r="AY761" s="153" t="s">
        <v>130</v>
      </c>
    </row>
    <row r="762" spans="2:51" s="13" customFormat="1" ht="12">
      <c r="B762" s="152"/>
      <c r="D762" s="146" t="s">
        <v>142</v>
      </c>
      <c r="E762" s="153" t="s">
        <v>19</v>
      </c>
      <c r="F762" s="154" t="s">
        <v>196</v>
      </c>
      <c r="H762" s="155">
        <v>8.98</v>
      </c>
      <c r="I762" s="156"/>
      <c r="L762" s="152"/>
      <c r="M762" s="157"/>
      <c r="T762" s="158"/>
      <c r="AT762" s="153" t="s">
        <v>142</v>
      </c>
      <c r="AU762" s="153" t="s">
        <v>86</v>
      </c>
      <c r="AV762" s="13" t="s">
        <v>86</v>
      </c>
      <c r="AW762" s="13" t="s">
        <v>37</v>
      </c>
      <c r="AX762" s="13" t="s">
        <v>76</v>
      </c>
      <c r="AY762" s="153" t="s">
        <v>130</v>
      </c>
    </row>
    <row r="763" spans="2:51" s="13" customFormat="1" ht="12">
      <c r="B763" s="152"/>
      <c r="D763" s="146" t="s">
        <v>142</v>
      </c>
      <c r="E763" s="153" t="s">
        <v>19</v>
      </c>
      <c r="F763" s="154" t="s">
        <v>197</v>
      </c>
      <c r="H763" s="155">
        <v>5.36</v>
      </c>
      <c r="I763" s="156"/>
      <c r="L763" s="152"/>
      <c r="M763" s="157"/>
      <c r="T763" s="158"/>
      <c r="AT763" s="153" t="s">
        <v>142</v>
      </c>
      <c r="AU763" s="153" t="s">
        <v>86</v>
      </c>
      <c r="AV763" s="13" t="s">
        <v>86</v>
      </c>
      <c r="AW763" s="13" t="s">
        <v>37</v>
      </c>
      <c r="AX763" s="13" t="s">
        <v>76</v>
      </c>
      <c r="AY763" s="153" t="s">
        <v>130</v>
      </c>
    </row>
    <row r="764" spans="2:51" s="15" customFormat="1" ht="12">
      <c r="B764" s="166"/>
      <c r="D764" s="146" t="s">
        <v>142</v>
      </c>
      <c r="E764" s="167" t="s">
        <v>19</v>
      </c>
      <c r="F764" s="168" t="s">
        <v>545</v>
      </c>
      <c r="H764" s="169">
        <v>26.53</v>
      </c>
      <c r="I764" s="170"/>
      <c r="L764" s="166"/>
      <c r="M764" s="171"/>
      <c r="T764" s="172"/>
      <c r="AT764" s="167" t="s">
        <v>142</v>
      </c>
      <c r="AU764" s="167" t="s">
        <v>86</v>
      </c>
      <c r="AV764" s="15" t="s">
        <v>156</v>
      </c>
      <c r="AW764" s="15" t="s">
        <v>37</v>
      </c>
      <c r="AX764" s="15" t="s">
        <v>76</v>
      </c>
      <c r="AY764" s="167" t="s">
        <v>130</v>
      </c>
    </row>
    <row r="765" spans="2:51" s="12" customFormat="1" ht="12">
      <c r="B765" s="145"/>
      <c r="D765" s="146" t="s">
        <v>142</v>
      </c>
      <c r="E765" s="147" t="s">
        <v>19</v>
      </c>
      <c r="F765" s="148" t="s">
        <v>1303</v>
      </c>
      <c r="H765" s="147" t="s">
        <v>19</v>
      </c>
      <c r="I765" s="149"/>
      <c r="L765" s="145"/>
      <c r="M765" s="150"/>
      <c r="T765" s="151"/>
      <c r="AT765" s="147" t="s">
        <v>142</v>
      </c>
      <c r="AU765" s="147" t="s">
        <v>86</v>
      </c>
      <c r="AV765" s="12" t="s">
        <v>84</v>
      </c>
      <c r="AW765" s="12" t="s">
        <v>37</v>
      </c>
      <c r="AX765" s="12" t="s">
        <v>76</v>
      </c>
      <c r="AY765" s="147" t="s">
        <v>130</v>
      </c>
    </row>
    <row r="766" spans="2:51" s="13" customFormat="1" ht="12">
      <c r="B766" s="152"/>
      <c r="D766" s="146" t="s">
        <v>142</v>
      </c>
      <c r="E766" s="153" t="s">
        <v>19</v>
      </c>
      <c r="F766" s="154" t="s">
        <v>194</v>
      </c>
      <c r="H766" s="155">
        <v>9.52</v>
      </c>
      <c r="I766" s="156"/>
      <c r="L766" s="152"/>
      <c r="M766" s="157"/>
      <c r="T766" s="158"/>
      <c r="AT766" s="153" t="s">
        <v>142</v>
      </c>
      <c r="AU766" s="153" t="s">
        <v>86</v>
      </c>
      <c r="AV766" s="13" t="s">
        <v>86</v>
      </c>
      <c r="AW766" s="13" t="s">
        <v>37</v>
      </c>
      <c r="AX766" s="13" t="s">
        <v>76</v>
      </c>
      <c r="AY766" s="153" t="s">
        <v>130</v>
      </c>
    </row>
    <row r="767" spans="2:51" s="13" customFormat="1" ht="12">
      <c r="B767" s="152"/>
      <c r="D767" s="146" t="s">
        <v>142</v>
      </c>
      <c r="E767" s="153" t="s">
        <v>19</v>
      </c>
      <c r="F767" s="154" t="s">
        <v>195</v>
      </c>
      <c r="H767" s="155">
        <v>13.77</v>
      </c>
      <c r="I767" s="156"/>
      <c r="L767" s="152"/>
      <c r="M767" s="157"/>
      <c r="T767" s="158"/>
      <c r="AT767" s="153" t="s">
        <v>142</v>
      </c>
      <c r="AU767" s="153" t="s">
        <v>86</v>
      </c>
      <c r="AV767" s="13" t="s">
        <v>86</v>
      </c>
      <c r="AW767" s="13" t="s">
        <v>37</v>
      </c>
      <c r="AX767" s="13" t="s">
        <v>76</v>
      </c>
      <c r="AY767" s="153" t="s">
        <v>130</v>
      </c>
    </row>
    <row r="768" spans="2:51" s="15" customFormat="1" ht="12">
      <c r="B768" s="166"/>
      <c r="D768" s="146" t="s">
        <v>142</v>
      </c>
      <c r="E768" s="167" t="s">
        <v>19</v>
      </c>
      <c r="F768" s="168" t="s">
        <v>545</v>
      </c>
      <c r="H768" s="169">
        <v>23.29</v>
      </c>
      <c r="I768" s="170"/>
      <c r="L768" s="166"/>
      <c r="M768" s="171"/>
      <c r="T768" s="172"/>
      <c r="AT768" s="167" t="s">
        <v>142</v>
      </c>
      <c r="AU768" s="167" t="s">
        <v>86</v>
      </c>
      <c r="AV768" s="15" t="s">
        <v>156</v>
      </c>
      <c r="AW768" s="15" t="s">
        <v>37</v>
      </c>
      <c r="AX768" s="15" t="s">
        <v>76</v>
      </c>
      <c r="AY768" s="167" t="s">
        <v>130</v>
      </c>
    </row>
    <row r="769" spans="2:51" s="14" customFormat="1" ht="12">
      <c r="B769" s="159"/>
      <c r="D769" s="146" t="s">
        <v>142</v>
      </c>
      <c r="E769" s="160" t="s">
        <v>19</v>
      </c>
      <c r="F769" s="161" t="s">
        <v>146</v>
      </c>
      <c r="H769" s="162">
        <v>49.82</v>
      </c>
      <c r="I769" s="163"/>
      <c r="L769" s="159"/>
      <c r="M769" s="164"/>
      <c r="T769" s="165"/>
      <c r="AT769" s="160" t="s">
        <v>142</v>
      </c>
      <c r="AU769" s="160" t="s">
        <v>86</v>
      </c>
      <c r="AV769" s="14" t="s">
        <v>138</v>
      </c>
      <c r="AW769" s="14" t="s">
        <v>37</v>
      </c>
      <c r="AX769" s="14" t="s">
        <v>84</v>
      </c>
      <c r="AY769" s="160" t="s">
        <v>130</v>
      </c>
    </row>
    <row r="770" spans="2:65" s="1" customFormat="1" ht="21.75" customHeight="1">
      <c r="B770" s="33"/>
      <c r="C770" s="128" t="s">
        <v>1304</v>
      </c>
      <c r="D770" s="128" t="s">
        <v>133</v>
      </c>
      <c r="E770" s="129" t="s">
        <v>1305</v>
      </c>
      <c r="F770" s="130" t="s">
        <v>1306</v>
      </c>
      <c r="G770" s="131" t="s">
        <v>136</v>
      </c>
      <c r="H770" s="132">
        <v>49.82</v>
      </c>
      <c r="I770" s="133"/>
      <c r="J770" s="134">
        <f>ROUND(I770*H770,2)</f>
        <v>0</v>
      </c>
      <c r="K770" s="130" t="s">
        <v>137</v>
      </c>
      <c r="L770" s="33"/>
      <c r="M770" s="135" t="s">
        <v>19</v>
      </c>
      <c r="N770" s="136" t="s">
        <v>47</v>
      </c>
      <c r="P770" s="137">
        <f>O770*H770</f>
        <v>0</v>
      </c>
      <c r="Q770" s="137">
        <v>0.0075</v>
      </c>
      <c r="R770" s="137">
        <f>Q770*H770</f>
        <v>0.37365</v>
      </c>
      <c r="S770" s="137">
        <v>0</v>
      </c>
      <c r="T770" s="138">
        <f>S770*H770</f>
        <v>0</v>
      </c>
      <c r="AR770" s="139" t="s">
        <v>245</v>
      </c>
      <c r="AT770" s="139" t="s">
        <v>133</v>
      </c>
      <c r="AU770" s="139" t="s">
        <v>86</v>
      </c>
      <c r="AY770" s="18" t="s">
        <v>130</v>
      </c>
      <c r="BE770" s="140">
        <f>IF(N770="základní",J770,0)</f>
        <v>0</v>
      </c>
      <c r="BF770" s="140">
        <f>IF(N770="snížená",J770,0)</f>
        <v>0</v>
      </c>
      <c r="BG770" s="140">
        <f>IF(N770="zákl. přenesená",J770,0)</f>
        <v>0</v>
      </c>
      <c r="BH770" s="140">
        <f>IF(N770="sníž. přenesená",J770,0)</f>
        <v>0</v>
      </c>
      <c r="BI770" s="140">
        <f>IF(N770="nulová",J770,0)</f>
        <v>0</v>
      </c>
      <c r="BJ770" s="18" t="s">
        <v>84</v>
      </c>
      <c r="BK770" s="140">
        <f>ROUND(I770*H770,2)</f>
        <v>0</v>
      </c>
      <c r="BL770" s="18" t="s">
        <v>245</v>
      </c>
      <c r="BM770" s="139" t="s">
        <v>1307</v>
      </c>
    </row>
    <row r="771" spans="2:47" s="1" customFormat="1" ht="12">
      <c r="B771" s="33"/>
      <c r="D771" s="141" t="s">
        <v>140</v>
      </c>
      <c r="F771" s="142" t="s">
        <v>1308</v>
      </c>
      <c r="I771" s="143"/>
      <c r="L771" s="33"/>
      <c r="M771" s="144"/>
      <c r="T771" s="52"/>
      <c r="AT771" s="18" t="s">
        <v>140</v>
      </c>
      <c r="AU771" s="18" t="s">
        <v>86</v>
      </c>
    </row>
    <row r="772" spans="2:51" s="12" customFormat="1" ht="12">
      <c r="B772" s="145"/>
      <c r="D772" s="146" t="s">
        <v>142</v>
      </c>
      <c r="E772" s="147" t="s">
        <v>19</v>
      </c>
      <c r="F772" s="148" t="s">
        <v>264</v>
      </c>
      <c r="H772" s="147" t="s">
        <v>19</v>
      </c>
      <c r="I772" s="149"/>
      <c r="L772" s="145"/>
      <c r="M772" s="150"/>
      <c r="T772" s="151"/>
      <c r="AT772" s="147" t="s">
        <v>142</v>
      </c>
      <c r="AU772" s="147" t="s">
        <v>86</v>
      </c>
      <c r="AV772" s="12" t="s">
        <v>84</v>
      </c>
      <c r="AW772" s="12" t="s">
        <v>37</v>
      </c>
      <c r="AX772" s="12" t="s">
        <v>76</v>
      </c>
      <c r="AY772" s="147" t="s">
        <v>130</v>
      </c>
    </row>
    <row r="773" spans="2:51" s="13" customFormat="1" ht="12">
      <c r="B773" s="152"/>
      <c r="D773" s="146" t="s">
        <v>142</v>
      </c>
      <c r="E773" s="153" t="s">
        <v>19</v>
      </c>
      <c r="F773" s="154" t="s">
        <v>1309</v>
      </c>
      <c r="H773" s="155">
        <v>26.53</v>
      </c>
      <c r="I773" s="156"/>
      <c r="L773" s="152"/>
      <c r="M773" s="157"/>
      <c r="T773" s="158"/>
      <c r="AT773" s="153" t="s">
        <v>142</v>
      </c>
      <c r="AU773" s="153" t="s">
        <v>86</v>
      </c>
      <c r="AV773" s="13" t="s">
        <v>86</v>
      </c>
      <c r="AW773" s="13" t="s">
        <v>37</v>
      </c>
      <c r="AX773" s="13" t="s">
        <v>76</v>
      </c>
      <c r="AY773" s="153" t="s">
        <v>130</v>
      </c>
    </row>
    <row r="774" spans="2:51" s="13" customFormat="1" ht="12">
      <c r="B774" s="152"/>
      <c r="D774" s="146" t="s">
        <v>142</v>
      </c>
      <c r="E774" s="153" t="s">
        <v>19</v>
      </c>
      <c r="F774" s="154" t="s">
        <v>1310</v>
      </c>
      <c r="H774" s="155">
        <v>23.29</v>
      </c>
      <c r="I774" s="156"/>
      <c r="L774" s="152"/>
      <c r="M774" s="157"/>
      <c r="T774" s="158"/>
      <c r="AT774" s="153" t="s">
        <v>142</v>
      </c>
      <c r="AU774" s="153" t="s">
        <v>86</v>
      </c>
      <c r="AV774" s="13" t="s">
        <v>86</v>
      </c>
      <c r="AW774" s="13" t="s">
        <v>37</v>
      </c>
      <c r="AX774" s="13" t="s">
        <v>76</v>
      </c>
      <c r="AY774" s="153" t="s">
        <v>130</v>
      </c>
    </row>
    <row r="775" spans="2:51" s="14" customFormat="1" ht="12">
      <c r="B775" s="159"/>
      <c r="D775" s="146" t="s">
        <v>142</v>
      </c>
      <c r="E775" s="160" t="s">
        <v>19</v>
      </c>
      <c r="F775" s="161" t="s">
        <v>146</v>
      </c>
      <c r="H775" s="162">
        <v>49.82</v>
      </c>
      <c r="I775" s="163"/>
      <c r="L775" s="159"/>
      <c r="M775" s="164"/>
      <c r="T775" s="165"/>
      <c r="AT775" s="160" t="s">
        <v>142</v>
      </c>
      <c r="AU775" s="160" t="s">
        <v>86</v>
      </c>
      <c r="AV775" s="14" t="s">
        <v>138</v>
      </c>
      <c r="AW775" s="14" t="s">
        <v>37</v>
      </c>
      <c r="AX775" s="14" t="s">
        <v>84</v>
      </c>
      <c r="AY775" s="160" t="s">
        <v>130</v>
      </c>
    </row>
    <row r="776" spans="2:65" s="1" customFormat="1" ht="16.5" customHeight="1">
      <c r="B776" s="33"/>
      <c r="C776" s="128" t="s">
        <v>1311</v>
      </c>
      <c r="D776" s="128" t="s">
        <v>133</v>
      </c>
      <c r="E776" s="129" t="s">
        <v>1312</v>
      </c>
      <c r="F776" s="130" t="s">
        <v>1313</v>
      </c>
      <c r="G776" s="131" t="s">
        <v>136</v>
      </c>
      <c r="H776" s="132">
        <v>26.53</v>
      </c>
      <c r="I776" s="133"/>
      <c r="J776" s="134">
        <f>ROUND(I776*H776,2)</f>
        <v>0</v>
      </c>
      <c r="K776" s="130" t="s">
        <v>19</v>
      </c>
      <c r="L776" s="33"/>
      <c r="M776" s="135" t="s">
        <v>19</v>
      </c>
      <c r="N776" s="136" t="s">
        <v>47</v>
      </c>
      <c r="P776" s="137">
        <f>O776*H776</f>
        <v>0</v>
      </c>
      <c r="Q776" s="137">
        <v>0.0054</v>
      </c>
      <c r="R776" s="137">
        <f>Q776*H776</f>
        <v>0.143262</v>
      </c>
      <c r="S776" s="137">
        <v>0</v>
      </c>
      <c r="T776" s="138">
        <f>S776*H776</f>
        <v>0</v>
      </c>
      <c r="AR776" s="139" t="s">
        <v>245</v>
      </c>
      <c r="AT776" s="139" t="s">
        <v>133</v>
      </c>
      <c r="AU776" s="139" t="s">
        <v>86</v>
      </c>
      <c r="AY776" s="18" t="s">
        <v>130</v>
      </c>
      <c r="BE776" s="140">
        <f>IF(N776="základní",J776,0)</f>
        <v>0</v>
      </c>
      <c r="BF776" s="140">
        <f>IF(N776="snížená",J776,0)</f>
        <v>0</v>
      </c>
      <c r="BG776" s="140">
        <f>IF(N776="zákl. přenesená",J776,0)</f>
        <v>0</v>
      </c>
      <c r="BH776" s="140">
        <f>IF(N776="sníž. přenesená",J776,0)</f>
        <v>0</v>
      </c>
      <c r="BI776" s="140">
        <f>IF(N776="nulová",J776,0)</f>
        <v>0</v>
      </c>
      <c r="BJ776" s="18" t="s">
        <v>84</v>
      </c>
      <c r="BK776" s="140">
        <f>ROUND(I776*H776,2)</f>
        <v>0</v>
      </c>
      <c r="BL776" s="18" t="s">
        <v>245</v>
      </c>
      <c r="BM776" s="139" t="s">
        <v>1314</v>
      </c>
    </row>
    <row r="777" spans="2:51" s="12" customFormat="1" ht="12">
      <c r="B777" s="145"/>
      <c r="D777" s="146" t="s">
        <v>142</v>
      </c>
      <c r="E777" s="147" t="s">
        <v>19</v>
      </c>
      <c r="F777" s="148" t="s">
        <v>1315</v>
      </c>
      <c r="H777" s="147" t="s">
        <v>19</v>
      </c>
      <c r="I777" s="149"/>
      <c r="L777" s="145"/>
      <c r="M777" s="150"/>
      <c r="T777" s="151"/>
      <c r="AT777" s="147" t="s">
        <v>142</v>
      </c>
      <c r="AU777" s="147" t="s">
        <v>86</v>
      </c>
      <c r="AV777" s="12" t="s">
        <v>84</v>
      </c>
      <c r="AW777" s="12" t="s">
        <v>37</v>
      </c>
      <c r="AX777" s="12" t="s">
        <v>76</v>
      </c>
      <c r="AY777" s="147" t="s">
        <v>130</v>
      </c>
    </row>
    <row r="778" spans="2:51" s="12" customFormat="1" ht="12">
      <c r="B778" s="145"/>
      <c r="D778" s="146" t="s">
        <v>142</v>
      </c>
      <c r="E778" s="147" t="s">
        <v>19</v>
      </c>
      <c r="F778" s="148" t="s">
        <v>1316</v>
      </c>
      <c r="H778" s="147" t="s">
        <v>19</v>
      </c>
      <c r="I778" s="149"/>
      <c r="L778" s="145"/>
      <c r="M778" s="150"/>
      <c r="T778" s="151"/>
      <c r="AT778" s="147" t="s">
        <v>142</v>
      </c>
      <c r="AU778" s="147" t="s">
        <v>86</v>
      </c>
      <c r="AV778" s="12" t="s">
        <v>84</v>
      </c>
      <c r="AW778" s="12" t="s">
        <v>37</v>
      </c>
      <c r="AX778" s="12" t="s">
        <v>76</v>
      </c>
      <c r="AY778" s="147" t="s">
        <v>130</v>
      </c>
    </row>
    <row r="779" spans="2:51" s="12" customFormat="1" ht="12">
      <c r="B779" s="145"/>
      <c r="D779" s="146" t="s">
        <v>142</v>
      </c>
      <c r="E779" s="147" t="s">
        <v>19</v>
      </c>
      <c r="F779" s="148" t="s">
        <v>1317</v>
      </c>
      <c r="H779" s="147" t="s">
        <v>19</v>
      </c>
      <c r="I779" s="149"/>
      <c r="L779" s="145"/>
      <c r="M779" s="150"/>
      <c r="T779" s="151"/>
      <c r="AT779" s="147" t="s">
        <v>142</v>
      </c>
      <c r="AU779" s="147" t="s">
        <v>86</v>
      </c>
      <c r="AV779" s="12" t="s">
        <v>84</v>
      </c>
      <c r="AW779" s="12" t="s">
        <v>37</v>
      </c>
      <c r="AX779" s="12" t="s">
        <v>76</v>
      </c>
      <c r="AY779" s="147" t="s">
        <v>130</v>
      </c>
    </row>
    <row r="780" spans="2:51" s="12" customFormat="1" ht="12">
      <c r="B780" s="145"/>
      <c r="D780" s="146" t="s">
        <v>142</v>
      </c>
      <c r="E780" s="147" t="s">
        <v>19</v>
      </c>
      <c r="F780" s="148" t="s">
        <v>1318</v>
      </c>
      <c r="H780" s="147" t="s">
        <v>19</v>
      </c>
      <c r="I780" s="149"/>
      <c r="L780" s="145"/>
      <c r="M780" s="150"/>
      <c r="T780" s="151"/>
      <c r="AT780" s="147" t="s">
        <v>142</v>
      </c>
      <c r="AU780" s="147" t="s">
        <v>86</v>
      </c>
      <c r="AV780" s="12" t="s">
        <v>84</v>
      </c>
      <c r="AW780" s="12" t="s">
        <v>37</v>
      </c>
      <c r="AX780" s="12" t="s">
        <v>76</v>
      </c>
      <c r="AY780" s="147" t="s">
        <v>130</v>
      </c>
    </row>
    <row r="781" spans="2:51" s="12" customFormat="1" ht="12">
      <c r="B781" s="145"/>
      <c r="D781" s="146" t="s">
        <v>142</v>
      </c>
      <c r="E781" s="147" t="s">
        <v>19</v>
      </c>
      <c r="F781" s="148" t="s">
        <v>832</v>
      </c>
      <c r="H781" s="147" t="s">
        <v>19</v>
      </c>
      <c r="I781" s="149"/>
      <c r="L781" s="145"/>
      <c r="M781" s="150"/>
      <c r="T781" s="151"/>
      <c r="AT781" s="147" t="s">
        <v>142</v>
      </c>
      <c r="AU781" s="147" t="s">
        <v>86</v>
      </c>
      <c r="AV781" s="12" t="s">
        <v>84</v>
      </c>
      <c r="AW781" s="12" t="s">
        <v>37</v>
      </c>
      <c r="AX781" s="12" t="s">
        <v>76</v>
      </c>
      <c r="AY781" s="147" t="s">
        <v>130</v>
      </c>
    </row>
    <row r="782" spans="2:51" s="12" customFormat="1" ht="12">
      <c r="B782" s="145"/>
      <c r="D782" s="146" t="s">
        <v>142</v>
      </c>
      <c r="E782" s="147" t="s">
        <v>19</v>
      </c>
      <c r="F782" s="148" t="s">
        <v>264</v>
      </c>
      <c r="H782" s="147" t="s">
        <v>19</v>
      </c>
      <c r="I782" s="149"/>
      <c r="L782" s="145"/>
      <c r="M782" s="150"/>
      <c r="T782" s="151"/>
      <c r="AT782" s="147" t="s">
        <v>142</v>
      </c>
      <c r="AU782" s="147" t="s">
        <v>86</v>
      </c>
      <c r="AV782" s="12" t="s">
        <v>84</v>
      </c>
      <c r="AW782" s="12" t="s">
        <v>37</v>
      </c>
      <c r="AX782" s="12" t="s">
        <v>76</v>
      </c>
      <c r="AY782" s="147" t="s">
        <v>130</v>
      </c>
    </row>
    <row r="783" spans="2:51" s="13" customFormat="1" ht="12">
      <c r="B783" s="152"/>
      <c r="D783" s="146" t="s">
        <v>142</v>
      </c>
      <c r="E783" s="153" t="s">
        <v>19</v>
      </c>
      <c r="F783" s="154" t="s">
        <v>1309</v>
      </c>
      <c r="H783" s="155">
        <v>26.53</v>
      </c>
      <c r="I783" s="156"/>
      <c r="L783" s="152"/>
      <c r="M783" s="157"/>
      <c r="T783" s="158"/>
      <c r="AT783" s="153" t="s">
        <v>142</v>
      </c>
      <c r="AU783" s="153" t="s">
        <v>86</v>
      </c>
      <c r="AV783" s="13" t="s">
        <v>86</v>
      </c>
      <c r="AW783" s="13" t="s">
        <v>37</v>
      </c>
      <c r="AX783" s="13" t="s">
        <v>76</v>
      </c>
      <c r="AY783" s="153" t="s">
        <v>130</v>
      </c>
    </row>
    <row r="784" spans="2:51" s="14" customFormat="1" ht="12">
      <c r="B784" s="159"/>
      <c r="D784" s="146" t="s">
        <v>142</v>
      </c>
      <c r="E784" s="160" t="s">
        <v>19</v>
      </c>
      <c r="F784" s="161" t="s">
        <v>146</v>
      </c>
      <c r="H784" s="162">
        <v>26.53</v>
      </c>
      <c r="I784" s="163"/>
      <c r="L784" s="159"/>
      <c r="M784" s="164"/>
      <c r="T784" s="165"/>
      <c r="AT784" s="160" t="s">
        <v>142</v>
      </c>
      <c r="AU784" s="160" t="s">
        <v>86</v>
      </c>
      <c r="AV784" s="14" t="s">
        <v>138</v>
      </c>
      <c r="AW784" s="14" t="s">
        <v>37</v>
      </c>
      <c r="AX784" s="14" t="s">
        <v>84</v>
      </c>
      <c r="AY784" s="160" t="s">
        <v>130</v>
      </c>
    </row>
    <row r="785" spans="2:65" s="1" customFormat="1" ht="16.5" customHeight="1">
      <c r="B785" s="33"/>
      <c r="C785" s="128" t="s">
        <v>1319</v>
      </c>
      <c r="D785" s="128" t="s">
        <v>133</v>
      </c>
      <c r="E785" s="129" t="s">
        <v>1320</v>
      </c>
      <c r="F785" s="130" t="s">
        <v>1321</v>
      </c>
      <c r="G785" s="131" t="s">
        <v>136</v>
      </c>
      <c r="H785" s="132">
        <v>23.29</v>
      </c>
      <c r="I785" s="133"/>
      <c r="J785" s="134">
        <f>ROUND(I785*H785,2)</f>
        <v>0</v>
      </c>
      <c r="K785" s="130" t="s">
        <v>19</v>
      </c>
      <c r="L785" s="33"/>
      <c r="M785" s="135" t="s">
        <v>19</v>
      </c>
      <c r="N785" s="136" t="s">
        <v>47</v>
      </c>
      <c r="P785" s="137">
        <f>O785*H785</f>
        <v>0</v>
      </c>
      <c r="Q785" s="137">
        <v>0.0054</v>
      </c>
      <c r="R785" s="137">
        <f>Q785*H785</f>
        <v>0.125766</v>
      </c>
      <c r="S785" s="137">
        <v>0</v>
      </c>
      <c r="T785" s="138">
        <f>S785*H785</f>
        <v>0</v>
      </c>
      <c r="AR785" s="139" t="s">
        <v>245</v>
      </c>
      <c r="AT785" s="139" t="s">
        <v>133</v>
      </c>
      <c r="AU785" s="139" t="s">
        <v>86</v>
      </c>
      <c r="AY785" s="18" t="s">
        <v>130</v>
      </c>
      <c r="BE785" s="140">
        <f>IF(N785="základní",J785,0)</f>
        <v>0</v>
      </c>
      <c r="BF785" s="140">
        <f>IF(N785="snížená",J785,0)</f>
        <v>0</v>
      </c>
      <c r="BG785" s="140">
        <f>IF(N785="zákl. přenesená",J785,0)</f>
        <v>0</v>
      </c>
      <c r="BH785" s="140">
        <f>IF(N785="sníž. přenesená",J785,0)</f>
        <v>0</v>
      </c>
      <c r="BI785" s="140">
        <f>IF(N785="nulová",J785,0)</f>
        <v>0</v>
      </c>
      <c r="BJ785" s="18" t="s">
        <v>84</v>
      </c>
      <c r="BK785" s="140">
        <f>ROUND(I785*H785,2)</f>
        <v>0</v>
      </c>
      <c r="BL785" s="18" t="s">
        <v>245</v>
      </c>
      <c r="BM785" s="139" t="s">
        <v>1322</v>
      </c>
    </row>
    <row r="786" spans="2:51" s="12" customFormat="1" ht="12">
      <c r="B786" s="145"/>
      <c r="D786" s="146" t="s">
        <v>142</v>
      </c>
      <c r="E786" s="147" t="s">
        <v>19</v>
      </c>
      <c r="F786" s="148" t="s">
        <v>1315</v>
      </c>
      <c r="H786" s="147" t="s">
        <v>19</v>
      </c>
      <c r="I786" s="149"/>
      <c r="L786" s="145"/>
      <c r="M786" s="150"/>
      <c r="T786" s="151"/>
      <c r="AT786" s="147" t="s">
        <v>142</v>
      </c>
      <c r="AU786" s="147" t="s">
        <v>86</v>
      </c>
      <c r="AV786" s="12" t="s">
        <v>84</v>
      </c>
      <c r="AW786" s="12" t="s">
        <v>37</v>
      </c>
      <c r="AX786" s="12" t="s">
        <v>76</v>
      </c>
      <c r="AY786" s="147" t="s">
        <v>130</v>
      </c>
    </row>
    <row r="787" spans="2:51" s="12" customFormat="1" ht="12">
      <c r="B787" s="145"/>
      <c r="D787" s="146" t="s">
        <v>142</v>
      </c>
      <c r="E787" s="147" t="s">
        <v>19</v>
      </c>
      <c r="F787" s="148" t="s">
        <v>1316</v>
      </c>
      <c r="H787" s="147" t="s">
        <v>19</v>
      </c>
      <c r="I787" s="149"/>
      <c r="L787" s="145"/>
      <c r="M787" s="150"/>
      <c r="T787" s="151"/>
      <c r="AT787" s="147" t="s">
        <v>142</v>
      </c>
      <c r="AU787" s="147" t="s">
        <v>86</v>
      </c>
      <c r="AV787" s="12" t="s">
        <v>84</v>
      </c>
      <c r="AW787" s="12" t="s">
        <v>37</v>
      </c>
      <c r="AX787" s="12" t="s">
        <v>76</v>
      </c>
      <c r="AY787" s="147" t="s">
        <v>130</v>
      </c>
    </row>
    <row r="788" spans="2:51" s="12" customFormat="1" ht="12">
      <c r="B788" s="145"/>
      <c r="D788" s="146" t="s">
        <v>142</v>
      </c>
      <c r="E788" s="147" t="s">
        <v>19</v>
      </c>
      <c r="F788" s="148" t="s">
        <v>1317</v>
      </c>
      <c r="H788" s="147" t="s">
        <v>19</v>
      </c>
      <c r="I788" s="149"/>
      <c r="L788" s="145"/>
      <c r="M788" s="150"/>
      <c r="T788" s="151"/>
      <c r="AT788" s="147" t="s">
        <v>142</v>
      </c>
      <c r="AU788" s="147" t="s">
        <v>86</v>
      </c>
      <c r="AV788" s="12" t="s">
        <v>84</v>
      </c>
      <c r="AW788" s="12" t="s">
        <v>37</v>
      </c>
      <c r="AX788" s="12" t="s">
        <v>76</v>
      </c>
      <c r="AY788" s="147" t="s">
        <v>130</v>
      </c>
    </row>
    <row r="789" spans="2:51" s="12" customFormat="1" ht="12">
      <c r="B789" s="145"/>
      <c r="D789" s="146" t="s">
        <v>142</v>
      </c>
      <c r="E789" s="147" t="s">
        <v>19</v>
      </c>
      <c r="F789" s="148" t="s">
        <v>1318</v>
      </c>
      <c r="H789" s="147" t="s">
        <v>19</v>
      </c>
      <c r="I789" s="149"/>
      <c r="L789" s="145"/>
      <c r="M789" s="150"/>
      <c r="T789" s="151"/>
      <c r="AT789" s="147" t="s">
        <v>142</v>
      </c>
      <c r="AU789" s="147" t="s">
        <v>86</v>
      </c>
      <c r="AV789" s="12" t="s">
        <v>84</v>
      </c>
      <c r="AW789" s="12" t="s">
        <v>37</v>
      </c>
      <c r="AX789" s="12" t="s">
        <v>76</v>
      </c>
      <c r="AY789" s="147" t="s">
        <v>130</v>
      </c>
    </row>
    <row r="790" spans="2:51" s="12" customFormat="1" ht="12">
      <c r="B790" s="145"/>
      <c r="D790" s="146" t="s">
        <v>142</v>
      </c>
      <c r="E790" s="147" t="s">
        <v>19</v>
      </c>
      <c r="F790" s="148" t="s">
        <v>832</v>
      </c>
      <c r="H790" s="147" t="s">
        <v>19</v>
      </c>
      <c r="I790" s="149"/>
      <c r="L790" s="145"/>
      <c r="M790" s="150"/>
      <c r="T790" s="151"/>
      <c r="AT790" s="147" t="s">
        <v>142</v>
      </c>
      <c r="AU790" s="147" t="s">
        <v>86</v>
      </c>
      <c r="AV790" s="12" t="s">
        <v>84</v>
      </c>
      <c r="AW790" s="12" t="s">
        <v>37</v>
      </c>
      <c r="AX790" s="12" t="s">
        <v>76</v>
      </c>
      <c r="AY790" s="147" t="s">
        <v>130</v>
      </c>
    </row>
    <row r="791" spans="2:51" s="12" customFormat="1" ht="12">
      <c r="B791" s="145"/>
      <c r="D791" s="146" t="s">
        <v>142</v>
      </c>
      <c r="E791" s="147" t="s">
        <v>19</v>
      </c>
      <c r="F791" s="148" t="s">
        <v>264</v>
      </c>
      <c r="H791" s="147" t="s">
        <v>19</v>
      </c>
      <c r="I791" s="149"/>
      <c r="L791" s="145"/>
      <c r="M791" s="150"/>
      <c r="T791" s="151"/>
      <c r="AT791" s="147" t="s">
        <v>142</v>
      </c>
      <c r="AU791" s="147" t="s">
        <v>86</v>
      </c>
      <c r="AV791" s="12" t="s">
        <v>84</v>
      </c>
      <c r="AW791" s="12" t="s">
        <v>37</v>
      </c>
      <c r="AX791" s="12" t="s">
        <v>76</v>
      </c>
      <c r="AY791" s="147" t="s">
        <v>130</v>
      </c>
    </row>
    <row r="792" spans="2:51" s="13" customFormat="1" ht="12">
      <c r="B792" s="152"/>
      <c r="D792" s="146" t="s">
        <v>142</v>
      </c>
      <c r="E792" s="153" t="s">
        <v>19</v>
      </c>
      <c r="F792" s="154" t="s">
        <v>1310</v>
      </c>
      <c r="H792" s="155">
        <v>23.29</v>
      </c>
      <c r="I792" s="156"/>
      <c r="L792" s="152"/>
      <c r="M792" s="157"/>
      <c r="T792" s="158"/>
      <c r="AT792" s="153" t="s">
        <v>142</v>
      </c>
      <c r="AU792" s="153" t="s">
        <v>86</v>
      </c>
      <c r="AV792" s="13" t="s">
        <v>86</v>
      </c>
      <c r="AW792" s="13" t="s">
        <v>37</v>
      </c>
      <c r="AX792" s="13" t="s">
        <v>76</v>
      </c>
      <c r="AY792" s="153" t="s">
        <v>130</v>
      </c>
    </row>
    <row r="793" spans="2:51" s="14" customFormat="1" ht="12">
      <c r="B793" s="159"/>
      <c r="D793" s="146" t="s">
        <v>142</v>
      </c>
      <c r="E793" s="160" t="s">
        <v>19</v>
      </c>
      <c r="F793" s="161" t="s">
        <v>146</v>
      </c>
      <c r="H793" s="162">
        <v>23.29</v>
      </c>
      <c r="I793" s="163"/>
      <c r="L793" s="159"/>
      <c r="M793" s="164"/>
      <c r="T793" s="165"/>
      <c r="AT793" s="160" t="s">
        <v>142</v>
      </c>
      <c r="AU793" s="160" t="s">
        <v>86</v>
      </c>
      <c r="AV793" s="14" t="s">
        <v>138</v>
      </c>
      <c r="AW793" s="14" t="s">
        <v>37</v>
      </c>
      <c r="AX793" s="14" t="s">
        <v>84</v>
      </c>
      <c r="AY793" s="160" t="s">
        <v>130</v>
      </c>
    </row>
    <row r="794" spans="2:65" s="1" customFormat="1" ht="16.5" customHeight="1">
      <c r="B794" s="33"/>
      <c r="C794" s="128" t="s">
        <v>1323</v>
      </c>
      <c r="D794" s="128" t="s">
        <v>133</v>
      </c>
      <c r="E794" s="129" t="s">
        <v>1324</v>
      </c>
      <c r="F794" s="130" t="s">
        <v>1325</v>
      </c>
      <c r="G794" s="131" t="s">
        <v>229</v>
      </c>
      <c r="H794" s="132">
        <v>37.2</v>
      </c>
      <c r="I794" s="133"/>
      <c r="J794" s="134">
        <f>ROUND(I794*H794,2)</f>
        <v>0</v>
      </c>
      <c r="K794" s="130" t="s">
        <v>137</v>
      </c>
      <c r="L794" s="33"/>
      <c r="M794" s="135" t="s">
        <v>19</v>
      </c>
      <c r="N794" s="136" t="s">
        <v>47</v>
      </c>
      <c r="P794" s="137">
        <f>O794*H794</f>
        <v>0</v>
      </c>
      <c r="Q794" s="137">
        <v>1E-05</v>
      </c>
      <c r="R794" s="137">
        <f>Q794*H794</f>
        <v>0.00037200000000000004</v>
      </c>
      <c r="S794" s="137">
        <v>0</v>
      </c>
      <c r="T794" s="138">
        <f>S794*H794</f>
        <v>0</v>
      </c>
      <c r="AR794" s="139" t="s">
        <v>245</v>
      </c>
      <c r="AT794" s="139" t="s">
        <v>133</v>
      </c>
      <c r="AU794" s="139" t="s">
        <v>86</v>
      </c>
      <c r="AY794" s="18" t="s">
        <v>130</v>
      </c>
      <c r="BE794" s="140">
        <f>IF(N794="základní",J794,0)</f>
        <v>0</v>
      </c>
      <c r="BF794" s="140">
        <f>IF(N794="snížená",J794,0)</f>
        <v>0</v>
      </c>
      <c r="BG794" s="140">
        <f>IF(N794="zákl. přenesená",J794,0)</f>
        <v>0</v>
      </c>
      <c r="BH794" s="140">
        <f>IF(N794="sníž. přenesená",J794,0)</f>
        <v>0</v>
      </c>
      <c r="BI794" s="140">
        <f>IF(N794="nulová",J794,0)</f>
        <v>0</v>
      </c>
      <c r="BJ794" s="18" t="s">
        <v>84</v>
      </c>
      <c r="BK794" s="140">
        <f>ROUND(I794*H794,2)</f>
        <v>0</v>
      </c>
      <c r="BL794" s="18" t="s">
        <v>245</v>
      </c>
      <c r="BM794" s="139" t="s">
        <v>1326</v>
      </c>
    </row>
    <row r="795" spans="2:47" s="1" customFormat="1" ht="12">
      <c r="B795" s="33"/>
      <c r="D795" s="141" t="s">
        <v>140</v>
      </c>
      <c r="F795" s="142" t="s">
        <v>1327</v>
      </c>
      <c r="I795" s="143"/>
      <c r="L795" s="33"/>
      <c r="M795" s="144"/>
      <c r="T795" s="52"/>
      <c r="AT795" s="18" t="s">
        <v>140</v>
      </c>
      <c r="AU795" s="18" t="s">
        <v>86</v>
      </c>
    </row>
    <row r="796" spans="2:51" s="13" customFormat="1" ht="12">
      <c r="B796" s="152"/>
      <c r="D796" s="146" t="s">
        <v>142</v>
      </c>
      <c r="E796" s="153" t="s">
        <v>19</v>
      </c>
      <c r="F796" s="154" t="s">
        <v>1328</v>
      </c>
      <c r="H796" s="155">
        <v>11.7</v>
      </c>
      <c r="I796" s="156"/>
      <c r="L796" s="152"/>
      <c r="M796" s="157"/>
      <c r="T796" s="158"/>
      <c r="AT796" s="153" t="s">
        <v>142</v>
      </c>
      <c r="AU796" s="153" t="s">
        <v>86</v>
      </c>
      <c r="AV796" s="13" t="s">
        <v>86</v>
      </c>
      <c r="AW796" s="13" t="s">
        <v>37</v>
      </c>
      <c r="AX796" s="13" t="s">
        <v>76</v>
      </c>
      <c r="AY796" s="153" t="s">
        <v>130</v>
      </c>
    </row>
    <row r="797" spans="2:51" s="13" customFormat="1" ht="12">
      <c r="B797" s="152"/>
      <c r="D797" s="146" t="s">
        <v>142</v>
      </c>
      <c r="E797" s="153" t="s">
        <v>19</v>
      </c>
      <c r="F797" s="154" t="s">
        <v>1329</v>
      </c>
      <c r="H797" s="155">
        <v>11.5</v>
      </c>
      <c r="I797" s="156"/>
      <c r="L797" s="152"/>
      <c r="M797" s="157"/>
      <c r="T797" s="158"/>
      <c r="AT797" s="153" t="s">
        <v>142</v>
      </c>
      <c r="AU797" s="153" t="s">
        <v>86</v>
      </c>
      <c r="AV797" s="13" t="s">
        <v>86</v>
      </c>
      <c r="AW797" s="13" t="s">
        <v>37</v>
      </c>
      <c r="AX797" s="13" t="s">
        <v>76</v>
      </c>
      <c r="AY797" s="153" t="s">
        <v>130</v>
      </c>
    </row>
    <row r="798" spans="2:51" s="13" customFormat="1" ht="12">
      <c r="B798" s="152"/>
      <c r="D798" s="146" t="s">
        <v>142</v>
      </c>
      <c r="E798" s="153" t="s">
        <v>19</v>
      </c>
      <c r="F798" s="154" t="s">
        <v>1330</v>
      </c>
      <c r="H798" s="155">
        <v>14</v>
      </c>
      <c r="I798" s="156"/>
      <c r="L798" s="152"/>
      <c r="M798" s="157"/>
      <c r="T798" s="158"/>
      <c r="AT798" s="153" t="s">
        <v>142</v>
      </c>
      <c r="AU798" s="153" t="s">
        <v>86</v>
      </c>
      <c r="AV798" s="13" t="s">
        <v>86</v>
      </c>
      <c r="AW798" s="13" t="s">
        <v>37</v>
      </c>
      <c r="AX798" s="13" t="s">
        <v>76</v>
      </c>
      <c r="AY798" s="153" t="s">
        <v>130</v>
      </c>
    </row>
    <row r="799" spans="2:51" s="14" customFormat="1" ht="12">
      <c r="B799" s="159"/>
      <c r="D799" s="146" t="s">
        <v>142</v>
      </c>
      <c r="E799" s="160" t="s">
        <v>19</v>
      </c>
      <c r="F799" s="161" t="s">
        <v>146</v>
      </c>
      <c r="H799" s="162">
        <v>37.2</v>
      </c>
      <c r="I799" s="163"/>
      <c r="L799" s="159"/>
      <c r="M799" s="164"/>
      <c r="T799" s="165"/>
      <c r="AT799" s="160" t="s">
        <v>142</v>
      </c>
      <c r="AU799" s="160" t="s">
        <v>86</v>
      </c>
      <c r="AV799" s="14" t="s">
        <v>138</v>
      </c>
      <c r="AW799" s="14" t="s">
        <v>37</v>
      </c>
      <c r="AX799" s="14" t="s">
        <v>84</v>
      </c>
      <c r="AY799" s="160" t="s">
        <v>130</v>
      </c>
    </row>
    <row r="800" spans="2:65" s="1" customFormat="1" ht="16.5" customHeight="1">
      <c r="B800" s="33"/>
      <c r="C800" s="176" t="s">
        <v>1331</v>
      </c>
      <c r="D800" s="176" t="s">
        <v>841</v>
      </c>
      <c r="E800" s="177" t="s">
        <v>1332</v>
      </c>
      <c r="F800" s="178" t="s">
        <v>1333</v>
      </c>
      <c r="G800" s="179" t="s">
        <v>229</v>
      </c>
      <c r="H800" s="180">
        <v>37.2</v>
      </c>
      <c r="I800" s="181"/>
      <c r="J800" s="182">
        <f>ROUND(I800*H800,2)</f>
        <v>0</v>
      </c>
      <c r="K800" s="178" t="s">
        <v>19</v>
      </c>
      <c r="L800" s="183"/>
      <c r="M800" s="184" t="s">
        <v>19</v>
      </c>
      <c r="N800" s="185" t="s">
        <v>47</v>
      </c>
      <c r="P800" s="137">
        <f>O800*H800</f>
        <v>0</v>
      </c>
      <c r="Q800" s="137">
        <v>0.00038</v>
      </c>
      <c r="R800" s="137">
        <f>Q800*H800</f>
        <v>0.014136000000000001</v>
      </c>
      <c r="S800" s="137">
        <v>0</v>
      </c>
      <c r="T800" s="138">
        <f>S800*H800</f>
        <v>0</v>
      </c>
      <c r="AR800" s="139" t="s">
        <v>378</v>
      </c>
      <c r="AT800" s="139" t="s">
        <v>841</v>
      </c>
      <c r="AU800" s="139" t="s">
        <v>86</v>
      </c>
      <c r="AY800" s="18" t="s">
        <v>130</v>
      </c>
      <c r="BE800" s="140">
        <f>IF(N800="základní",J800,0)</f>
        <v>0</v>
      </c>
      <c r="BF800" s="140">
        <f>IF(N800="snížená",J800,0)</f>
        <v>0</v>
      </c>
      <c r="BG800" s="140">
        <f>IF(N800="zákl. přenesená",J800,0)</f>
        <v>0</v>
      </c>
      <c r="BH800" s="140">
        <f>IF(N800="sníž. přenesená",J800,0)</f>
        <v>0</v>
      </c>
      <c r="BI800" s="140">
        <f>IF(N800="nulová",J800,0)</f>
        <v>0</v>
      </c>
      <c r="BJ800" s="18" t="s">
        <v>84</v>
      </c>
      <c r="BK800" s="140">
        <f>ROUND(I800*H800,2)</f>
        <v>0</v>
      </c>
      <c r="BL800" s="18" t="s">
        <v>245</v>
      </c>
      <c r="BM800" s="139" t="s">
        <v>1334</v>
      </c>
    </row>
    <row r="801" spans="2:51" s="13" customFormat="1" ht="12">
      <c r="B801" s="152"/>
      <c r="D801" s="146" t="s">
        <v>142</v>
      </c>
      <c r="F801" s="154" t="s">
        <v>1335</v>
      </c>
      <c r="H801" s="155">
        <v>37.2</v>
      </c>
      <c r="I801" s="156"/>
      <c r="L801" s="152"/>
      <c r="M801" s="157"/>
      <c r="T801" s="158"/>
      <c r="AT801" s="153" t="s">
        <v>142</v>
      </c>
      <c r="AU801" s="153" t="s">
        <v>86</v>
      </c>
      <c r="AV801" s="13" t="s">
        <v>86</v>
      </c>
      <c r="AW801" s="13" t="s">
        <v>4</v>
      </c>
      <c r="AX801" s="13" t="s">
        <v>84</v>
      </c>
      <c r="AY801" s="153" t="s">
        <v>130</v>
      </c>
    </row>
    <row r="802" spans="2:65" s="1" customFormat="1" ht="24.2" customHeight="1">
      <c r="B802" s="33"/>
      <c r="C802" s="128" t="s">
        <v>1336</v>
      </c>
      <c r="D802" s="128" t="s">
        <v>133</v>
      </c>
      <c r="E802" s="129" t="s">
        <v>1337</v>
      </c>
      <c r="F802" s="130" t="s">
        <v>1338</v>
      </c>
      <c r="G802" s="131" t="s">
        <v>989</v>
      </c>
      <c r="H802" s="186"/>
      <c r="I802" s="133"/>
      <c r="J802" s="134">
        <f>ROUND(I802*H802,2)</f>
        <v>0</v>
      </c>
      <c r="K802" s="130" t="s">
        <v>137</v>
      </c>
      <c r="L802" s="33"/>
      <c r="M802" s="135" t="s">
        <v>19</v>
      </c>
      <c r="N802" s="136" t="s">
        <v>47</v>
      </c>
      <c r="P802" s="137">
        <f>O802*H802</f>
        <v>0</v>
      </c>
      <c r="Q802" s="137">
        <v>0</v>
      </c>
      <c r="R802" s="137">
        <f>Q802*H802</f>
        <v>0</v>
      </c>
      <c r="S802" s="137">
        <v>0</v>
      </c>
      <c r="T802" s="138">
        <f>S802*H802</f>
        <v>0</v>
      </c>
      <c r="AR802" s="139" t="s">
        <v>245</v>
      </c>
      <c r="AT802" s="139" t="s">
        <v>133</v>
      </c>
      <c r="AU802" s="139" t="s">
        <v>86</v>
      </c>
      <c r="AY802" s="18" t="s">
        <v>130</v>
      </c>
      <c r="BE802" s="140">
        <f>IF(N802="základní",J802,0)</f>
        <v>0</v>
      </c>
      <c r="BF802" s="140">
        <f>IF(N802="snížená",J802,0)</f>
        <v>0</v>
      </c>
      <c r="BG802" s="140">
        <f>IF(N802="zákl. přenesená",J802,0)</f>
        <v>0</v>
      </c>
      <c r="BH802" s="140">
        <f>IF(N802="sníž. přenesená",J802,0)</f>
        <v>0</v>
      </c>
      <c r="BI802" s="140">
        <f>IF(N802="nulová",J802,0)</f>
        <v>0</v>
      </c>
      <c r="BJ802" s="18" t="s">
        <v>84</v>
      </c>
      <c r="BK802" s="140">
        <f>ROUND(I802*H802,2)</f>
        <v>0</v>
      </c>
      <c r="BL802" s="18" t="s">
        <v>245</v>
      </c>
      <c r="BM802" s="139" t="s">
        <v>1339</v>
      </c>
    </row>
    <row r="803" spans="2:47" s="1" customFormat="1" ht="12">
      <c r="B803" s="33"/>
      <c r="D803" s="141" t="s">
        <v>140</v>
      </c>
      <c r="F803" s="142" t="s">
        <v>1340</v>
      </c>
      <c r="I803" s="143"/>
      <c r="L803" s="33"/>
      <c r="M803" s="144"/>
      <c r="T803" s="52"/>
      <c r="AT803" s="18" t="s">
        <v>140</v>
      </c>
      <c r="AU803" s="18" t="s">
        <v>86</v>
      </c>
    </row>
    <row r="804" spans="2:63" s="11" customFormat="1" ht="22.9" customHeight="1">
      <c r="B804" s="116"/>
      <c r="D804" s="117" t="s">
        <v>75</v>
      </c>
      <c r="E804" s="126" t="s">
        <v>513</v>
      </c>
      <c r="F804" s="126" t="s">
        <v>514</v>
      </c>
      <c r="I804" s="119"/>
      <c r="J804" s="127">
        <f>BK804</f>
        <v>0</v>
      </c>
      <c r="L804" s="116"/>
      <c r="M804" s="121"/>
      <c r="P804" s="122">
        <f>SUM(P805:P840)</f>
        <v>0</v>
      </c>
      <c r="R804" s="122">
        <f>SUM(R805:R840)</f>
        <v>0.01628877</v>
      </c>
      <c r="T804" s="123">
        <f>SUM(T805:T840)</f>
        <v>0</v>
      </c>
      <c r="AR804" s="117" t="s">
        <v>86</v>
      </c>
      <c r="AT804" s="124" t="s">
        <v>75</v>
      </c>
      <c r="AU804" s="124" t="s">
        <v>84</v>
      </c>
      <c r="AY804" s="117" t="s">
        <v>130</v>
      </c>
      <c r="BK804" s="125">
        <f>SUM(BK805:BK840)</f>
        <v>0</v>
      </c>
    </row>
    <row r="805" spans="2:65" s="1" customFormat="1" ht="21.75" customHeight="1">
      <c r="B805" s="33"/>
      <c r="C805" s="128" t="s">
        <v>1341</v>
      </c>
      <c r="D805" s="128" t="s">
        <v>133</v>
      </c>
      <c r="E805" s="129" t="s">
        <v>1342</v>
      </c>
      <c r="F805" s="130" t="s">
        <v>1343</v>
      </c>
      <c r="G805" s="131" t="s">
        <v>136</v>
      </c>
      <c r="H805" s="132">
        <v>15.653</v>
      </c>
      <c r="I805" s="133"/>
      <c r="J805" s="134">
        <f>ROUND(I805*H805,2)</f>
        <v>0</v>
      </c>
      <c r="K805" s="130" t="s">
        <v>137</v>
      </c>
      <c r="L805" s="33"/>
      <c r="M805" s="135" t="s">
        <v>19</v>
      </c>
      <c r="N805" s="136" t="s">
        <v>47</v>
      </c>
      <c r="P805" s="137">
        <f>O805*H805</f>
        <v>0</v>
      </c>
      <c r="Q805" s="137">
        <v>7E-05</v>
      </c>
      <c r="R805" s="137">
        <f>Q805*H805</f>
        <v>0.00109571</v>
      </c>
      <c r="S805" s="137">
        <v>0</v>
      </c>
      <c r="T805" s="138">
        <f>S805*H805</f>
        <v>0</v>
      </c>
      <c r="AR805" s="139" t="s">
        <v>245</v>
      </c>
      <c r="AT805" s="139" t="s">
        <v>133</v>
      </c>
      <c r="AU805" s="139" t="s">
        <v>86</v>
      </c>
      <c r="AY805" s="18" t="s">
        <v>130</v>
      </c>
      <c r="BE805" s="140">
        <f>IF(N805="základní",J805,0)</f>
        <v>0</v>
      </c>
      <c r="BF805" s="140">
        <f>IF(N805="snížená",J805,0)</f>
        <v>0</v>
      </c>
      <c r="BG805" s="140">
        <f>IF(N805="zákl. přenesená",J805,0)</f>
        <v>0</v>
      </c>
      <c r="BH805" s="140">
        <f>IF(N805="sníž. přenesená",J805,0)</f>
        <v>0</v>
      </c>
      <c r="BI805" s="140">
        <f>IF(N805="nulová",J805,0)</f>
        <v>0</v>
      </c>
      <c r="BJ805" s="18" t="s">
        <v>84</v>
      </c>
      <c r="BK805" s="140">
        <f>ROUND(I805*H805,2)</f>
        <v>0</v>
      </c>
      <c r="BL805" s="18" t="s">
        <v>245</v>
      </c>
      <c r="BM805" s="139" t="s">
        <v>1344</v>
      </c>
    </row>
    <row r="806" spans="2:47" s="1" customFormat="1" ht="12">
      <c r="B806" s="33"/>
      <c r="D806" s="141" t="s">
        <v>140</v>
      </c>
      <c r="F806" s="142" t="s">
        <v>1345</v>
      </c>
      <c r="I806" s="143"/>
      <c r="L806" s="33"/>
      <c r="M806" s="144"/>
      <c r="T806" s="52"/>
      <c r="AT806" s="18" t="s">
        <v>140</v>
      </c>
      <c r="AU806" s="18" t="s">
        <v>86</v>
      </c>
    </row>
    <row r="807" spans="2:51" s="12" customFormat="1" ht="12">
      <c r="B807" s="145"/>
      <c r="D807" s="146" t="s">
        <v>142</v>
      </c>
      <c r="E807" s="147" t="s">
        <v>19</v>
      </c>
      <c r="F807" s="148" t="s">
        <v>522</v>
      </c>
      <c r="H807" s="147" t="s">
        <v>19</v>
      </c>
      <c r="I807" s="149"/>
      <c r="L807" s="145"/>
      <c r="M807" s="150"/>
      <c r="T807" s="151"/>
      <c r="AT807" s="147" t="s">
        <v>142</v>
      </c>
      <c r="AU807" s="147" t="s">
        <v>86</v>
      </c>
      <c r="AV807" s="12" t="s">
        <v>84</v>
      </c>
      <c r="AW807" s="12" t="s">
        <v>37</v>
      </c>
      <c r="AX807" s="12" t="s">
        <v>76</v>
      </c>
      <c r="AY807" s="147" t="s">
        <v>130</v>
      </c>
    </row>
    <row r="808" spans="2:51" s="13" customFormat="1" ht="12">
      <c r="B808" s="152"/>
      <c r="D808" s="146" t="s">
        <v>142</v>
      </c>
      <c r="E808" s="153" t="s">
        <v>19</v>
      </c>
      <c r="F808" s="154" t="s">
        <v>523</v>
      </c>
      <c r="H808" s="155">
        <v>8</v>
      </c>
      <c r="I808" s="156"/>
      <c r="L808" s="152"/>
      <c r="M808" s="157"/>
      <c r="T808" s="158"/>
      <c r="AT808" s="153" t="s">
        <v>142</v>
      </c>
      <c r="AU808" s="153" t="s">
        <v>86</v>
      </c>
      <c r="AV808" s="13" t="s">
        <v>86</v>
      </c>
      <c r="AW808" s="13" t="s">
        <v>37</v>
      </c>
      <c r="AX808" s="13" t="s">
        <v>76</v>
      </c>
      <c r="AY808" s="153" t="s">
        <v>130</v>
      </c>
    </row>
    <row r="809" spans="2:51" s="12" customFormat="1" ht="12">
      <c r="B809" s="145"/>
      <c r="D809" s="146" t="s">
        <v>142</v>
      </c>
      <c r="E809" s="147" t="s">
        <v>19</v>
      </c>
      <c r="F809" s="148" t="s">
        <v>1346</v>
      </c>
      <c r="H809" s="147" t="s">
        <v>19</v>
      </c>
      <c r="I809" s="149"/>
      <c r="L809" s="145"/>
      <c r="M809" s="150"/>
      <c r="T809" s="151"/>
      <c r="AT809" s="147" t="s">
        <v>142</v>
      </c>
      <c r="AU809" s="147" t="s">
        <v>86</v>
      </c>
      <c r="AV809" s="12" t="s">
        <v>84</v>
      </c>
      <c r="AW809" s="12" t="s">
        <v>37</v>
      </c>
      <c r="AX809" s="12" t="s">
        <v>76</v>
      </c>
      <c r="AY809" s="147" t="s">
        <v>130</v>
      </c>
    </row>
    <row r="810" spans="2:51" s="13" customFormat="1" ht="12">
      <c r="B810" s="152"/>
      <c r="D810" s="146" t="s">
        <v>142</v>
      </c>
      <c r="E810" s="153" t="s">
        <v>19</v>
      </c>
      <c r="F810" s="154" t="s">
        <v>1347</v>
      </c>
      <c r="H810" s="155">
        <v>1.6</v>
      </c>
      <c r="I810" s="156"/>
      <c r="L810" s="152"/>
      <c r="M810" s="157"/>
      <c r="T810" s="158"/>
      <c r="AT810" s="153" t="s">
        <v>142</v>
      </c>
      <c r="AU810" s="153" t="s">
        <v>86</v>
      </c>
      <c r="AV810" s="13" t="s">
        <v>86</v>
      </c>
      <c r="AW810" s="13" t="s">
        <v>37</v>
      </c>
      <c r="AX810" s="13" t="s">
        <v>76</v>
      </c>
      <c r="AY810" s="153" t="s">
        <v>130</v>
      </c>
    </row>
    <row r="811" spans="2:51" s="12" customFormat="1" ht="12">
      <c r="B811" s="145"/>
      <c r="D811" s="146" t="s">
        <v>142</v>
      </c>
      <c r="E811" s="147" t="s">
        <v>19</v>
      </c>
      <c r="F811" s="148" t="s">
        <v>520</v>
      </c>
      <c r="H811" s="147" t="s">
        <v>19</v>
      </c>
      <c r="I811" s="149"/>
      <c r="L811" s="145"/>
      <c r="M811" s="150"/>
      <c r="T811" s="151"/>
      <c r="AT811" s="147" t="s">
        <v>142</v>
      </c>
      <c r="AU811" s="147" t="s">
        <v>86</v>
      </c>
      <c r="AV811" s="12" t="s">
        <v>84</v>
      </c>
      <c r="AW811" s="12" t="s">
        <v>37</v>
      </c>
      <c r="AX811" s="12" t="s">
        <v>76</v>
      </c>
      <c r="AY811" s="147" t="s">
        <v>130</v>
      </c>
    </row>
    <row r="812" spans="2:51" s="13" customFormat="1" ht="12">
      <c r="B812" s="152"/>
      <c r="D812" s="146" t="s">
        <v>142</v>
      </c>
      <c r="E812" s="153" t="s">
        <v>19</v>
      </c>
      <c r="F812" s="154" t="s">
        <v>521</v>
      </c>
      <c r="H812" s="155">
        <v>5.333</v>
      </c>
      <c r="I812" s="156"/>
      <c r="L812" s="152"/>
      <c r="M812" s="157"/>
      <c r="T812" s="158"/>
      <c r="AT812" s="153" t="s">
        <v>142</v>
      </c>
      <c r="AU812" s="153" t="s">
        <v>86</v>
      </c>
      <c r="AV812" s="13" t="s">
        <v>86</v>
      </c>
      <c r="AW812" s="13" t="s">
        <v>37</v>
      </c>
      <c r="AX812" s="13" t="s">
        <v>76</v>
      </c>
      <c r="AY812" s="153" t="s">
        <v>130</v>
      </c>
    </row>
    <row r="813" spans="2:51" s="12" customFormat="1" ht="12">
      <c r="B813" s="145"/>
      <c r="D813" s="146" t="s">
        <v>142</v>
      </c>
      <c r="E813" s="147" t="s">
        <v>19</v>
      </c>
      <c r="F813" s="148" t="s">
        <v>524</v>
      </c>
      <c r="H813" s="147" t="s">
        <v>19</v>
      </c>
      <c r="I813" s="149"/>
      <c r="L813" s="145"/>
      <c r="M813" s="150"/>
      <c r="T813" s="151"/>
      <c r="AT813" s="147" t="s">
        <v>142</v>
      </c>
      <c r="AU813" s="147" t="s">
        <v>86</v>
      </c>
      <c r="AV813" s="12" t="s">
        <v>84</v>
      </c>
      <c r="AW813" s="12" t="s">
        <v>37</v>
      </c>
      <c r="AX813" s="12" t="s">
        <v>76</v>
      </c>
      <c r="AY813" s="147" t="s">
        <v>130</v>
      </c>
    </row>
    <row r="814" spans="2:51" s="13" customFormat="1" ht="12">
      <c r="B814" s="152"/>
      <c r="D814" s="146" t="s">
        <v>142</v>
      </c>
      <c r="E814" s="153" t="s">
        <v>19</v>
      </c>
      <c r="F814" s="154" t="s">
        <v>525</v>
      </c>
      <c r="H814" s="155">
        <v>0.72</v>
      </c>
      <c r="I814" s="156"/>
      <c r="L814" s="152"/>
      <c r="M814" s="157"/>
      <c r="T814" s="158"/>
      <c r="AT814" s="153" t="s">
        <v>142</v>
      </c>
      <c r="AU814" s="153" t="s">
        <v>86</v>
      </c>
      <c r="AV814" s="13" t="s">
        <v>86</v>
      </c>
      <c r="AW814" s="13" t="s">
        <v>37</v>
      </c>
      <c r="AX814" s="13" t="s">
        <v>76</v>
      </c>
      <c r="AY814" s="153" t="s">
        <v>130</v>
      </c>
    </row>
    <row r="815" spans="2:51" s="14" customFormat="1" ht="12">
      <c r="B815" s="159"/>
      <c r="D815" s="146" t="s">
        <v>142</v>
      </c>
      <c r="E815" s="160" t="s">
        <v>19</v>
      </c>
      <c r="F815" s="161" t="s">
        <v>146</v>
      </c>
      <c r="H815" s="162">
        <v>15.653</v>
      </c>
      <c r="I815" s="163"/>
      <c r="L815" s="159"/>
      <c r="M815" s="164"/>
      <c r="T815" s="165"/>
      <c r="AT815" s="160" t="s">
        <v>142</v>
      </c>
      <c r="AU815" s="160" t="s">
        <v>86</v>
      </c>
      <c r="AV815" s="14" t="s">
        <v>138</v>
      </c>
      <c r="AW815" s="14" t="s">
        <v>37</v>
      </c>
      <c r="AX815" s="14" t="s">
        <v>84</v>
      </c>
      <c r="AY815" s="160" t="s">
        <v>130</v>
      </c>
    </row>
    <row r="816" spans="2:65" s="1" customFormat="1" ht="16.5" customHeight="1">
      <c r="B816" s="33"/>
      <c r="C816" s="128" t="s">
        <v>1348</v>
      </c>
      <c r="D816" s="128" t="s">
        <v>133</v>
      </c>
      <c r="E816" s="129" t="s">
        <v>1349</v>
      </c>
      <c r="F816" s="130" t="s">
        <v>1350</v>
      </c>
      <c r="G816" s="131" t="s">
        <v>136</v>
      </c>
      <c r="H816" s="132">
        <v>15.653</v>
      </c>
      <c r="I816" s="133"/>
      <c r="J816" s="134">
        <f>ROUND(I816*H816,2)</f>
        <v>0</v>
      </c>
      <c r="K816" s="130" t="s">
        <v>137</v>
      </c>
      <c r="L816" s="33"/>
      <c r="M816" s="135" t="s">
        <v>19</v>
      </c>
      <c r="N816" s="136" t="s">
        <v>47</v>
      </c>
      <c r="P816" s="137">
        <f>O816*H816</f>
        <v>0</v>
      </c>
      <c r="Q816" s="137">
        <v>0</v>
      </c>
      <c r="R816" s="137">
        <f>Q816*H816</f>
        <v>0</v>
      </c>
      <c r="S816" s="137">
        <v>0</v>
      </c>
      <c r="T816" s="138">
        <f>S816*H816</f>
        <v>0</v>
      </c>
      <c r="AR816" s="139" t="s">
        <v>245</v>
      </c>
      <c r="AT816" s="139" t="s">
        <v>133</v>
      </c>
      <c r="AU816" s="139" t="s">
        <v>86</v>
      </c>
      <c r="AY816" s="18" t="s">
        <v>130</v>
      </c>
      <c r="BE816" s="140">
        <f>IF(N816="základní",J816,0)</f>
        <v>0</v>
      </c>
      <c r="BF816" s="140">
        <f>IF(N816="snížená",J816,0)</f>
        <v>0</v>
      </c>
      <c r="BG816" s="140">
        <f>IF(N816="zákl. přenesená",J816,0)</f>
        <v>0</v>
      </c>
      <c r="BH816" s="140">
        <f>IF(N816="sníž. přenesená",J816,0)</f>
        <v>0</v>
      </c>
      <c r="BI816" s="140">
        <f>IF(N816="nulová",J816,0)</f>
        <v>0</v>
      </c>
      <c r="BJ816" s="18" t="s">
        <v>84</v>
      </c>
      <c r="BK816" s="140">
        <f>ROUND(I816*H816,2)</f>
        <v>0</v>
      </c>
      <c r="BL816" s="18" t="s">
        <v>245</v>
      </c>
      <c r="BM816" s="139" t="s">
        <v>1351</v>
      </c>
    </row>
    <row r="817" spans="2:47" s="1" customFormat="1" ht="12">
      <c r="B817" s="33"/>
      <c r="D817" s="141" t="s">
        <v>140</v>
      </c>
      <c r="F817" s="142" t="s">
        <v>1352</v>
      </c>
      <c r="I817" s="143"/>
      <c r="L817" s="33"/>
      <c r="M817" s="144"/>
      <c r="T817" s="52"/>
      <c r="AT817" s="18" t="s">
        <v>140</v>
      </c>
      <c r="AU817" s="18" t="s">
        <v>86</v>
      </c>
    </row>
    <row r="818" spans="2:65" s="1" customFormat="1" ht="16.5" customHeight="1">
      <c r="B818" s="33"/>
      <c r="C818" s="128" t="s">
        <v>1353</v>
      </c>
      <c r="D818" s="128" t="s">
        <v>133</v>
      </c>
      <c r="E818" s="129" t="s">
        <v>1354</v>
      </c>
      <c r="F818" s="130" t="s">
        <v>1355</v>
      </c>
      <c r="G818" s="131" t="s">
        <v>136</v>
      </c>
      <c r="H818" s="132">
        <v>15.653</v>
      </c>
      <c r="I818" s="133"/>
      <c r="J818" s="134">
        <f>ROUND(I818*H818,2)</f>
        <v>0</v>
      </c>
      <c r="K818" s="130" t="s">
        <v>137</v>
      </c>
      <c r="L818" s="33"/>
      <c r="M818" s="135" t="s">
        <v>19</v>
      </c>
      <c r="N818" s="136" t="s">
        <v>47</v>
      </c>
      <c r="P818" s="137">
        <f>O818*H818</f>
        <v>0</v>
      </c>
      <c r="Q818" s="137">
        <v>0.00014</v>
      </c>
      <c r="R818" s="137">
        <f>Q818*H818</f>
        <v>0.00219142</v>
      </c>
      <c r="S818" s="137">
        <v>0</v>
      </c>
      <c r="T818" s="138">
        <f>S818*H818</f>
        <v>0</v>
      </c>
      <c r="AR818" s="139" t="s">
        <v>245</v>
      </c>
      <c r="AT818" s="139" t="s">
        <v>133</v>
      </c>
      <c r="AU818" s="139" t="s">
        <v>86</v>
      </c>
      <c r="AY818" s="18" t="s">
        <v>130</v>
      </c>
      <c r="BE818" s="140">
        <f>IF(N818="základní",J818,0)</f>
        <v>0</v>
      </c>
      <c r="BF818" s="140">
        <f>IF(N818="snížená",J818,0)</f>
        <v>0</v>
      </c>
      <c r="BG818" s="140">
        <f>IF(N818="zákl. přenesená",J818,0)</f>
        <v>0</v>
      </c>
      <c r="BH818" s="140">
        <f>IF(N818="sníž. přenesená",J818,0)</f>
        <v>0</v>
      </c>
      <c r="BI818" s="140">
        <f>IF(N818="nulová",J818,0)</f>
        <v>0</v>
      </c>
      <c r="BJ818" s="18" t="s">
        <v>84</v>
      </c>
      <c r="BK818" s="140">
        <f>ROUND(I818*H818,2)</f>
        <v>0</v>
      </c>
      <c r="BL818" s="18" t="s">
        <v>245</v>
      </c>
      <c r="BM818" s="139" t="s">
        <v>1356</v>
      </c>
    </row>
    <row r="819" spans="2:47" s="1" customFormat="1" ht="12">
      <c r="B819" s="33"/>
      <c r="D819" s="141" t="s">
        <v>140</v>
      </c>
      <c r="F819" s="142" t="s">
        <v>1357</v>
      </c>
      <c r="I819" s="143"/>
      <c r="L819" s="33"/>
      <c r="M819" s="144"/>
      <c r="T819" s="52"/>
      <c r="AT819" s="18" t="s">
        <v>140</v>
      </c>
      <c r="AU819" s="18" t="s">
        <v>86</v>
      </c>
    </row>
    <row r="820" spans="2:65" s="1" customFormat="1" ht="16.5" customHeight="1">
      <c r="B820" s="33"/>
      <c r="C820" s="128" t="s">
        <v>1358</v>
      </c>
      <c r="D820" s="128" t="s">
        <v>133</v>
      </c>
      <c r="E820" s="129" t="s">
        <v>1359</v>
      </c>
      <c r="F820" s="130" t="s">
        <v>1360</v>
      </c>
      <c r="G820" s="131" t="s">
        <v>136</v>
      </c>
      <c r="H820" s="132">
        <v>15.653</v>
      </c>
      <c r="I820" s="133"/>
      <c r="J820" s="134">
        <f>ROUND(I820*H820,2)</f>
        <v>0</v>
      </c>
      <c r="K820" s="130" t="s">
        <v>137</v>
      </c>
      <c r="L820" s="33"/>
      <c r="M820" s="135" t="s">
        <v>19</v>
      </c>
      <c r="N820" s="136" t="s">
        <v>47</v>
      </c>
      <c r="P820" s="137">
        <f>O820*H820</f>
        <v>0</v>
      </c>
      <c r="Q820" s="137">
        <v>0.00014</v>
      </c>
      <c r="R820" s="137">
        <f>Q820*H820</f>
        <v>0.00219142</v>
      </c>
      <c r="S820" s="137">
        <v>0</v>
      </c>
      <c r="T820" s="138">
        <f>S820*H820</f>
        <v>0</v>
      </c>
      <c r="AR820" s="139" t="s">
        <v>245</v>
      </c>
      <c r="AT820" s="139" t="s">
        <v>133</v>
      </c>
      <c r="AU820" s="139" t="s">
        <v>86</v>
      </c>
      <c r="AY820" s="18" t="s">
        <v>130</v>
      </c>
      <c r="BE820" s="140">
        <f>IF(N820="základní",J820,0)</f>
        <v>0</v>
      </c>
      <c r="BF820" s="140">
        <f>IF(N820="snížená",J820,0)</f>
        <v>0</v>
      </c>
      <c r="BG820" s="140">
        <f>IF(N820="zákl. přenesená",J820,0)</f>
        <v>0</v>
      </c>
      <c r="BH820" s="140">
        <f>IF(N820="sníž. přenesená",J820,0)</f>
        <v>0</v>
      </c>
      <c r="BI820" s="140">
        <f>IF(N820="nulová",J820,0)</f>
        <v>0</v>
      </c>
      <c r="BJ820" s="18" t="s">
        <v>84</v>
      </c>
      <c r="BK820" s="140">
        <f>ROUND(I820*H820,2)</f>
        <v>0</v>
      </c>
      <c r="BL820" s="18" t="s">
        <v>245</v>
      </c>
      <c r="BM820" s="139" t="s">
        <v>1361</v>
      </c>
    </row>
    <row r="821" spans="2:47" s="1" customFormat="1" ht="12">
      <c r="B821" s="33"/>
      <c r="D821" s="141" t="s">
        <v>140</v>
      </c>
      <c r="F821" s="142" t="s">
        <v>1362</v>
      </c>
      <c r="I821" s="143"/>
      <c r="L821" s="33"/>
      <c r="M821" s="144"/>
      <c r="T821" s="52"/>
      <c r="AT821" s="18" t="s">
        <v>140</v>
      </c>
      <c r="AU821" s="18" t="s">
        <v>86</v>
      </c>
    </row>
    <row r="822" spans="2:65" s="1" customFormat="1" ht="16.5" customHeight="1">
      <c r="B822" s="33"/>
      <c r="C822" s="128" t="s">
        <v>1363</v>
      </c>
      <c r="D822" s="128" t="s">
        <v>133</v>
      </c>
      <c r="E822" s="129" t="s">
        <v>1364</v>
      </c>
      <c r="F822" s="130" t="s">
        <v>1365</v>
      </c>
      <c r="G822" s="131" t="s">
        <v>136</v>
      </c>
      <c r="H822" s="132">
        <v>15.653</v>
      </c>
      <c r="I822" s="133"/>
      <c r="J822" s="134">
        <f>ROUND(I822*H822,2)</f>
        <v>0</v>
      </c>
      <c r="K822" s="130" t="s">
        <v>137</v>
      </c>
      <c r="L822" s="33"/>
      <c r="M822" s="135" t="s">
        <v>19</v>
      </c>
      <c r="N822" s="136" t="s">
        <v>47</v>
      </c>
      <c r="P822" s="137">
        <f>O822*H822</f>
        <v>0</v>
      </c>
      <c r="Q822" s="137">
        <v>0.00014</v>
      </c>
      <c r="R822" s="137">
        <f>Q822*H822</f>
        <v>0.00219142</v>
      </c>
      <c r="S822" s="137">
        <v>0</v>
      </c>
      <c r="T822" s="138">
        <f>S822*H822</f>
        <v>0</v>
      </c>
      <c r="AR822" s="139" t="s">
        <v>245</v>
      </c>
      <c r="AT822" s="139" t="s">
        <v>133</v>
      </c>
      <c r="AU822" s="139" t="s">
        <v>86</v>
      </c>
      <c r="AY822" s="18" t="s">
        <v>130</v>
      </c>
      <c r="BE822" s="140">
        <f>IF(N822="základní",J822,0)</f>
        <v>0</v>
      </c>
      <c r="BF822" s="140">
        <f>IF(N822="snížená",J822,0)</f>
        <v>0</v>
      </c>
      <c r="BG822" s="140">
        <f>IF(N822="zákl. přenesená",J822,0)</f>
        <v>0</v>
      </c>
      <c r="BH822" s="140">
        <f>IF(N822="sníž. přenesená",J822,0)</f>
        <v>0</v>
      </c>
      <c r="BI822" s="140">
        <f>IF(N822="nulová",J822,0)</f>
        <v>0</v>
      </c>
      <c r="BJ822" s="18" t="s">
        <v>84</v>
      </c>
      <c r="BK822" s="140">
        <f>ROUND(I822*H822,2)</f>
        <v>0</v>
      </c>
      <c r="BL822" s="18" t="s">
        <v>245</v>
      </c>
      <c r="BM822" s="139" t="s">
        <v>1366</v>
      </c>
    </row>
    <row r="823" spans="2:47" s="1" customFormat="1" ht="12">
      <c r="B823" s="33"/>
      <c r="D823" s="141" t="s">
        <v>140</v>
      </c>
      <c r="F823" s="142" t="s">
        <v>1367</v>
      </c>
      <c r="I823" s="143"/>
      <c r="L823" s="33"/>
      <c r="M823" s="144"/>
      <c r="T823" s="52"/>
      <c r="AT823" s="18" t="s">
        <v>140</v>
      </c>
      <c r="AU823" s="18" t="s">
        <v>86</v>
      </c>
    </row>
    <row r="824" spans="2:65" s="1" customFormat="1" ht="16.5" customHeight="1">
      <c r="B824" s="33"/>
      <c r="C824" s="128" t="s">
        <v>1368</v>
      </c>
      <c r="D824" s="128" t="s">
        <v>133</v>
      </c>
      <c r="E824" s="129" t="s">
        <v>1369</v>
      </c>
      <c r="F824" s="130" t="s">
        <v>1370</v>
      </c>
      <c r="G824" s="131" t="s">
        <v>136</v>
      </c>
      <c r="H824" s="132">
        <v>20.16</v>
      </c>
      <c r="I824" s="133"/>
      <c r="J824" s="134">
        <f>ROUND(I824*H824,2)</f>
        <v>0</v>
      </c>
      <c r="K824" s="130" t="s">
        <v>137</v>
      </c>
      <c r="L824" s="33"/>
      <c r="M824" s="135" t="s">
        <v>19</v>
      </c>
      <c r="N824" s="136" t="s">
        <v>47</v>
      </c>
      <c r="P824" s="137">
        <f>O824*H824</f>
        <v>0</v>
      </c>
      <c r="Q824" s="137">
        <v>2E-05</v>
      </c>
      <c r="R824" s="137">
        <f>Q824*H824</f>
        <v>0.00040320000000000004</v>
      </c>
      <c r="S824" s="137">
        <v>0</v>
      </c>
      <c r="T824" s="138">
        <f>S824*H824</f>
        <v>0</v>
      </c>
      <c r="AR824" s="139" t="s">
        <v>245</v>
      </c>
      <c r="AT824" s="139" t="s">
        <v>133</v>
      </c>
      <c r="AU824" s="139" t="s">
        <v>86</v>
      </c>
      <c r="AY824" s="18" t="s">
        <v>130</v>
      </c>
      <c r="BE824" s="140">
        <f>IF(N824="základní",J824,0)</f>
        <v>0</v>
      </c>
      <c r="BF824" s="140">
        <f>IF(N824="snížená",J824,0)</f>
        <v>0</v>
      </c>
      <c r="BG824" s="140">
        <f>IF(N824="zákl. přenesená",J824,0)</f>
        <v>0</v>
      </c>
      <c r="BH824" s="140">
        <f>IF(N824="sníž. přenesená",J824,0)</f>
        <v>0</v>
      </c>
      <c r="BI824" s="140">
        <f>IF(N824="nulová",J824,0)</f>
        <v>0</v>
      </c>
      <c r="BJ824" s="18" t="s">
        <v>84</v>
      </c>
      <c r="BK824" s="140">
        <f>ROUND(I824*H824,2)</f>
        <v>0</v>
      </c>
      <c r="BL824" s="18" t="s">
        <v>245</v>
      </c>
      <c r="BM824" s="139" t="s">
        <v>1371</v>
      </c>
    </row>
    <row r="825" spans="2:47" s="1" customFormat="1" ht="12">
      <c r="B825" s="33"/>
      <c r="D825" s="141" t="s">
        <v>140</v>
      </c>
      <c r="F825" s="142" t="s">
        <v>1372</v>
      </c>
      <c r="I825" s="143"/>
      <c r="L825" s="33"/>
      <c r="M825" s="144"/>
      <c r="T825" s="52"/>
      <c r="AT825" s="18" t="s">
        <v>140</v>
      </c>
      <c r="AU825" s="18" t="s">
        <v>86</v>
      </c>
    </row>
    <row r="826" spans="2:51" s="13" customFormat="1" ht="12">
      <c r="B826" s="152"/>
      <c r="D826" s="146" t="s">
        <v>142</v>
      </c>
      <c r="E826" s="153" t="s">
        <v>19</v>
      </c>
      <c r="F826" s="154" t="s">
        <v>1373</v>
      </c>
      <c r="H826" s="155">
        <v>20.16</v>
      </c>
      <c r="I826" s="156"/>
      <c r="L826" s="152"/>
      <c r="M826" s="157"/>
      <c r="T826" s="158"/>
      <c r="AT826" s="153" t="s">
        <v>142</v>
      </c>
      <c r="AU826" s="153" t="s">
        <v>86</v>
      </c>
      <c r="AV826" s="13" t="s">
        <v>86</v>
      </c>
      <c r="AW826" s="13" t="s">
        <v>37</v>
      </c>
      <c r="AX826" s="13" t="s">
        <v>76</v>
      </c>
      <c r="AY826" s="153" t="s">
        <v>130</v>
      </c>
    </row>
    <row r="827" spans="2:51" s="14" customFormat="1" ht="12">
      <c r="B827" s="159"/>
      <c r="D827" s="146" t="s">
        <v>142</v>
      </c>
      <c r="E827" s="160" t="s">
        <v>19</v>
      </c>
      <c r="F827" s="161" t="s">
        <v>146</v>
      </c>
      <c r="H827" s="162">
        <v>20.16</v>
      </c>
      <c r="I827" s="163"/>
      <c r="L827" s="159"/>
      <c r="M827" s="164"/>
      <c r="T827" s="165"/>
      <c r="AT827" s="160" t="s">
        <v>142</v>
      </c>
      <c r="AU827" s="160" t="s">
        <v>86</v>
      </c>
      <c r="AV827" s="14" t="s">
        <v>138</v>
      </c>
      <c r="AW827" s="14" t="s">
        <v>37</v>
      </c>
      <c r="AX827" s="14" t="s">
        <v>84</v>
      </c>
      <c r="AY827" s="160" t="s">
        <v>130</v>
      </c>
    </row>
    <row r="828" spans="2:65" s="1" customFormat="1" ht="16.5" customHeight="1">
      <c r="B828" s="33"/>
      <c r="C828" s="128" t="s">
        <v>1374</v>
      </c>
      <c r="D828" s="128" t="s">
        <v>133</v>
      </c>
      <c r="E828" s="129" t="s">
        <v>1375</v>
      </c>
      <c r="F828" s="130" t="s">
        <v>1376</v>
      </c>
      <c r="G828" s="131" t="s">
        <v>136</v>
      </c>
      <c r="H828" s="132">
        <v>20.16</v>
      </c>
      <c r="I828" s="133"/>
      <c r="J828" s="134">
        <f>ROUND(I828*H828,2)</f>
        <v>0</v>
      </c>
      <c r="K828" s="130" t="s">
        <v>137</v>
      </c>
      <c r="L828" s="33"/>
      <c r="M828" s="135" t="s">
        <v>19</v>
      </c>
      <c r="N828" s="136" t="s">
        <v>47</v>
      </c>
      <c r="P828" s="137">
        <f>O828*H828</f>
        <v>0</v>
      </c>
      <c r="Q828" s="137">
        <v>0</v>
      </c>
      <c r="R828" s="137">
        <f>Q828*H828</f>
        <v>0</v>
      </c>
      <c r="S828" s="137">
        <v>0</v>
      </c>
      <c r="T828" s="138">
        <f>S828*H828</f>
        <v>0</v>
      </c>
      <c r="AR828" s="139" t="s">
        <v>245</v>
      </c>
      <c r="AT828" s="139" t="s">
        <v>133</v>
      </c>
      <c r="AU828" s="139" t="s">
        <v>86</v>
      </c>
      <c r="AY828" s="18" t="s">
        <v>130</v>
      </c>
      <c r="BE828" s="140">
        <f>IF(N828="základní",J828,0)</f>
        <v>0</v>
      </c>
      <c r="BF828" s="140">
        <f>IF(N828="snížená",J828,0)</f>
        <v>0</v>
      </c>
      <c r="BG828" s="140">
        <f>IF(N828="zákl. přenesená",J828,0)</f>
        <v>0</v>
      </c>
      <c r="BH828" s="140">
        <f>IF(N828="sníž. přenesená",J828,0)</f>
        <v>0</v>
      </c>
      <c r="BI828" s="140">
        <f>IF(N828="nulová",J828,0)</f>
        <v>0</v>
      </c>
      <c r="BJ828" s="18" t="s">
        <v>84</v>
      </c>
      <c r="BK828" s="140">
        <f>ROUND(I828*H828,2)</f>
        <v>0</v>
      </c>
      <c r="BL828" s="18" t="s">
        <v>245</v>
      </c>
      <c r="BM828" s="139" t="s">
        <v>1377</v>
      </c>
    </row>
    <row r="829" spans="2:47" s="1" customFormat="1" ht="12">
      <c r="B829" s="33"/>
      <c r="D829" s="141" t="s">
        <v>140</v>
      </c>
      <c r="F829" s="142" t="s">
        <v>1378</v>
      </c>
      <c r="I829" s="143"/>
      <c r="L829" s="33"/>
      <c r="M829" s="144"/>
      <c r="T829" s="52"/>
      <c r="AT829" s="18" t="s">
        <v>140</v>
      </c>
      <c r="AU829" s="18" t="s">
        <v>86</v>
      </c>
    </row>
    <row r="830" spans="2:65" s="1" customFormat="1" ht="16.5" customHeight="1">
      <c r="B830" s="33"/>
      <c r="C830" s="128" t="s">
        <v>1379</v>
      </c>
      <c r="D830" s="128" t="s">
        <v>133</v>
      </c>
      <c r="E830" s="129" t="s">
        <v>1380</v>
      </c>
      <c r="F830" s="130" t="s">
        <v>1381</v>
      </c>
      <c r="G830" s="131" t="s">
        <v>136</v>
      </c>
      <c r="H830" s="132">
        <v>20.16</v>
      </c>
      <c r="I830" s="133"/>
      <c r="J830" s="134">
        <f>ROUND(I830*H830,2)</f>
        <v>0</v>
      </c>
      <c r="K830" s="130" t="s">
        <v>137</v>
      </c>
      <c r="L830" s="33"/>
      <c r="M830" s="135" t="s">
        <v>19</v>
      </c>
      <c r="N830" s="136" t="s">
        <v>47</v>
      </c>
      <c r="P830" s="137">
        <f>O830*H830</f>
        <v>0</v>
      </c>
      <c r="Q830" s="137">
        <v>0.00021</v>
      </c>
      <c r="R830" s="137">
        <f>Q830*H830</f>
        <v>0.0042336000000000006</v>
      </c>
      <c r="S830" s="137">
        <v>0</v>
      </c>
      <c r="T830" s="138">
        <f>S830*H830</f>
        <v>0</v>
      </c>
      <c r="AR830" s="139" t="s">
        <v>245</v>
      </c>
      <c r="AT830" s="139" t="s">
        <v>133</v>
      </c>
      <c r="AU830" s="139" t="s">
        <v>86</v>
      </c>
      <c r="AY830" s="18" t="s">
        <v>130</v>
      </c>
      <c r="BE830" s="140">
        <f>IF(N830="základní",J830,0)</f>
        <v>0</v>
      </c>
      <c r="BF830" s="140">
        <f>IF(N830="snížená",J830,0)</f>
        <v>0</v>
      </c>
      <c r="BG830" s="140">
        <f>IF(N830="zákl. přenesená",J830,0)</f>
        <v>0</v>
      </c>
      <c r="BH830" s="140">
        <f>IF(N830="sníž. přenesená",J830,0)</f>
        <v>0</v>
      </c>
      <c r="BI830" s="140">
        <f>IF(N830="nulová",J830,0)</f>
        <v>0</v>
      </c>
      <c r="BJ830" s="18" t="s">
        <v>84</v>
      </c>
      <c r="BK830" s="140">
        <f>ROUND(I830*H830,2)</f>
        <v>0</v>
      </c>
      <c r="BL830" s="18" t="s">
        <v>245</v>
      </c>
      <c r="BM830" s="139" t="s">
        <v>1382</v>
      </c>
    </row>
    <row r="831" spans="2:47" s="1" customFormat="1" ht="12">
      <c r="B831" s="33"/>
      <c r="D831" s="141" t="s">
        <v>140</v>
      </c>
      <c r="F831" s="142" t="s">
        <v>1383</v>
      </c>
      <c r="I831" s="143"/>
      <c r="L831" s="33"/>
      <c r="M831" s="144"/>
      <c r="T831" s="52"/>
      <c r="AT831" s="18" t="s">
        <v>140</v>
      </c>
      <c r="AU831" s="18" t="s">
        <v>86</v>
      </c>
    </row>
    <row r="832" spans="2:51" s="13" customFormat="1" ht="12">
      <c r="B832" s="152"/>
      <c r="D832" s="146" t="s">
        <v>142</v>
      </c>
      <c r="E832" s="153" t="s">
        <v>19</v>
      </c>
      <c r="F832" s="154" t="s">
        <v>1373</v>
      </c>
      <c r="H832" s="155">
        <v>20.16</v>
      </c>
      <c r="I832" s="156"/>
      <c r="L832" s="152"/>
      <c r="M832" s="157"/>
      <c r="T832" s="158"/>
      <c r="AT832" s="153" t="s">
        <v>142</v>
      </c>
      <c r="AU832" s="153" t="s">
        <v>86</v>
      </c>
      <c r="AV832" s="13" t="s">
        <v>86</v>
      </c>
      <c r="AW832" s="13" t="s">
        <v>37</v>
      </c>
      <c r="AX832" s="13" t="s">
        <v>76</v>
      </c>
      <c r="AY832" s="153" t="s">
        <v>130</v>
      </c>
    </row>
    <row r="833" spans="2:51" s="14" customFormat="1" ht="12">
      <c r="B833" s="159"/>
      <c r="D833" s="146" t="s">
        <v>142</v>
      </c>
      <c r="E833" s="160" t="s">
        <v>19</v>
      </c>
      <c r="F833" s="161" t="s">
        <v>146</v>
      </c>
      <c r="H833" s="162">
        <v>20.16</v>
      </c>
      <c r="I833" s="163"/>
      <c r="L833" s="159"/>
      <c r="M833" s="164"/>
      <c r="T833" s="165"/>
      <c r="AT833" s="160" t="s">
        <v>142</v>
      </c>
      <c r="AU833" s="160" t="s">
        <v>86</v>
      </c>
      <c r="AV833" s="14" t="s">
        <v>138</v>
      </c>
      <c r="AW833" s="14" t="s">
        <v>37</v>
      </c>
      <c r="AX833" s="14" t="s">
        <v>84</v>
      </c>
      <c r="AY833" s="160" t="s">
        <v>130</v>
      </c>
    </row>
    <row r="834" spans="2:65" s="1" customFormat="1" ht="16.5" customHeight="1">
      <c r="B834" s="33"/>
      <c r="C834" s="128" t="s">
        <v>1384</v>
      </c>
      <c r="D834" s="128" t="s">
        <v>133</v>
      </c>
      <c r="E834" s="129" t="s">
        <v>1385</v>
      </c>
      <c r="F834" s="130" t="s">
        <v>1386</v>
      </c>
      <c r="G834" s="131" t="s">
        <v>229</v>
      </c>
      <c r="H834" s="132">
        <v>20.8</v>
      </c>
      <c r="I834" s="133"/>
      <c r="J834" s="134">
        <f>ROUND(I834*H834,2)</f>
        <v>0</v>
      </c>
      <c r="K834" s="130" t="s">
        <v>19</v>
      </c>
      <c r="L834" s="33"/>
      <c r="M834" s="135" t="s">
        <v>19</v>
      </c>
      <c r="N834" s="136" t="s">
        <v>47</v>
      </c>
      <c r="P834" s="137">
        <f>O834*H834</f>
        <v>0</v>
      </c>
      <c r="Q834" s="137">
        <v>0.00011</v>
      </c>
      <c r="R834" s="137">
        <f>Q834*H834</f>
        <v>0.002288</v>
      </c>
      <c r="S834" s="137">
        <v>0</v>
      </c>
      <c r="T834" s="138">
        <f>S834*H834</f>
        <v>0</v>
      </c>
      <c r="AR834" s="139" t="s">
        <v>245</v>
      </c>
      <c r="AT834" s="139" t="s">
        <v>133</v>
      </c>
      <c r="AU834" s="139" t="s">
        <v>86</v>
      </c>
      <c r="AY834" s="18" t="s">
        <v>130</v>
      </c>
      <c r="BE834" s="140">
        <f>IF(N834="základní",J834,0)</f>
        <v>0</v>
      </c>
      <c r="BF834" s="140">
        <f>IF(N834="snížená",J834,0)</f>
        <v>0</v>
      </c>
      <c r="BG834" s="140">
        <f>IF(N834="zákl. přenesená",J834,0)</f>
        <v>0</v>
      </c>
      <c r="BH834" s="140">
        <f>IF(N834="sníž. přenesená",J834,0)</f>
        <v>0</v>
      </c>
      <c r="BI834" s="140">
        <f>IF(N834="nulová",J834,0)</f>
        <v>0</v>
      </c>
      <c r="BJ834" s="18" t="s">
        <v>84</v>
      </c>
      <c r="BK834" s="140">
        <f>ROUND(I834*H834,2)</f>
        <v>0</v>
      </c>
      <c r="BL834" s="18" t="s">
        <v>245</v>
      </c>
      <c r="BM834" s="139" t="s">
        <v>1387</v>
      </c>
    </row>
    <row r="835" spans="2:51" s="12" customFormat="1" ht="12">
      <c r="B835" s="145"/>
      <c r="D835" s="146" t="s">
        <v>142</v>
      </c>
      <c r="E835" s="147" t="s">
        <v>19</v>
      </c>
      <c r="F835" s="148" t="s">
        <v>530</v>
      </c>
      <c r="H835" s="147" t="s">
        <v>19</v>
      </c>
      <c r="I835" s="149"/>
      <c r="L835" s="145"/>
      <c r="M835" s="150"/>
      <c r="T835" s="151"/>
      <c r="AT835" s="147" t="s">
        <v>142</v>
      </c>
      <c r="AU835" s="147" t="s">
        <v>86</v>
      </c>
      <c r="AV835" s="12" t="s">
        <v>84</v>
      </c>
      <c r="AW835" s="12" t="s">
        <v>37</v>
      </c>
      <c r="AX835" s="12" t="s">
        <v>76</v>
      </c>
      <c r="AY835" s="147" t="s">
        <v>130</v>
      </c>
    </row>
    <row r="836" spans="2:51" s="13" customFormat="1" ht="12">
      <c r="B836" s="152"/>
      <c r="D836" s="146" t="s">
        <v>142</v>
      </c>
      <c r="E836" s="153" t="s">
        <v>19</v>
      </c>
      <c r="F836" s="154" t="s">
        <v>531</v>
      </c>
      <c r="H836" s="155">
        <v>20.8</v>
      </c>
      <c r="I836" s="156"/>
      <c r="L836" s="152"/>
      <c r="M836" s="157"/>
      <c r="T836" s="158"/>
      <c r="AT836" s="153" t="s">
        <v>142</v>
      </c>
      <c r="AU836" s="153" t="s">
        <v>86</v>
      </c>
      <c r="AV836" s="13" t="s">
        <v>86</v>
      </c>
      <c r="AW836" s="13" t="s">
        <v>37</v>
      </c>
      <c r="AX836" s="13" t="s">
        <v>76</v>
      </c>
      <c r="AY836" s="153" t="s">
        <v>130</v>
      </c>
    </row>
    <row r="837" spans="2:51" s="14" customFormat="1" ht="12">
      <c r="B837" s="159"/>
      <c r="D837" s="146" t="s">
        <v>142</v>
      </c>
      <c r="E837" s="160" t="s">
        <v>19</v>
      </c>
      <c r="F837" s="161" t="s">
        <v>146</v>
      </c>
      <c r="H837" s="162">
        <v>20.8</v>
      </c>
      <c r="I837" s="163"/>
      <c r="L837" s="159"/>
      <c r="M837" s="164"/>
      <c r="T837" s="165"/>
      <c r="AT837" s="160" t="s">
        <v>142</v>
      </c>
      <c r="AU837" s="160" t="s">
        <v>86</v>
      </c>
      <c r="AV837" s="14" t="s">
        <v>138</v>
      </c>
      <c r="AW837" s="14" t="s">
        <v>37</v>
      </c>
      <c r="AX837" s="14" t="s">
        <v>84</v>
      </c>
      <c r="AY837" s="160" t="s">
        <v>130</v>
      </c>
    </row>
    <row r="838" spans="2:65" s="1" customFormat="1" ht="16.5" customHeight="1">
      <c r="B838" s="33"/>
      <c r="C838" s="128" t="s">
        <v>1388</v>
      </c>
      <c r="D838" s="128" t="s">
        <v>133</v>
      </c>
      <c r="E838" s="129" t="s">
        <v>1389</v>
      </c>
      <c r="F838" s="130" t="s">
        <v>1390</v>
      </c>
      <c r="G838" s="131" t="s">
        <v>229</v>
      </c>
      <c r="H838" s="132">
        <v>15.4</v>
      </c>
      <c r="I838" s="133"/>
      <c r="J838" s="134">
        <f>ROUND(I838*H838,2)</f>
        <v>0</v>
      </c>
      <c r="K838" s="130" t="s">
        <v>19</v>
      </c>
      <c r="L838" s="33"/>
      <c r="M838" s="135" t="s">
        <v>19</v>
      </c>
      <c r="N838" s="136" t="s">
        <v>47</v>
      </c>
      <c r="P838" s="137">
        <f>O838*H838</f>
        <v>0</v>
      </c>
      <c r="Q838" s="137">
        <v>0.00011</v>
      </c>
      <c r="R838" s="137">
        <f>Q838*H838</f>
        <v>0.0016940000000000002</v>
      </c>
      <c r="S838" s="137">
        <v>0</v>
      </c>
      <c r="T838" s="138">
        <f>S838*H838</f>
        <v>0</v>
      </c>
      <c r="AR838" s="139" t="s">
        <v>245</v>
      </c>
      <c r="AT838" s="139" t="s">
        <v>133</v>
      </c>
      <c r="AU838" s="139" t="s">
        <v>86</v>
      </c>
      <c r="AY838" s="18" t="s">
        <v>130</v>
      </c>
      <c r="BE838" s="140">
        <f>IF(N838="základní",J838,0)</f>
        <v>0</v>
      </c>
      <c r="BF838" s="140">
        <f>IF(N838="snížená",J838,0)</f>
        <v>0</v>
      </c>
      <c r="BG838" s="140">
        <f>IF(N838="zákl. přenesená",J838,0)</f>
        <v>0</v>
      </c>
      <c r="BH838" s="140">
        <f>IF(N838="sníž. přenesená",J838,0)</f>
        <v>0</v>
      </c>
      <c r="BI838" s="140">
        <f>IF(N838="nulová",J838,0)</f>
        <v>0</v>
      </c>
      <c r="BJ838" s="18" t="s">
        <v>84</v>
      </c>
      <c r="BK838" s="140">
        <f>ROUND(I838*H838,2)</f>
        <v>0</v>
      </c>
      <c r="BL838" s="18" t="s">
        <v>245</v>
      </c>
      <c r="BM838" s="139" t="s">
        <v>1391</v>
      </c>
    </row>
    <row r="839" spans="2:51" s="13" customFormat="1" ht="12">
      <c r="B839" s="152"/>
      <c r="D839" s="146" t="s">
        <v>142</v>
      </c>
      <c r="E839" s="153" t="s">
        <v>19</v>
      </c>
      <c r="F839" s="154" t="s">
        <v>536</v>
      </c>
      <c r="H839" s="155">
        <v>15.4</v>
      </c>
      <c r="I839" s="156"/>
      <c r="L839" s="152"/>
      <c r="M839" s="157"/>
      <c r="T839" s="158"/>
      <c r="AT839" s="153" t="s">
        <v>142</v>
      </c>
      <c r="AU839" s="153" t="s">
        <v>86</v>
      </c>
      <c r="AV839" s="13" t="s">
        <v>86</v>
      </c>
      <c r="AW839" s="13" t="s">
        <v>37</v>
      </c>
      <c r="AX839" s="13" t="s">
        <v>76</v>
      </c>
      <c r="AY839" s="153" t="s">
        <v>130</v>
      </c>
    </row>
    <row r="840" spans="2:51" s="14" customFormat="1" ht="12">
      <c r="B840" s="159"/>
      <c r="D840" s="146" t="s">
        <v>142</v>
      </c>
      <c r="E840" s="160" t="s">
        <v>19</v>
      </c>
      <c r="F840" s="161" t="s">
        <v>146</v>
      </c>
      <c r="H840" s="162">
        <v>15.4</v>
      </c>
      <c r="I840" s="163"/>
      <c r="L840" s="159"/>
      <c r="M840" s="164"/>
      <c r="T840" s="165"/>
      <c r="AT840" s="160" t="s">
        <v>142</v>
      </c>
      <c r="AU840" s="160" t="s">
        <v>86</v>
      </c>
      <c r="AV840" s="14" t="s">
        <v>138</v>
      </c>
      <c r="AW840" s="14" t="s">
        <v>37</v>
      </c>
      <c r="AX840" s="14" t="s">
        <v>84</v>
      </c>
      <c r="AY840" s="160" t="s">
        <v>130</v>
      </c>
    </row>
    <row r="841" spans="2:63" s="11" customFormat="1" ht="22.9" customHeight="1">
      <c r="B841" s="116"/>
      <c r="D841" s="117" t="s">
        <v>75</v>
      </c>
      <c r="E841" s="126" t="s">
        <v>537</v>
      </c>
      <c r="F841" s="126" t="s">
        <v>538</v>
      </c>
      <c r="I841" s="119"/>
      <c r="J841" s="127">
        <f>BK841</f>
        <v>0</v>
      </c>
      <c r="L841" s="116"/>
      <c r="M841" s="121"/>
      <c r="P841" s="122">
        <f>SUM(P842:P863)</f>
        <v>0</v>
      </c>
      <c r="R841" s="122">
        <f>SUM(R842:R863)</f>
        <v>0.082478</v>
      </c>
      <c r="T841" s="123">
        <f>SUM(T842:T863)</f>
        <v>0</v>
      </c>
      <c r="AR841" s="117" t="s">
        <v>86</v>
      </c>
      <c r="AT841" s="124" t="s">
        <v>75</v>
      </c>
      <c r="AU841" s="124" t="s">
        <v>84</v>
      </c>
      <c r="AY841" s="117" t="s">
        <v>130</v>
      </c>
      <c r="BK841" s="125">
        <f>SUM(BK842:BK863)</f>
        <v>0</v>
      </c>
    </row>
    <row r="842" spans="2:65" s="1" customFormat="1" ht="16.5" customHeight="1">
      <c r="B842" s="33"/>
      <c r="C842" s="128" t="s">
        <v>1392</v>
      </c>
      <c r="D842" s="128" t="s">
        <v>133</v>
      </c>
      <c r="E842" s="129" t="s">
        <v>1393</v>
      </c>
      <c r="F842" s="130" t="s">
        <v>1394</v>
      </c>
      <c r="G842" s="131" t="s">
        <v>136</v>
      </c>
      <c r="H842" s="132">
        <v>179.3</v>
      </c>
      <c r="I842" s="133"/>
      <c r="J842" s="134">
        <f>ROUND(I842*H842,2)</f>
        <v>0</v>
      </c>
      <c r="K842" s="130" t="s">
        <v>137</v>
      </c>
      <c r="L842" s="33"/>
      <c r="M842" s="135" t="s">
        <v>19</v>
      </c>
      <c r="N842" s="136" t="s">
        <v>47</v>
      </c>
      <c r="P842" s="137">
        <f>O842*H842</f>
        <v>0</v>
      </c>
      <c r="Q842" s="137">
        <v>0.0002</v>
      </c>
      <c r="R842" s="137">
        <f>Q842*H842</f>
        <v>0.03586</v>
      </c>
      <c r="S842" s="137">
        <v>0</v>
      </c>
      <c r="T842" s="138">
        <f>S842*H842</f>
        <v>0</v>
      </c>
      <c r="AR842" s="139" t="s">
        <v>245</v>
      </c>
      <c r="AT842" s="139" t="s">
        <v>133</v>
      </c>
      <c r="AU842" s="139" t="s">
        <v>86</v>
      </c>
      <c r="AY842" s="18" t="s">
        <v>130</v>
      </c>
      <c r="BE842" s="140">
        <f>IF(N842="základní",J842,0)</f>
        <v>0</v>
      </c>
      <c r="BF842" s="140">
        <f>IF(N842="snížená",J842,0)</f>
        <v>0</v>
      </c>
      <c r="BG842" s="140">
        <f>IF(N842="zákl. přenesená",J842,0)</f>
        <v>0</v>
      </c>
      <c r="BH842" s="140">
        <f>IF(N842="sníž. přenesená",J842,0)</f>
        <v>0</v>
      </c>
      <c r="BI842" s="140">
        <f>IF(N842="nulová",J842,0)</f>
        <v>0</v>
      </c>
      <c r="BJ842" s="18" t="s">
        <v>84</v>
      </c>
      <c r="BK842" s="140">
        <f>ROUND(I842*H842,2)</f>
        <v>0</v>
      </c>
      <c r="BL842" s="18" t="s">
        <v>245</v>
      </c>
      <c r="BM842" s="139" t="s">
        <v>1395</v>
      </c>
    </row>
    <row r="843" spans="2:47" s="1" customFormat="1" ht="12">
      <c r="B843" s="33"/>
      <c r="D843" s="141" t="s">
        <v>140</v>
      </c>
      <c r="F843" s="142" t="s">
        <v>1396</v>
      </c>
      <c r="I843" s="143"/>
      <c r="L843" s="33"/>
      <c r="M843" s="144"/>
      <c r="T843" s="52"/>
      <c r="AT843" s="18" t="s">
        <v>140</v>
      </c>
      <c r="AU843" s="18" t="s">
        <v>86</v>
      </c>
    </row>
    <row r="844" spans="2:65" s="1" customFormat="1" ht="24.2" customHeight="1">
      <c r="B844" s="33"/>
      <c r="C844" s="128" t="s">
        <v>1397</v>
      </c>
      <c r="D844" s="128" t="s">
        <v>133</v>
      </c>
      <c r="E844" s="129" t="s">
        <v>1398</v>
      </c>
      <c r="F844" s="130" t="s">
        <v>1399</v>
      </c>
      <c r="G844" s="131" t="s">
        <v>136</v>
      </c>
      <c r="H844" s="132">
        <v>179.3</v>
      </c>
      <c r="I844" s="133"/>
      <c r="J844" s="134">
        <f>ROUND(I844*H844,2)</f>
        <v>0</v>
      </c>
      <c r="K844" s="130" t="s">
        <v>137</v>
      </c>
      <c r="L844" s="33"/>
      <c r="M844" s="135" t="s">
        <v>19</v>
      </c>
      <c r="N844" s="136" t="s">
        <v>47</v>
      </c>
      <c r="P844" s="137">
        <f>O844*H844</f>
        <v>0</v>
      </c>
      <c r="Q844" s="137">
        <v>0.00026</v>
      </c>
      <c r="R844" s="137">
        <f>Q844*H844</f>
        <v>0.046618</v>
      </c>
      <c r="S844" s="137">
        <v>0</v>
      </c>
      <c r="T844" s="138">
        <f>S844*H844</f>
        <v>0</v>
      </c>
      <c r="AR844" s="139" t="s">
        <v>245</v>
      </c>
      <c r="AT844" s="139" t="s">
        <v>133</v>
      </c>
      <c r="AU844" s="139" t="s">
        <v>86</v>
      </c>
      <c r="AY844" s="18" t="s">
        <v>130</v>
      </c>
      <c r="BE844" s="140">
        <f>IF(N844="základní",J844,0)</f>
        <v>0</v>
      </c>
      <c r="BF844" s="140">
        <f>IF(N844="snížená",J844,0)</f>
        <v>0</v>
      </c>
      <c r="BG844" s="140">
        <f>IF(N844="zákl. přenesená",J844,0)</f>
        <v>0</v>
      </c>
      <c r="BH844" s="140">
        <f>IF(N844="sníž. přenesená",J844,0)</f>
        <v>0</v>
      </c>
      <c r="BI844" s="140">
        <f>IF(N844="nulová",J844,0)</f>
        <v>0</v>
      </c>
      <c r="BJ844" s="18" t="s">
        <v>84</v>
      </c>
      <c r="BK844" s="140">
        <f>ROUND(I844*H844,2)</f>
        <v>0</v>
      </c>
      <c r="BL844" s="18" t="s">
        <v>245</v>
      </c>
      <c r="BM844" s="139" t="s">
        <v>1400</v>
      </c>
    </row>
    <row r="845" spans="2:47" s="1" customFormat="1" ht="12">
      <c r="B845" s="33"/>
      <c r="D845" s="141" t="s">
        <v>140</v>
      </c>
      <c r="F845" s="142" t="s">
        <v>1401</v>
      </c>
      <c r="I845" s="143"/>
      <c r="L845" s="33"/>
      <c r="M845" s="144"/>
      <c r="T845" s="52"/>
      <c r="AT845" s="18" t="s">
        <v>140</v>
      </c>
      <c r="AU845" s="18" t="s">
        <v>86</v>
      </c>
    </row>
    <row r="846" spans="2:51" s="12" customFormat="1" ht="12">
      <c r="B846" s="145"/>
      <c r="D846" s="146" t="s">
        <v>142</v>
      </c>
      <c r="E846" s="147" t="s">
        <v>19</v>
      </c>
      <c r="F846" s="148" t="s">
        <v>264</v>
      </c>
      <c r="H846" s="147" t="s">
        <v>19</v>
      </c>
      <c r="I846" s="149"/>
      <c r="L846" s="145"/>
      <c r="M846" s="150"/>
      <c r="T846" s="151"/>
      <c r="AT846" s="147" t="s">
        <v>142</v>
      </c>
      <c r="AU846" s="147" t="s">
        <v>86</v>
      </c>
      <c r="AV846" s="12" t="s">
        <v>84</v>
      </c>
      <c r="AW846" s="12" t="s">
        <v>37</v>
      </c>
      <c r="AX846" s="12" t="s">
        <v>76</v>
      </c>
      <c r="AY846" s="147" t="s">
        <v>130</v>
      </c>
    </row>
    <row r="847" spans="2:51" s="12" customFormat="1" ht="12">
      <c r="B847" s="145"/>
      <c r="D847" s="146" t="s">
        <v>142</v>
      </c>
      <c r="E847" s="147" t="s">
        <v>19</v>
      </c>
      <c r="F847" s="148" t="s">
        <v>1402</v>
      </c>
      <c r="H847" s="147" t="s">
        <v>19</v>
      </c>
      <c r="I847" s="149"/>
      <c r="L847" s="145"/>
      <c r="M847" s="150"/>
      <c r="T847" s="151"/>
      <c r="AT847" s="147" t="s">
        <v>142</v>
      </c>
      <c r="AU847" s="147" t="s">
        <v>86</v>
      </c>
      <c r="AV847" s="12" t="s">
        <v>84</v>
      </c>
      <c r="AW847" s="12" t="s">
        <v>37</v>
      </c>
      <c r="AX847" s="12" t="s">
        <v>76</v>
      </c>
      <c r="AY847" s="147" t="s">
        <v>130</v>
      </c>
    </row>
    <row r="848" spans="2:51" s="12" customFormat="1" ht="12">
      <c r="B848" s="145"/>
      <c r="D848" s="146" t="s">
        <v>142</v>
      </c>
      <c r="E848" s="147" t="s">
        <v>19</v>
      </c>
      <c r="F848" s="148" t="s">
        <v>305</v>
      </c>
      <c r="H848" s="147" t="s">
        <v>19</v>
      </c>
      <c r="I848" s="149"/>
      <c r="L848" s="145"/>
      <c r="M848" s="150"/>
      <c r="T848" s="151"/>
      <c r="AT848" s="147" t="s">
        <v>142</v>
      </c>
      <c r="AU848" s="147" t="s">
        <v>86</v>
      </c>
      <c r="AV848" s="12" t="s">
        <v>84</v>
      </c>
      <c r="AW848" s="12" t="s">
        <v>37</v>
      </c>
      <c r="AX848" s="12" t="s">
        <v>76</v>
      </c>
      <c r="AY848" s="147" t="s">
        <v>130</v>
      </c>
    </row>
    <row r="849" spans="2:51" s="13" customFormat="1" ht="12">
      <c r="B849" s="152"/>
      <c r="D849" s="146" t="s">
        <v>142</v>
      </c>
      <c r="E849" s="153" t="s">
        <v>19</v>
      </c>
      <c r="F849" s="154" t="s">
        <v>302</v>
      </c>
      <c r="H849" s="155">
        <v>18.2</v>
      </c>
      <c r="I849" s="156"/>
      <c r="L849" s="152"/>
      <c r="M849" s="157"/>
      <c r="T849" s="158"/>
      <c r="AT849" s="153" t="s">
        <v>142</v>
      </c>
      <c r="AU849" s="153" t="s">
        <v>86</v>
      </c>
      <c r="AV849" s="13" t="s">
        <v>86</v>
      </c>
      <c r="AW849" s="13" t="s">
        <v>37</v>
      </c>
      <c r="AX849" s="13" t="s">
        <v>76</v>
      </c>
      <c r="AY849" s="153" t="s">
        <v>130</v>
      </c>
    </row>
    <row r="850" spans="2:51" s="13" customFormat="1" ht="12">
      <c r="B850" s="152"/>
      <c r="D850" s="146" t="s">
        <v>142</v>
      </c>
      <c r="E850" s="153" t="s">
        <v>19</v>
      </c>
      <c r="F850" s="154" t="s">
        <v>304</v>
      </c>
      <c r="H850" s="155">
        <v>0.36</v>
      </c>
      <c r="I850" s="156"/>
      <c r="L850" s="152"/>
      <c r="M850" s="157"/>
      <c r="T850" s="158"/>
      <c r="AT850" s="153" t="s">
        <v>142</v>
      </c>
      <c r="AU850" s="153" t="s">
        <v>86</v>
      </c>
      <c r="AV850" s="13" t="s">
        <v>86</v>
      </c>
      <c r="AW850" s="13" t="s">
        <v>37</v>
      </c>
      <c r="AX850" s="13" t="s">
        <v>76</v>
      </c>
      <c r="AY850" s="153" t="s">
        <v>130</v>
      </c>
    </row>
    <row r="851" spans="2:51" s="12" customFormat="1" ht="12">
      <c r="B851" s="145"/>
      <c r="D851" s="146" t="s">
        <v>142</v>
      </c>
      <c r="E851" s="147" t="s">
        <v>19</v>
      </c>
      <c r="F851" s="148" t="s">
        <v>307</v>
      </c>
      <c r="H851" s="147" t="s">
        <v>19</v>
      </c>
      <c r="I851" s="149"/>
      <c r="L851" s="145"/>
      <c r="M851" s="150"/>
      <c r="T851" s="151"/>
      <c r="AT851" s="147" t="s">
        <v>142</v>
      </c>
      <c r="AU851" s="147" t="s">
        <v>86</v>
      </c>
      <c r="AV851" s="12" t="s">
        <v>84</v>
      </c>
      <c r="AW851" s="12" t="s">
        <v>37</v>
      </c>
      <c r="AX851" s="12" t="s">
        <v>76</v>
      </c>
      <c r="AY851" s="147" t="s">
        <v>130</v>
      </c>
    </row>
    <row r="852" spans="2:51" s="13" customFormat="1" ht="12">
      <c r="B852" s="152"/>
      <c r="D852" s="146" t="s">
        <v>142</v>
      </c>
      <c r="E852" s="153" t="s">
        <v>19</v>
      </c>
      <c r="F852" s="154" t="s">
        <v>308</v>
      </c>
      <c r="H852" s="155">
        <v>34.72</v>
      </c>
      <c r="I852" s="156"/>
      <c r="L852" s="152"/>
      <c r="M852" s="157"/>
      <c r="T852" s="158"/>
      <c r="AT852" s="153" t="s">
        <v>142</v>
      </c>
      <c r="AU852" s="153" t="s">
        <v>86</v>
      </c>
      <c r="AV852" s="13" t="s">
        <v>86</v>
      </c>
      <c r="AW852" s="13" t="s">
        <v>37</v>
      </c>
      <c r="AX852" s="13" t="s">
        <v>76</v>
      </c>
      <c r="AY852" s="153" t="s">
        <v>130</v>
      </c>
    </row>
    <row r="853" spans="2:51" s="13" customFormat="1" ht="12">
      <c r="B853" s="152"/>
      <c r="D853" s="146" t="s">
        <v>142</v>
      </c>
      <c r="E853" s="153" t="s">
        <v>19</v>
      </c>
      <c r="F853" s="154" t="s">
        <v>310</v>
      </c>
      <c r="H853" s="155">
        <v>0.72</v>
      </c>
      <c r="I853" s="156"/>
      <c r="L853" s="152"/>
      <c r="M853" s="157"/>
      <c r="T853" s="158"/>
      <c r="AT853" s="153" t="s">
        <v>142</v>
      </c>
      <c r="AU853" s="153" t="s">
        <v>86</v>
      </c>
      <c r="AV853" s="13" t="s">
        <v>86</v>
      </c>
      <c r="AW853" s="13" t="s">
        <v>37</v>
      </c>
      <c r="AX853" s="13" t="s">
        <v>76</v>
      </c>
      <c r="AY853" s="153" t="s">
        <v>130</v>
      </c>
    </row>
    <row r="854" spans="2:51" s="12" customFormat="1" ht="12">
      <c r="B854" s="145"/>
      <c r="D854" s="146" t="s">
        <v>142</v>
      </c>
      <c r="E854" s="147" t="s">
        <v>19</v>
      </c>
      <c r="F854" s="148" t="s">
        <v>311</v>
      </c>
      <c r="H854" s="147" t="s">
        <v>19</v>
      </c>
      <c r="I854" s="149"/>
      <c r="L854" s="145"/>
      <c r="M854" s="150"/>
      <c r="T854" s="151"/>
      <c r="AT854" s="147" t="s">
        <v>142</v>
      </c>
      <c r="AU854" s="147" t="s">
        <v>86</v>
      </c>
      <c r="AV854" s="12" t="s">
        <v>84</v>
      </c>
      <c r="AW854" s="12" t="s">
        <v>37</v>
      </c>
      <c r="AX854" s="12" t="s">
        <v>76</v>
      </c>
      <c r="AY854" s="147" t="s">
        <v>130</v>
      </c>
    </row>
    <row r="855" spans="2:51" s="13" customFormat="1" ht="12">
      <c r="B855" s="152"/>
      <c r="D855" s="146" t="s">
        <v>142</v>
      </c>
      <c r="E855" s="153" t="s">
        <v>19</v>
      </c>
      <c r="F855" s="154" t="s">
        <v>312</v>
      </c>
      <c r="H855" s="155">
        <v>41.72</v>
      </c>
      <c r="I855" s="156"/>
      <c r="L855" s="152"/>
      <c r="M855" s="157"/>
      <c r="T855" s="158"/>
      <c r="AT855" s="153" t="s">
        <v>142</v>
      </c>
      <c r="AU855" s="153" t="s">
        <v>86</v>
      </c>
      <c r="AV855" s="13" t="s">
        <v>86</v>
      </c>
      <c r="AW855" s="13" t="s">
        <v>37</v>
      </c>
      <c r="AX855" s="13" t="s">
        <v>76</v>
      </c>
      <c r="AY855" s="153" t="s">
        <v>130</v>
      </c>
    </row>
    <row r="856" spans="2:51" s="13" customFormat="1" ht="12">
      <c r="B856" s="152"/>
      <c r="D856" s="146" t="s">
        <v>142</v>
      </c>
      <c r="E856" s="153" t="s">
        <v>19</v>
      </c>
      <c r="F856" s="154" t="s">
        <v>310</v>
      </c>
      <c r="H856" s="155">
        <v>0.72</v>
      </c>
      <c r="I856" s="156"/>
      <c r="L856" s="152"/>
      <c r="M856" s="157"/>
      <c r="T856" s="158"/>
      <c r="AT856" s="153" t="s">
        <v>142</v>
      </c>
      <c r="AU856" s="153" t="s">
        <v>86</v>
      </c>
      <c r="AV856" s="13" t="s">
        <v>86</v>
      </c>
      <c r="AW856" s="13" t="s">
        <v>37</v>
      </c>
      <c r="AX856" s="13" t="s">
        <v>76</v>
      </c>
      <c r="AY856" s="153" t="s">
        <v>130</v>
      </c>
    </row>
    <row r="857" spans="2:51" s="13" customFormat="1" ht="12">
      <c r="B857" s="152"/>
      <c r="D857" s="146" t="s">
        <v>142</v>
      </c>
      <c r="E857" s="153" t="s">
        <v>19</v>
      </c>
      <c r="F857" s="154" t="s">
        <v>714</v>
      </c>
      <c r="H857" s="155">
        <v>34.17</v>
      </c>
      <c r="I857" s="156"/>
      <c r="L857" s="152"/>
      <c r="M857" s="157"/>
      <c r="T857" s="158"/>
      <c r="AT857" s="153" t="s">
        <v>142</v>
      </c>
      <c r="AU857" s="153" t="s">
        <v>86</v>
      </c>
      <c r="AV857" s="13" t="s">
        <v>86</v>
      </c>
      <c r="AW857" s="13" t="s">
        <v>37</v>
      </c>
      <c r="AX857" s="13" t="s">
        <v>76</v>
      </c>
      <c r="AY857" s="153" t="s">
        <v>130</v>
      </c>
    </row>
    <row r="858" spans="2:51" s="12" customFormat="1" ht="12">
      <c r="B858" s="145"/>
      <c r="D858" s="146" t="s">
        <v>142</v>
      </c>
      <c r="E858" s="147" t="s">
        <v>19</v>
      </c>
      <c r="F858" s="148" t="s">
        <v>1403</v>
      </c>
      <c r="H858" s="147" t="s">
        <v>19</v>
      </c>
      <c r="I858" s="149"/>
      <c r="L858" s="145"/>
      <c r="M858" s="150"/>
      <c r="T858" s="151"/>
      <c r="AT858" s="147" t="s">
        <v>142</v>
      </c>
      <c r="AU858" s="147" t="s">
        <v>86</v>
      </c>
      <c r="AV858" s="12" t="s">
        <v>84</v>
      </c>
      <c r="AW858" s="12" t="s">
        <v>37</v>
      </c>
      <c r="AX858" s="12" t="s">
        <v>76</v>
      </c>
      <c r="AY858" s="147" t="s">
        <v>130</v>
      </c>
    </row>
    <row r="859" spans="2:51" s="13" customFormat="1" ht="12">
      <c r="B859" s="152"/>
      <c r="D859" s="146" t="s">
        <v>142</v>
      </c>
      <c r="E859" s="153" t="s">
        <v>19</v>
      </c>
      <c r="F859" s="154" t="s">
        <v>192</v>
      </c>
      <c r="H859" s="155">
        <v>1.31</v>
      </c>
      <c r="I859" s="156"/>
      <c r="L859" s="152"/>
      <c r="M859" s="157"/>
      <c r="T859" s="158"/>
      <c r="AT859" s="153" t="s">
        <v>142</v>
      </c>
      <c r="AU859" s="153" t="s">
        <v>86</v>
      </c>
      <c r="AV859" s="13" t="s">
        <v>86</v>
      </c>
      <c r="AW859" s="13" t="s">
        <v>37</v>
      </c>
      <c r="AX859" s="13" t="s">
        <v>76</v>
      </c>
      <c r="AY859" s="153" t="s">
        <v>130</v>
      </c>
    </row>
    <row r="860" spans="2:51" s="13" customFormat="1" ht="12">
      <c r="B860" s="152"/>
      <c r="D860" s="146" t="s">
        <v>142</v>
      </c>
      <c r="E860" s="153" t="s">
        <v>19</v>
      </c>
      <c r="F860" s="154" t="s">
        <v>196</v>
      </c>
      <c r="H860" s="155">
        <v>8.98</v>
      </c>
      <c r="I860" s="156"/>
      <c r="L860" s="152"/>
      <c r="M860" s="157"/>
      <c r="T860" s="158"/>
      <c r="AT860" s="153" t="s">
        <v>142</v>
      </c>
      <c r="AU860" s="153" t="s">
        <v>86</v>
      </c>
      <c r="AV860" s="13" t="s">
        <v>86</v>
      </c>
      <c r="AW860" s="13" t="s">
        <v>37</v>
      </c>
      <c r="AX860" s="13" t="s">
        <v>76</v>
      </c>
      <c r="AY860" s="153" t="s">
        <v>130</v>
      </c>
    </row>
    <row r="861" spans="2:51" s="13" customFormat="1" ht="12">
      <c r="B861" s="152"/>
      <c r="D861" s="146" t="s">
        <v>142</v>
      </c>
      <c r="E861" s="153" t="s">
        <v>19</v>
      </c>
      <c r="F861" s="154" t="s">
        <v>197</v>
      </c>
      <c r="H861" s="155">
        <v>5.36</v>
      </c>
      <c r="I861" s="156"/>
      <c r="L861" s="152"/>
      <c r="M861" s="157"/>
      <c r="T861" s="158"/>
      <c r="AT861" s="153" t="s">
        <v>142</v>
      </c>
      <c r="AU861" s="153" t="s">
        <v>86</v>
      </c>
      <c r="AV861" s="13" t="s">
        <v>86</v>
      </c>
      <c r="AW861" s="13" t="s">
        <v>37</v>
      </c>
      <c r="AX861" s="13" t="s">
        <v>76</v>
      </c>
      <c r="AY861" s="153" t="s">
        <v>130</v>
      </c>
    </row>
    <row r="862" spans="2:51" s="13" customFormat="1" ht="12">
      <c r="B862" s="152"/>
      <c r="D862" s="146" t="s">
        <v>142</v>
      </c>
      <c r="E862" s="153" t="s">
        <v>19</v>
      </c>
      <c r="F862" s="154" t="s">
        <v>1404</v>
      </c>
      <c r="H862" s="155">
        <v>33.04</v>
      </c>
      <c r="I862" s="156"/>
      <c r="L862" s="152"/>
      <c r="M862" s="157"/>
      <c r="T862" s="158"/>
      <c r="AT862" s="153" t="s">
        <v>142</v>
      </c>
      <c r="AU862" s="153" t="s">
        <v>86</v>
      </c>
      <c r="AV862" s="13" t="s">
        <v>86</v>
      </c>
      <c r="AW862" s="13" t="s">
        <v>37</v>
      </c>
      <c r="AX862" s="13" t="s">
        <v>76</v>
      </c>
      <c r="AY862" s="153" t="s">
        <v>130</v>
      </c>
    </row>
    <row r="863" spans="2:51" s="14" customFormat="1" ht="12">
      <c r="B863" s="159"/>
      <c r="D863" s="146" t="s">
        <v>142</v>
      </c>
      <c r="E863" s="160" t="s">
        <v>19</v>
      </c>
      <c r="F863" s="161" t="s">
        <v>146</v>
      </c>
      <c r="H863" s="162">
        <v>179.3</v>
      </c>
      <c r="I863" s="163"/>
      <c r="L863" s="159"/>
      <c r="M863" s="164"/>
      <c r="T863" s="165"/>
      <c r="AT863" s="160" t="s">
        <v>142</v>
      </c>
      <c r="AU863" s="160" t="s">
        <v>86</v>
      </c>
      <c r="AV863" s="14" t="s">
        <v>138</v>
      </c>
      <c r="AW863" s="14" t="s">
        <v>37</v>
      </c>
      <c r="AX863" s="14" t="s">
        <v>84</v>
      </c>
      <c r="AY863" s="160" t="s">
        <v>130</v>
      </c>
    </row>
    <row r="864" spans="2:63" s="11" customFormat="1" ht="22.9" customHeight="1">
      <c r="B864" s="116"/>
      <c r="D864" s="117" t="s">
        <v>75</v>
      </c>
      <c r="E864" s="126" t="s">
        <v>1405</v>
      </c>
      <c r="F864" s="126" t="s">
        <v>1406</v>
      </c>
      <c r="I864" s="119"/>
      <c r="J864" s="127">
        <f>BK864</f>
        <v>0</v>
      </c>
      <c r="L864" s="116"/>
      <c r="M864" s="121"/>
      <c r="P864" s="122">
        <f>SUM(P865:P868)</f>
        <v>0</v>
      </c>
      <c r="R864" s="122">
        <f>SUM(R865:R868)</f>
        <v>0</v>
      </c>
      <c r="T864" s="123">
        <f>SUM(T865:T868)</f>
        <v>0</v>
      </c>
      <c r="AR864" s="117" t="s">
        <v>86</v>
      </c>
      <c r="AT864" s="124" t="s">
        <v>75</v>
      </c>
      <c r="AU864" s="124" t="s">
        <v>84</v>
      </c>
      <c r="AY864" s="117" t="s">
        <v>130</v>
      </c>
      <c r="BK864" s="125">
        <f>SUM(BK865:BK868)</f>
        <v>0</v>
      </c>
    </row>
    <row r="865" spans="2:65" s="1" customFormat="1" ht="16.5" customHeight="1">
      <c r="B865" s="33"/>
      <c r="C865" s="128" t="s">
        <v>1407</v>
      </c>
      <c r="D865" s="128" t="s">
        <v>133</v>
      </c>
      <c r="E865" s="129" t="s">
        <v>1408</v>
      </c>
      <c r="F865" s="130" t="s">
        <v>1409</v>
      </c>
      <c r="G865" s="131" t="s">
        <v>1410</v>
      </c>
      <c r="H865" s="132">
        <v>1</v>
      </c>
      <c r="I865" s="307">
        <f>'TZB001 - Vodovod'!E37</f>
        <v>0</v>
      </c>
      <c r="J865" s="134">
        <f>ROUND(I865*H865,2)</f>
        <v>0</v>
      </c>
      <c r="K865" s="130" t="s">
        <v>19</v>
      </c>
      <c r="L865" s="33"/>
      <c r="M865" s="135" t="s">
        <v>19</v>
      </c>
      <c r="N865" s="136" t="s">
        <v>47</v>
      </c>
      <c r="P865" s="137">
        <f>O865*H865</f>
        <v>0</v>
      </c>
      <c r="Q865" s="137">
        <v>0</v>
      </c>
      <c r="R865" s="137">
        <f>Q865*H865</f>
        <v>0</v>
      </c>
      <c r="S865" s="137">
        <v>0</v>
      </c>
      <c r="T865" s="138">
        <f>S865*H865</f>
        <v>0</v>
      </c>
      <c r="AR865" s="139" t="s">
        <v>245</v>
      </c>
      <c r="AT865" s="139" t="s">
        <v>133</v>
      </c>
      <c r="AU865" s="139" t="s">
        <v>86</v>
      </c>
      <c r="AY865" s="18" t="s">
        <v>130</v>
      </c>
      <c r="BE865" s="140">
        <f>IF(N865="základní",J865,0)</f>
        <v>0</v>
      </c>
      <c r="BF865" s="140">
        <f>IF(N865="snížená",J865,0)</f>
        <v>0</v>
      </c>
      <c r="BG865" s="140">
        <f>IF(N865="zákl. přenesená",J865,0)</f>
        <v>0</v>
      </c>
      <c r="BH865" s="140">
        <f>IF(N865="sníž. přenesená",J865,0)</f>
        <v>0</v>
      </c>
      <c r="BI865" s="140">
        <f>IF(N865="nulová",J865,0)</f>
        <v>0</v>
      </c>
      <c r="BJ865" s="18" t="s">
        <v>84</v>
      </c>
      <c r="BK865" s="140">
        <f>ROUND(I865*H865,2)</f>
        <v>0</v>
      </c>
      <c r="BL865" s="18" t="s">
        <v>245</v>
      </c>
      <c r="BM865" s="139" t="s">
        <v>1411</v>
      </c>
    </row>
    <row r="866" spans="2:65" s="1" customFormat="1" ht="16.5" customHeight="1">
      <c r="B866" s="33"/>
      <c r="C866" s="128" t="s">
        <v>1412</v>
      </c>
      <c r="D866" s="128" t="s">
        <v>133</v>
      </c>
      <c r="E866" s="129" t="s">
        <v>1413</v>
      </c>
      <c r="F866" s="130" t="s">
        <v>1414</v>
      </c>
      <c r="G866" s="131" t="s">
        <v>1410</v>
      </c>
      <c r="H866" s="132">
        <v>1</v>
      </c>
      <c r="I866" s="307">
        <f>'TZB002 - Kanalizace'!E38</f>
        <v>0</v>
      </c>
      <c r="J866" s="134">
        <f>ROUND(I866*H866,2)</f>
        <v>0</v>
      </c>
      <c r="K866" s="130" t="s">
        <v>19</v>
      </c>
      <c r="L866" s="33"/>
      <c r="M866" s="135" t="s">
        <v>19</v>
      </c>
      <c r="N866" s="136" t="s">
        <v>47</v>
      </c>
      <c r="P866" s="137">
        <f>O866*H866</f>
        <v>0</v>
      </c>
      <c r="Q866" s="137">
        <v>0</v>
      </c>
      <c r="R866" s="137">
        <f>Q866*H866</f>
        <v>0</v>
      </c>
      <c r="S866" s="137">
        <v>0</v>
      </c>
      <c r="T866" s="138">
        <f>S866*H866</f>
        <v>0</v>
      </c>
      <c r="AR866" s="139" t="s">
        <v>245</v>
      </c>
      <c r="AT866" s="139" t="s">
        <v>133</v>
      </c>
      <c r="AU866" s="139" t="s">
        <v>86</v>
      </c>
      <c r="AY866" s="18" t="s">
        <v>130</v>
      </c>
      <c r="BE866" s="140">
        <f>IF(N866="základní",J866,0)</f>
        <v>0</v>
      </c>
      <c r="BF866" s="140">
        <f>IF(N866="snížená",J866,0)</f>
        <v>0</v>
      </c>
      <c r="BG866" s="140">
        <f>IF(N866="zákl. přenesená",J866,0)</f>
        <v>0</v>
      </c>
      <c r="BH866" s="140">
        <f>IF(N866="sníž. přenesená",J866,0)</f>
        <v>0</v>
      </c>
      <c r="BI866" s="140">
        <f>IF(N866="nulová",J866,0)</f>
        <v>0</v>
      </c>
      <c r="BJ866" s="18" t="s">
        <v>84</v>
      </c>
      <c r="BK866" s="140">
        <f>ROUND(I866*H866,2)</f>
        <v>0</v>
      </c>
      <c r="BL866" s="18" t="s">
        <v>245</v>
      </c>
      <c r="BM866" s="139" t="s">
        <v>1415</v>
      </c>
    </row>
    <row r="867" spans="2:65" s="1" customFormat="1" ht="16.5" customHeight="1">
      <c r="B867" s="33"/>
      <c r="C867" s="128" t="s">
        <v>1416</v>
      </c>
      <c r="D867" s="128" t="s">
        <v>133</v>
      </c>
      <c r="E867" s="129" t="s">
        <v>1417</v>
      </c>
      <c r="F867" s="130" t="s">
        <v>1418</v>
      </c>
      <c r="G867" s="131" t="s">
        <v>1410</v>
      </c>
      <c r="H867" s="132">
        <v>1</v>
      </c>
      <c r="I867" s="307">
        <f>'TZB003 - Elektroinstalace'!J45</f>
        <v>0</v>
      </c>
      <c r="J867" s="134">
        <f>ROUND(I867*H867,2)</f>
        <v>0</v>
      </c>
      <c r="K867" s="130" t="s">
        <v>19</v>
      </c>
      <c r="L867" s="33"/>
      <c r="M867" s="135" t="s">
        <v>19</v>
      </c>
      <c r="N867" s="136" t="s">
        <v>47</v>
      </c>
      <c r="P867" s="137">
        <f>O867*H867</f>
        <v>0</v>
      </c>
      <c r="Q867" s="137">
        <v>0</v>
      </c>
      <c r="R867" s="137">
        <f>Q867*H867</f>
        <v>0</v>
      </c>
      <c r="S867" s="137">
        <v>0</v>
      </c>
      <c r="T867" s="138">
        <f>S867*H867</f>
        <v>0</v>
      </c>
      <c r="AR867" s="139" t="s">
        <v>245</v>
      </c>
      <c r="AT867" s="139" t="s">
        <v>133</v>
      </c>
      <c r="AU867" s="139" t="s">
        <v>86</v>
      </c>
      <c r="AY867" s="18" t="s">
        <v>130</v>
      </c>
      <c r="BE867" s="140">
        <f>IF(N867="základní",J867,0)</f>
        <v>0</v>
      </c>
      <c r="BF867" s="140">
        <f>IF(N867="snížená",J867,0)</f>
        <v>0</v>
      </c>
      <c r="BG867" s="140">
        <f>IF(N867="zákl. přenesená",J867,0)</f>
        <v>0</v>
      </c>
      <c r="BH867" s="140">
        <f>IF(N867="sníž. přenesená",J867,0)</f>
        <v>0</v>
      </c>
      <c r="BI867" s="140">
        <f>IF(N867="nulová",J867,0)</f>
        <v>0</v>
      </c>
      <c r="BJ867" s="18" t="s">
        <v>84</v>
      </c>
      <c r="BK867" s="140">
        <f>ROUND(I867*H867,2)</f>
        <v>0</v>
      </c>
      <c r="BL867" s="18" t="s">
        <v>245</v>
      </c>
      <c r="BM867" s="139" t="s">
        <v>1419</v>
      </c>
    </row>
    <row r="868" spans="2:65" s="1" customFormat="1" ht="16.5" customHeight="1">
      <c r="B868" s="33"/>
      <c r="C868" s="128" t="s">
        <v>1420</v>
      </c>
      <c r="D868" s="128" t="s">
        <v>133</v>
      </c>
      <c r="E868" s="129" t="s">
        <v>1421</v>
      </c>
      <c r="F868" s="130" t="s">
        <v>1422</v>
      </c>
      <c r="G868" s="131" t="s">
        <v>445</v>
      </c>
      <c r="H868" s="132">
        <v>1</v>
      </c>
      <c r="I868" s="133"/>
      <c r="J868" s="134">
        <f>ROUND(I868*H868,2)</f>
        <v>0</v>
      </c>
      <c r="K868" s="130" t="s">
        <v>19</v>
      </c>
      <c r="L868" s="33"/>
      <c r="M868" s="187" t="s">
        <v>19</v>
      </c>
      <c r="N868" s="188" t="s">
        <v>47</v>
      </c>
      <c r="O868" s="189"/>
      <c r="P868" s="190">
        <f>O868*H868</f>
        <v>0</v>
      </c>
      <c r="Q868" s="190">
        <v>0</v>
      </c>
      <c r="R868" s="190">
        <f>Q868*H868</f>
        <v>0</v>
      </c>
      <c r="S868" s="190">
        <v>0</v>
      </c>
      <c r="T868" s="191">
        <f>S868*H868</f>
        <v>0</v>
      </c>
      <c r="AR868" s="139" t="s">
        <v>245</v>
      </c>
      <c r="AT868" s="139" t="s">
        <v>133</v>
      </c>
      <c r="AU868" s="139" t="s">
        <v>86</v>
      </c>
      <c r="AY868" s="18" t="s">
        <v>130</v>
      </c>
      <c r="BE868" s="140">
        <f>IF(N868="základní",J868,0)</f>
        <v>0</v>
      </c>
      <c r="BF868" s="140">
        <f>IF(N868="snížená",J868,0)</f>
        <v>0</v>
      </c>
      <c r="BG868" s="140">
        <f>IF(N868="zákl. přenesená",J868,0)</f>
        <v>0</v>
      </c>
      <c r="BH868" s="140">
        <f>IF(N868="sníž. přenesená",J868,0)</f>
        <v>0</v>
      </c>
      <c r="BI868" s="140">
        <f>IF(N868="nulová",J868,0)</f>
        <v>0</v>
      </c>
      <c r="BJ868" s="18" t="s">
        <v>84</v>
      </c>
      <c r="BK868" s="140">
        <f>ROUND(I868*H868,2)</f>
        <v>0</v>
      </c>
      <c r="BL868" s="18" t="s">
        <v>245</v>
      </c>
      <c r="BM868" s="139" t="s">
        <v>1423</v>
      </c>
    </row>
    <row r="869" spans="2:12" s="1" customFormat="1" ht="6.95" customHeight="1">
      <c r="B869" s="41"/>
      <c r="C869" s="42"/>
      <c r="D869" s="42"/>
      <c r="E869" s="42"/>
      <c r="F869" s="42"/>
      <c r="G869" s="42"/>
      <c r="H869" s="42"/>
      <c r="I869" s="42"/>
      <c r="J869" s="42"/>
      <c r="K869" s="42"/>
      <c r="L869" s="33"/>
    </row>
  </sheetData>
  <sheetProtection algorithmName="SHA-512" hashValue="rm0KNdD4EbWVIKMRfEBhFR3bQPv3YT72fhkm/t7YCJg+qS1G3WUkKP+pQPG6W3RGy+bHU1YskZEEO6IbSnT6+g==" saltValue="AwJE0U73Odh4teT5mxL6XQ==" spinCount="100000" sheet="1" objects="1" scenarios="1" formatColumns="0" formatRows="0" autoFilter="0"/>
  <autoFilter ref="C99:K868"/>
  <mergeCells count="9">
    <mergeCell ref="E50:H50"/>
    <mergeCell ref="E90:H90"/>
    <mergeCell ref="E92:H92"/>
    <mergeCell ref="L2:V2"/>
    <mergeCell ref="E7:H7"/>
    <mergeCell ref="E9:H9"/>
    <mergeCell ref="E18:H18"/>
    <mergeCell ref="E27:H27"/>
    <mergeCell ref="E48:H48"/>
  </mergeCells>
  <hyperlinks>
    <hyperlink ref="F104" r:id="rId1" display="https://podminky.urs.cz/item/CS_URS_2022_01/132212131"/>
    <hyperlink ref="F115" r:id="rId2" display="https://podminky.urs.cz/item/CS_URS_2022_01/162211311"/>
    <hyperlink ref="F120" r:id="rId3" display="https://podminky.urs.cz/item/CS_URS_2022_01/162211319"/>
    <hyperlink ref="F125" r:id="rId4" display="https://podminky.urs.cz/item/CS_URS_2022_01/174111101"/>
    <hyperlink ref="F130" r:id="rId5" display="https://podminky.urs.cz/item/CS_URS_2022_01/181311103"/>
    <hyperlink ref="F135" r:id="rId6" display="https://podminky.urs.cz/item/CS_URS_2022_01/181912112"/>
    <hyperlink ref="F141" r:id="rId7" display="https://podminky.urs.cz/item/CS_URS_2022_01/271572211"/>
    <hyperlink ref="F148" r:id="rId8" display="https://podminky.urs.cz/item/CS_URS_2022_01/275313811"/>
    <hyperlink ref="F153" r:id="rId9" display="https://podminky.urs.cz/item/CS_URS_2022_01/279113141"/>
    <hyperlink ref="F159" r:id="rId10" display="https://podminky.urs.cz/item/CS_URS_2022_01/310239211"/>
    <hyperlink ref="F164" r:id="rId11" display="https://podminky.urs.cz/item/CS_URS_2022_01/342272225"/>
    <hyperlink ref="F170" r:id="rId12" display="https://podminky.urs.cz/item/CS_URS_2022_01/346272226"/>
    <hyperlink ref="F177" r:id="rId13" display="https://podminky.urs.cz/item/CS_URS_2022_01/346272256"/>
    <hyperlink ref="F184" r:id="rId14" display="https://podminky.urs.cz/item/CS_URS_2022_01/311113141"/>
    <hyperlink ref="F189" r:id="rId15" display="https://podminky.urs.cz/item/CS_URS_2022_01/341361821"/>
    <hyperlink ref="F195" r:id="rId16" display="https://podminky.urs.cz/item/CS_URS_2022_01/349231811"/>
    <hyperlink ref="F199" r:id="rId17" display="https://podminky.urs.cz/item/CS_URS_2022_01/317944323"/>
    <hyperlink ref="F207" r:id="rId18" display="https://podminky.urs.cz/item/CS_URS_2022_01/346244381"/>
    <hyperlink ref="F213" r:id="rId19" display="https://podminky.urs.cz/item/CS_URS_2022_01/346481111"/>
    <hyperlink ref="F220" r:id="rId20" display="https://podminky.urs.cz/item/CS_URS_2022_01/434313115"/>
    <hyperlink ref="F226" r:id="rId21" display="https://podminky.urs.cz/item/CS_URS_2022_01/599141111"/>
    <hyperlink ref="F232" r:id="rId22" display="https://podminky.urs.cz/item/CS_URS_2022_01/611131121"/>
    <hyperlink ref="F236" r:id="rId23" display="https://podminky.urs.cz/item/CS_URS_2022_01/611325422"/>
    <hyperlink ref="F244" r:id="rId24" display="https://podminky.urs.cz/item/CS_URS_2022_01/611142001"/>
    <hyperlink ref="F248" r:id="rId25" display="https://podminky.urs.cz/item/CS_URS_2022_01/611311131"/>
    <hyperlink ref="F252" r:id="rId26" display="https://podminky.urs.cz/item/CS_URS_2022_01/612131121"/>
    <hyperlink ref="F257" r:id="rId27" display="https://podminky.urs.cz/item/CS_URS_2022_01/612135001"/>
    <hyperlink ref="F269" r:id="rId28" display="https://podminky.urs.cz/item/CS_URS_2022_01/612325422"/>
    <hyperlink ref="F291" r:id="rId29" display="https://podminky.urs.cz/item/CS_URS_2022_01/612142001"/>
    <hyperlink ref="F299" r:id="rId30" display="https://podminky.urs.cz/item/CS_URS_2022_01/612311131"/>
    <hyperlink ref="F312" r:id="rId31" display="https://podminky.urs.cz/item/CS_URS_2022_01/619995001"/>
    <hyperlink ref="F316" r:id="rId32" display="https://podminky.urs.cz/item/CS_URS_2022_01/622131121"/>
    <hyperlink ref="F329" r:id="rId33" display="https://podminky.urs.cz/item/CS_URS_2022_01/622135001"/>
    <hyperlink ref="F334" r:id="rId34" display="https://podminky.urs.cz/item/CS_URS_2022_01/622142001"/>
    <hyperlink ref="F338" r:id="rId35" display="https://podminky.urs.cz/item/CS_URS_2022_01/622335112"/>
    <hyperlink ref="F347" r:id="rId36" display="https://podminky.urs.cz/item/CS_URS_2022_01/622151011"/>
    <hyperlink ref="F352" r:id="rId37" display="https://podminky.urs.cz/item/CS_URS_2022_01/622531062"/>
    <hyperlink ref="F357" r:id="rId38" display="https://podminky.urs.cz/item/CS_URS_2022_01/622324411"/>
    <hyperlink ref="F361" r:id="rId39" display="https://podminky.urs.cz/item/CS_URS_2022_01/622324491"/>
    <hyperlink ref="F365" r:id="rId40" display="https://podminky.urs.cz/item/CS_URS_2022_01/622325121"/>
    <hyperlink ref="F369" r:id="rId41" display="https://podminky.urs.cz/item/CS_URS_2022_01/622325191"/>
    <hyperlink ref="F387" r:id="rId42" display="https://podminky.urs.cz/item/CS_URS_2022_01/622143005"/>
    <hyperlink ref="F397" r:id="rId43" display="https://podminky.urs.cz/item/CS_URS_2022_01/631312141"/>
    <hyperlink ref="F408" r:id="rId44" display="https://podminky.urs.cz/item/CS_URS_2022_01/631319175"/>
    <hyperlink ref="F410" r:id="rId45" display="https://podminky.urs.cz/item/CS_URS_2022_01/631351101"/>
    <hyperlink ref="F414" r:id="rId46" display="https://podminky.urs.cz/item/CS_URS_2022_01/631351102"/>
    <hyperlink ref="F416" r:id="rId47" display="https://podminky.urs.cz/item/CS_URS_2022_01/631362021"/>
    <hyperlink ref="F435" r:id="rId48" display="https://podminky.urs.cz/item/CS_URS_2022_01/642942611"/>
    <hyperlink ref="F444" r:id="rId49" display="https://podminky.urs.cz/item/CS_URS_2022_01/642944121"/>
    <hyperlink ref="F456" r:id="rId50" display="https://podminky.urs.cz/item/CS_URS_2022_01/985131311"/>
    <hyperlink ref="F461" r:id="rId51" display="https://podminky.urs.cz/item/CS_URS_2022_01/916231212"/>
    <hyperlink ref="F467" r:id="rId52" display="https://podminky.urs.cz/item/CS_URS_2022_01/952901111"/>
    <hyperlink ref="F478" r:id="rId53" display="https://podminky.urs.cz/item/CS_URS_2022_01/952901411"/>
    <hyperlink ref="F486" r:id="rId54" display="https://podminky.urs.cz/item/CS_URS_2022_01/998017002"/>
    <hyperlink ref="F490" r:id="rId55" display="https://podminky.urs.cz/item/CS_URS_2022_01/711112001"/>
    <hyperlink ref="F497" r:id="rId56" display="https://podminky.urs.cz/item/CS_URS_2022_01/711199095"/>
    <hyperlink ref="F499" r:id="rId57" display="https://podminky.urs.cz/item/CS_URS_2022_01/711142559"/>
    <hyperlink ref="F506" r:id="rId58" display="https://podminky.urs.cz/item/CS_URS_2022_01/711199097"/>
    <hyperlink ref="F508" r:id="rId59" display="https://podminky.urs.cz/item/CS_URS_2022_01/998711202"/>
    <hyperlink ref="F511" r:id="rId60" display="https://podminky.urs.cz/item/CS_URS_2022_01/762332942"/>
    <hyperlink ref="F520" r:id="rId61" display="https://podminky.urs.cz/item/CS_URS_2022_01/762824120"/>
    <hyperlink ref="F528" r:id="rId62" display="https://podminky.urs.cz/item/CS_URS_2022_01/762395000"/>
    <hyperlink ref="F532" r:id="rId63" display="https://podminky.urs.cz/item/CS_URS_2022_01/762083122"/>
    <hyperlink ref="F534" r:id="rId64" display="https://podminky.urs.cz/item/CS_URS_2022_01/998762202"/>
    <hyperlink ref="F543" r:id="rId65" display="https://podminky.urs.cz/item/CS_URS_2022_01/763131761"/>
    <hyperlink ref="F548" r:id="rId66" display="https://podminky.urs.cz/item/CS_URS_2022_01/998763402"/>
    <hyperlink ref="F551" r:id="rId67" display="https://podminky.urs.cz/item/CS_URS_2022_01/764518623"/>
    <hyperlink ref="F557" r:id="rId68" display="https://podminky.urs.cz/item/CS_URS_2022_01/721242106"/>
    <hyperlink ref="F562" r:id="rId69" display="https://podminky.urs.cz/item/CS_URS_2022_01/998764202"/>
    <hyperlink ref="F663" r:id="rId70" display="https://podminky.urs.cz/item/CS_URS_2022_01/998766202"/>
    <hyperlink ref="F735" r:id="rId71" display="https://podminky.urs.cz/item/CS_URS_2022_01/998767202"/>
    <hyperlink ref="F738" r:id="rId72" display="https://podminky.urs.cz/item/CS_URS_2022_01/771121011"/>
    <hyperlink ref="F743" r:id="rId73" display="https://podminky.urs.cz/item/CS_URS_2022_01/771574273"/>
    <hyperlink ref="F750" r:id="rId74" display="https://podminky.urs.cz/item/CS_URS_2022_01/771577111"/>
    <hyperlink ref="F754" r:id="rId75" display="https://podminky.urs.cz/item/CS_URS_2022_01/998771202"/>
    <hyperlink ref="F757" r:id="rId76" display="https://podminky.urs.cz/item/CS_URS_2022_01/777111123"/>
    <hyperlink ref="F771" r:id="rId77" display="https://podminky.urs.cz/item/CS_URS_2022_01/776141122"/>
    <hyperlink ref="F795" r:id="rId78" display="https://podminky.urs.cz/item/CS_URS_2022_01/776421111"/>
    <hyperlink ref="F803" r:id="rId79" display="https://podminky.urs.cz/item/CS_URS_2022_01/998777202"/>
    <hyperlink ref="F806" r:id="rId80" display="https://podminky.urs.cz/item/CS_URS_2022_01/783301313"/>
    <hyperlink ref="F817" r:id="rId81" display="https://podminky.urs.cz/item/CS_URS_2022_01/783301401"/>
    <hyperlink ref="F819" r:id="rId82" display="https://podminky.urs.cz/item/CS_URS_2022_01/783314203"/>
    <hyperlink ref="F821" r:id="rId83" display="https://podminky.urs.cz/item/CS_URS_2022_01/783315103"/>
    <hyperlink ref="F823" r:id="rId84" display="https://podminky.urs.cz/item/CS_URS_2022_01/783317105"/>
    <hyperlink ref="F825" r:id="rId85" display="https://podminky.urs.cz/item/CS_URS_2022_01/783201201"/>
    <hyperlink ref="F829" r:id="rId86" display="https://podminky.urs.cz/item/CS_URS_2022_01/783201401"/>
    <hyperlink ref="F831" r:id="rId87" display="https://podminky.urs.cz/item/CS_URS_2022_01/783238223"/>
    <hyperlink ref="F843" r:id="rId88" display="https://podminky.urs.cz/item/CS_URS_2022_01/784181101"/>
    <hyperlink ref="F845" r:id="rId89" display="https://podminky.urs.cz/item/CS_URS_2022_01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91"/>
  <headerFooter>
    <oddFooter>&amp;CStrana &amp;P z &amp;N</oddFooter>
  </headerFooter>
  <drawing r:id="rId9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2950A-2BCB-498E-9061-1211389C2947}">
  <sheetPr>
    <tabColor theme="6" tint="0.5999900102615356"/>
    <pageSetUpPr fitToPage="1"/>
  </sheetPr>
  <dimension ref="A1:E54"/>
  <sheetViews>
    <sheetView view="pageBreakPreview" zoomScaleSheetLayoutView="100" workbookViewId="0" topLeftCell="A1">
      <selection activeCell="D33" sqref="D33"/>
    </sheetView>
  </sheetViews>
  <sheetFormatPr defaultColWidth="10.28125" defaultRowHeight="12"/>
  <cols>
    <col min="1" max="1" width="58.00390625" style="273" customWidth="1"/>
    <col min="2" max="2" width="8.00390625" style="273" customWidth="1"/>
    <col min="3" max="3" width="9.28125" style="273" customWidth="1"/>
    <col min="4" max="4" width="19.421875" style="273" customWidth="1"/>
    <col min="5" max="5" width="15.00390625" style="273" customWidth="1"/>
    <col min="6" max="6" width="11.421875" style="273" bestFit="1" customWidth="1"/>
    <col min="7" max="7" width="12.140625" style="273" bestFit="1" customWidth="1"/>
    <col min="8" max="8" width="11.140625" style="273" customWidth="1"/>
    <col min="9" max="16384" width="10.28125" style="273" customWidth="1"/>
  </cols>
  <sheetData>
    <row r="1" spans="1:5" ht="21">
      <c r="A1" s="271" t="s">
        <v>1424</v>
      </c>
      <c r="B1" s="272"/>
      <c r="C1" s="272"/>
      <c r="D1" s="272"/>
      <c r="E1" s="272"/>
    </row>
    <row r="3" spans="1:5" ht="30">
      <c r="A3" s="274" t="s">
        <v>1425</v>
      </c>
      <c r="B3" s="275" t="s">
        <v>117</v>
      </c>
      <c r="C3" s="276" t="s">
        <v>1426</v>
      </c>
      <c r="D3" s="276" t="s">
        <v>1427</v>
      </c>
      <c r="E3" s="276" t="s">
        <v>1428</v>
      </c>
    </row>
    <row r="5" spans="1:5" ht="12">
      <c r="A5" s="277" t="s">
        <v>1429</v>
      </c>
      <c r="B5" s="272"/>
      <c r="C5" s="272"/>
      <c r="D5" s="272"/>
      <c r="E5" s="272"/>
    </row>
    <row r="6" ht="12">
      <c r="A6" s="278"/>
    </row>
    <row r="7" spans="1:5" ht="45">
      <c r="A7" s="279" t="s">
        <v>1430</v>
      </c>
      <c r="B7" s="280" t="s">
        <v>1431</v>
      </c>
      <c r="C7" s="281">
        <v>1</v>
      </c>
      <c r="D7" s="282"/>
      <c r="E7" s="283">
        <f>D7*(C7)</f>
        <v>0</v>
      </c>
    </row>
    <row r="8" spans="1:5" ht="16.5" customHeight="1">
      <c r="A8" s="279" t="s">
        <v>1432</v>
      </c>
      <c r="B8" s="280" t="s">
        <v>1431</v>
      </c>
      <c r="C8" s="281">
        <v>5</v>
      </c>
      <c r="D8" s="282"/>
      <c r="E8" s="283">
        <f aca="true" t="shared" si="0" ref="E8:E13">D8*(C8)</f>
        <v>0</v>
      </c>
    </row>
    <row r="9" spans="1:5" ht="16.5" customHeight="1">
      <c r="A9" s="279" t="s">
        <v>1433</v>
      </c>
      <c r="B9" s="280" t="s">
        <v>1431</v>
      </c>
      <c r="C9" s="281">
        <v>10</v>
      </c>
      <c r="D9" s="282"/>
      <c r="E9" s="283">
        <f t="shared" si="0"/>
        <v>0</v>
      </c>
    </row>
    <row r="10" spans="1:5" ht="12">
      <c r="A10" s="279" t="s">
        <v>1434</v>
      </c>
      <c r="B10" s="280" t="s">
        <v>1431</v>
      </c>
      <c r="C10" s="281">
        <v>10</v>
      </c>
      <c r="D10" s="282"/>
      <c r="E10" s="283">
        <f t="shared" si="0"/>
        <v>0</v>
      </c>
    </row>
    <row r="11" spans="1:5" ht="12">
      <c r="A11" s="279" t="s">
        <v>1435</v>
      </c>
      <c r="B11" s="280" t="s">
        <v>1431</v>
      </c>
      <c r="C11" s="281">
        <v>1</v>
      </c>
      <c r="D11" s="282"/>
      <c r="E11" s="283">
        <f t="shared" si="0"/>
        <v>0</v>
      </c>
    </row>
    <row r="12" spans="1:5" ht="12">
      <c r="A12" s="284" t="s">
        <v>1436</v>
      </c>
      <c r="B12" s="280" t="s">
        <v>1431</v>
      </c>
      <c r="C12" s="281">
        <v>4</v>
      </c>
      <c r="D12" s="282"/>
      <c r="E12" s="283">
        <f t="shared" si="0"/>
        <v>0</v>
      </c>
    </row>
    <row r="13" spans="1:5" ht="12">
      <c r="A13" s="279" t="s">
        <v>1437</v>
      </c>
      <c r="B13" s="280" t="s">
        <v>1438</v>
      </c>
      <c r="C13" s="281">
        <v>1</v>
      </c>
      <c r="D13" s="282"/>
      <c r="E13" s="283">
        <f t="shared" si="0"/>
        <v>0</v>
      </c>
    </row>
    <row r="14" spans="1:5" ht="12">
      <c r="A14" s="279"/>
      <c r="B14" s="280"/>
      <c r="C14" s="281"/>
      <c r="D14" s="282"/>
      <c r="E14" s="283"/>
    </row>
    <row r="15" spans="1:5" ht="12">
      <c r="A15" s="277" t="s">
        <v>1439</v>
      </c>
      <c r="B15" s="272"/>
      <c r="C15" s="272"/>
      <c r="D15" s="285"/>
      <c r="E15" s="272"/>
    </row>
    <row r="16" spans="1:4" ht="12">
      <c r="A16" s="278"/>
      <c r="D16" s="286"/>
    </row>
    <row r="17" spans="1:5" ht="30">
      <c r="A17" s="279" t="s">
        <v>1440</v>
      </c>
      <c r="B17" s="280" t="s">
        <v>229</v>
      </c>
      <c r="C17" s="281">
        <v>12</v>
      </c>
      <c r="D17" s="282"/>
      <c r="E17" s="283">
        <f>D17*(C17)</f>
        <v>0</v>
      </c>
    </row>
    <row r="18" spans="1:5" ht="30">
      <c r="A18" s="279" t="s">
        <v>1441</v>
      </c>
      <c r="B18" s="280" t="s">
        <v>229</v>
      </c>
      <c r="C18" s="281">
        <v>32</v>
      </c>
      <c r="D18" s="282"/>
      <c r="E18" s="283">
        <f aca="true" t="shared" si="1" ref="E18:E22">D18*(C18)</f>
        <v>0</v>
      </c>
    </row>
    <row r="19" spans="1:5" ht="30">
      <c r="A19" s="279" t="s">
        <v>1442</v>
      </c>
      <c r="B19" s="280" t="s">
        <v>229</v>
      </c>
      <c r="C19" s="281">
        <v>20</v>
      </c>
      <c r="D19" s="282"/>
      <c r="E19" s="283">
        <f t="shared" si="1"/>
        <v>0</v>
      </c>
    </row>
    <row r="20" spans="1:5" ht="30">
      <c r="A20" s="279" t="s">
        <v>1443</v>
      </c>
      <c r="B20" s="280" t="s">
        <v>229</v>
      </c>
      <c r="C20" s="281">
        <f>C17</f>
        <v>12</v>
      </c>
      <c r="D20" s="282"/>
      <c r="E20" s="283">
        <f t="shared" si="1"/>
        <v>0</v>
      </c>
    </row>
    <row r="21" spans="1:5" ht="30">
      <c r="A21" s="279" t="s">
        <v>1444</v>
      </c>
      <c r="B21" s="280" t="s">
        <v>229</v>
      </c>
      <c r="C21" s="281">
        <f>C18</f>
        <v>32</v>
      </c>
      <c r="D21" s="282"/>
      <c r="E21" s="283">
        <f t="shared" si="1"/>
        <v>0</v>
      </c>
    </row>
    <row r="22" spans="1:5" ht="30">
      <c r="A22" s="279" t="s">
        <v>1445</v>
      </c>
      <c r="B22" s="280" t="s">
        <v>229</v>
      </c>
      <c r="C22" s="281">
        <f>C19</f>
        <v>20</v>
      </c>
      <c r="D22" s="282"/>
      <c r="E22" s="283">
        <f t="shared" si="1"/>
        <v>0</v>
      </c>
    </row>
    <row r="23" spans="1:5" ht="12">
      <c r="A23" s="279"/>
      <c r="B23" s="280"/>
      <c r="C23" s="281"/>
      <c r="D23" s="282"/>
      <c r="E23" s="283"/>
    </row>
    <row r="24" spans="1:5" ht="12">
      <c r="A24" s="277" t="s">
        <v>1446</v>
      </c>
      <c r="B24" s="272"/>
      <c r="C24" s="272"/>
      <c r="D24" s="285"/>
      <c r="E24" s="272"/>
    </row>
    <row r="25" spans="1:4" ht="12">
      <c r="A25" s="278"/>
      <c r="D25" s="286"/>
    </row>
    <row r="26" spans="1:5" ht="12">
      <c r="A26" s="279" t="s">
        <v>1447</v>
      </c>
      <c r="B26" s="280" t="s">
        <v>1438</v>
      </c>
      <c r="C26" s="281">
        <v>1</v>
      </c>
      <c r="D26" s="282"/>
      <c r="E26" s="283">
        <f aca="true" t="shared" si="2" ref="E26:E35">C26*D26</f>
        <v>0</v>
      </c>
    </row>
    <row r="27" spans="1:5" ht="12">
      <c r="A27" s="279" t="s">
        <v>1448</v>
      </c>
      <c r="B27" s="280" t="s">
        <v>1438</v>
      </c>
      <c r="C27" s="281">
        <v>1</v>
      </c>
      <c r="D27" s="282"/>
      <c r="E27" s="283">
        <f t="shared" si="2"/>
        <v>0</v>
      </c>
    </row>
    <row r="28" spans="1:5" ht="12">
      <c r="A28" s="279" t="s">
        <v>1449</v>
      </c>
      <c r="B28" s="280" t="s">
        <v>1438</v>
      </c>
      <c r="C28" s="281">
        <v>1</v>
      </c>
      <c r="D28" s="282"/>
      <c r="E28" s="283">
        <f t="shared" si="2"/>
        <v>0</v>
      </c>
    </row>
    <row r="29" spans="1:5" ht="12">
      <c r="A29" s="279" t="s">
        <v>1450</v>
      </c>
      <c r="B29" s="280" t="s">
        <v>1438</v>
      </c>
      <c r="C29" s="281">
        <v>1</v>
      </c>
      <c r="D29" s="282"/>
      <c r="E29" s="283">
        <f t="shared" si="2"/>
        <v>0</v>
      </c>
    </row>
    <row r="30" spans="1:5" ht="12">
      <c r="A30" s="279" t="s">
        <v>1451</v>
      </c>
      <c r="B30" s="280" t="s">
        <v>1438</v>
      </c>
      <c r="C30" s="281">
        <v>1</v>
      </c>
      <c r="D30" s="282"/>
      <c r="E30" s="283">
        <f t="shared" si="2"/>
        <v>0</v>
      </c>
    </row>
    <row r="31" spans="1:5" ht="12">
      <c r="A31" s="279" t="s">
        <v>1452</v>
      </c>
      <c r="B31" s="280" t="s">
        <v>1438</v>
      </c>
      <c r="C31" s="281">
        <v>1</v>
      </c>
      <c r="D31" s="282"/>
      <c r="E31" s="283">
        <f t="shared" si="2"/>
        <v>0</v>
      </c>
    </row>
    <row r="32" spans="1:5" ht="12">
      <c r="A32" s="279" t="s">
        <v>1453</v>
      </c>
      <c r="B32" s="280" t="s">
        <v>1438</v>
      </c>
      <c r="C32" s="281">
        <v>1</v>
      </c>
      <c r="D32" s="282"/>
      <c r="E32" s="283">
        <f t="shared" si="2"/>
        <v>0</v>
      </c>
    </row>
    <row r="33" spans="1:5" ht="12">
      <c r="A33" s="279" t="s">
        <v>1454</v>
      </c>
      <c r="B33" s="280" t="s">
        <v>1438</v>
      </c>
      <c r="C33" s="281">
        <v>1</v>
      </c>
      <c r="D33" s="282"/>
      <c r="E33" s="283">
        <f t="shared" si="2"/>
        <v>0</v>
      </c>
    </row>
    <row r="34" spans="1:5" ht="30">
      <c r="A34" s="279" t="s">
        <v>1455</v>
      </c>
      <c r="B34" s="280" t="s">
        <v>1438</v>
      </c>
      <c r="C34" s="281">
        <v>1</v>
      </c>
      <c r="D34" s="282"/>
      <c r="E34" s="283">
        <f t="shared" si="2"/>
        <v>0</v>
      </c>
    </row>
    <row r="35" spans="1:5" ht="12">
      <c r="A35" s="279" t="s">
        <v>1456</v>
      </c>
      <c r="B35" s="280" t="s">
        <v>1438</v>
      </c>
      <c r="C35" s="281">
        <v>1</v>
      </c>
      <c r="D35" s="282"/>
      <c r="E35" s="283">
        <f t="shared" si="2"/>
        <v>0</v>
      </c>
    </row>
    <row r="37" spans="1:5" ht="17.25">
      <c r="A37" s="287" t="s">
        <v>1457</v>
      </c>
      <c r="B37" s="288"/>
      <c r="C37" s="288"/>
      <c r="D37" s="288"/>
      <c r="E37" s="289">
        <f>SUM(E4:E35)</f>
        <v>0</v>
      </c>
    </row>
    <row r="38" spans="1:5" ht="17.25">
      <c r="A38" s="273" t="s">
        <v>1458</v>
      </c>
      <c r="B38" s="290"/>
      <c r="C38" s="290"/>
      <c r="D38" s="290"/>
      <c r="E38" s="291"/>
    </row>
    <row r="39" spans="1:5" ht="12">
      <c r="A39" s="279"/>
      <c r="B39" s="280"/>
      <c r="C39" s="281"/>
      <c r="D39" s="283"/>
      <c r="E39" s="283"/>
    </row>
    <row r="40" spans="1:5" ht="12">
      <c r="A40" s="279"/>
      <c r="B40" s="280"/>
      <c r="C40" s="281"/>
      <c r="D40" s="283"/>
      <c r="E40" s="283"/>
    </row>
    <row r="41" spans="1:5" ht="12">
      <c r="A41" s="279"/>
      <c r="B41" s="280"/>
      <c r="C41" s="281"/>
      <c r="D41" s="283"/>
      <c r="E41" s="283"/>
    </row>
    <row r="42" spans="1:5" ht="12">
      <c r="A42" s="279"/>
      <c r="B42" s="280"/>
      <c r="C42" s="281"/>
      <c r="D42" s="283"/>
      <c r="E42" s="283"/>
    </row>
    <row r="43" spans="1:5" ht="12">
      <c r="A43" s="279"/>
      <c r="B43" s="280"/>
      <c r="C43" s="281"/>
      <c r="D43" s="283"/>
      <c r="E43" s="280" t="s">
        <v>1459</v>
      </c>
    </row>
    <row r="44" spans="1:5" ht="12">
      <c r="A44" s="279"/>
      <c r="B44" s="280"/>
      <c r="C44" s="281"/>
      <c r="D44" s="283"/>
      <c r="E44" s="283"/>
    </row>
    <row r="45" spans="1:5" ht="12">
      <c r="A45" s="279"/>
      <c r="B45" s="280"/>
      <c r="C45" s="281"/>
      <c r="D45" s="283"/>
      <c r="E45" s="283"/>
    </row>
    <row r="46" spans="1:5" ht="12">
      <c r="A46" s="279"/>
      <c r="B46" s="280"/>
      <c r="C46" s="281"/>
      <c r="D46" s="283"/>
      <c r="E46" s="283"/>
    </row>
    <row r="47" spans="1:5" ht="12">
      <c r="A47" s="279"/>
      <c r="B47" s="280"/>
      <c r="C47" s="281"/>
      <c r="D47" s="283"/>
      <c r="E47" s="283"/>
    </row>
    <row r="48" spans="1:5" ht="12">
      <c r="A48" s="279"/>
      <c r="B48" s="280"/>
      <c r="C48" s="281"/>
      <c r="D48" s="283"/>
      <c r="E48" s="283"/>
    </row>
    <row r="49" spans="1:5" ht="12">
      <c r="A49" s="279"/>
      <c r="B49" s="280"/>
      <c r="C49" s="281"/>
      <c r="D49" s="283"/>
      <c r="E49" s="283"/>
    </row>
    <row r="50" spans="1:5" ht="12">
      <c r="A50" s="279"/>
      <c r="B50" s="280"/>
      <c r="C50" s="281"/>
      <c r="D50" s="283"/>
      <c r="E50" s="283"/>
    </row>
    <row r="51" spans="1:5" ht="12">
      <c r="A51" s="279"/>
      <c r="B51" s="280"/>
      <c r="C51" s="281"/>
      <c r="D51" s="283"/>
      <c r="E51" s="283"/>
    </row>
    <row r="52" spans="1:5" ht="12">
      <c r="A52" s="279"/>
      <c r="B52" s="280"/>
      <c r="C52" s="281"/>
      <c r="D52" s="283"/>
      <c r="E52" s="283"/>
    </row>
    <row r="53" spans="1:5" ht="12">
      <c r="A53" s="279"/>
      <c r="B53" s="280"/>
      <c r="C53" s="281"/>
      <c r="D53" s="283"/>
      <c r="E53" s="283"/>
    </row>
    <row r="54" spans="1:5" ht="12">
      <c r="A54" s="279"/>
      <c r="B54" s="280"/>
      <c r="C54" s="281"/>
      <c r="D54" s="283"/>
      <c r="E54" s="283"/>
    </row>
  </sheetData>
  <sheetProtection algorithmName="SHA-512" hashValue="ZYyAaZgU7nGs5eXCmW4lQ2ZRgs/OrFpPY4K3QMN1SrrBR3TfISpfbbWgYaMNEXdWI5l99W7iguP9omI5yPwyZw==" saltValue="a/NlX9jx1pKVN2g+4fb87w==" spinCount="100000" sheet="1" objects="1" scenarios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51D23-6B6A-4D25-974E-8F1AB7109DCE}">
  <sheetPr>
    <tabColor theme="6" tint="0.5999900102615356"/>
    <pageSetUpPr fitToPage="1"/>
  </sheetPr>
  <dimension ref="A1:H43"/>
  <sheetViews>
    <sheetView view="pageBreakPreview" zoomScaleSheetLayoutView="100" workbookViewId="0" topLeftCell="A1">
      <selection activeCell="D32" sqref="D32"/>
    </sheetView>
  </sheetViews>
  <sheetFormatPr defaultColWidth="10.28125" defaultRowHeight="12"/>
  <cols>
    <col min="1" max="1" width="57.00390625" style="273" customWidth="1"/>
    <col min="2" max="2" width="8.00390625" style="273" customWidth="1"/>
    <col min="3" max="3" width="9.28125" style="273" customWidth="1"/>
    <col min="4" max="4" width="19.421875" style="273" customWidth="1"/>
    <col min="5" max="5" width="15.00390625" style="273" customWidth="1"/>
    <col min="6" max="6" width="11.8515625" style="273" bestFit="1" customWidth="1"/>
    <col min="7" max="8" width="11.7109375" style="273" bestFit="1" customWidth="1"/>
    <col min="9" max="16384" width="10.28125" style="273" customWidth="1"/>
  </cols>
  <sheetData>
    <row r="1" spans="1:5" ht="21">
      <c r="A1" s="271" t="s">
        <v>1460</v>
      </c>
      <c r="B1" s="272"/>
      <c r="C1" s="272"/>
      <c r="D1" s="272"/>
      <c r="E1" s="272"/>
    </row>
    <row r="3" spans="1:5" ht="30">
      <c r="A3" s="274" t="s">
        <v>1425</v>
      </c>
      <c r="B3" s="275" t="s">
        <v>117</v>
      </c>
      <c r="C3" s="276" t="s">
        <v>1426</v>
      </c>
      <c r="D3" s="276" t="s">
        <v>1427</v>
      </c>
      <c r="E3" s="276" t="s">
        <v>1428</v>
      </c>
    </row>
    <row r="4" spans="6:8" ht="12">
      <c r="F4" s="292"/>
      <c r="H4" s="292"/>
    </row>
    <row r="5" spans="1:8" ht="12">
      <c r="A5" s="277" t="s">
        <v>1439</v>
      </c>
      <c r="B5" s="272"/>
      <c r="C5" s="272"/>
      <c r="D5" s="272"/>
      <c r="E5" s="272"/>
      <c r="F5" s="292"/>
      <c r="H5" s="292"/>
    </row>
    <row r="6" spans="1:8" ht="12">
      <c r="A6" s="278"/>
      <c r="F6" s="292"/>
      <c r="H6" s="292"/>
    </row>
    <row r="7" spans="1:8" ht="30">
      <c r="A7" s="293" t="s">
        <v>1461</v>
      </c>
      <c r="B7" s="280" t="s">
        <v>229</v>
      </c>
      <c r="C7" s="281">
        <v>12</v>
      </c>
      <c r="D7" s="282"/>
      <c r="E7" s="283">
        <f>D7*(C7)</f>
        <v>0</v>
      </c>
      <c r="F7" s="292"/>
      <c r="H7" s="292"/>
    </row>
    <row r="8" spans="1:8" ht="30">
      <c r="A8" s="293" t="s">
        <v>1462</v>
      </c>
      <c r="B8" s="280" t="s">
        <v>229</v>
      </c>
      <c r="C8" s="281">
        <v>10</v>
      </c>
      <c r="D8" s="282"/>
      <c r="E8" s="283">
        <f aca="true" t="shared" si="0" ref="E8:E15">D8*(C8)</f>
        <v>0</v>
      </c>
      <c r="F8" s="292"/>
      <c r="H8" s="292"/>
    </row>
    <row r="9" spans="1:8" ht="30">
      <c r="A9" s="279" t="s">
        <v>1463</v>
      </c>
      <c r="B9" s="280" t="s">
        <v>229</v>
      </c>
      <c r="C9" s="281">
        <v>16</v>
      </c>
      <c r="D9" s="282"/>
      <c r="E9" s="283">
        <f t="shared" si="0"/>
        <v>0</v>
      </c>
      <c r="F9" s="292"/>
      <c r="H9" s="292"/>
    </row>
    <row r="10" spans="1:8" ht="12">
      <c r="A10" s="293" t="s">
        <v>1464</v>
      </c>
      <c r="B10" s="280" t="s">
        <v>229</v>
      </c>
      <c r="C10" s="281">
        <v>4</v>
      </c>
      <c r="D10" s="282"/>
      <c r="E10" s="283">
        <f t="shared" si="0"/>
        <v>0</v>
      </c>
      <c r="F10" s="292"/>
      <c r="H10" s="292"/>
    </row>
    <row r="11" spans="1:8" ht="12">
      <c r="A11" s="293" t="s">
        <v>1465</v>
      </c>
      <c r="B11" s="280" t="s">
        <v>229</v>
      </c>
      <c r="C11" s="281">
        <v>20</v>
      </c>
      <c r="D11" s="282"/>
      <c r="E11" s="283">
        <f t="shared" si="0"/>
        <v>0</v>
      </c>
      <c r="F11" s="292"/>
      <c r="H11" s="292"/>
    </row>
    <row r="12" spans="1:8" ht="12">
      <c r="A12" s="279" t="s">
        <v>1466</v>
      </c>
      <c r="B12" s="280" t="s">
        <v>1431</v>
      </c>
      <c r="C12" s="281">
        <v>3</v>
      </c>
      <c r="D12" s="282"/>
      <c r="E12" s="283">
        <f t="shared" si="0"/>
        <v>0</v>
      </c>
      <c r="F12" s="292"/>
      <c r="H12" s="292"/>
    </row>
    <row r="13" spans="1:8" ht="12">
      <c r="A13" s="279" t="s">
        <v>1467</v>
      </c>
      <c r="B13" s="280" t="s">
        <v>1431</v>
      </c>
      <c r="C13" s="281">
        <v>2</v>
      </c>
      <c r="D13" s="282"/>
      <c r="E13" s="283">
        <f t="shared" si="0"/>
        <v>0</v>
      </c>
      <c r="F13" s="292"/>
      <c r="H13" s="292"/>
    </row>
    <row r="14" spans="1:8" ht="12">
      <c r="A14" s="279" t="s">
        <v>1468</v>
      </c>
      <c r="B14" s="280" t="s">
        <v>1431</v>
      </c>
      <c r="C14" s="281">
        <v>1</v>
      </c>
      <c r="D14" s="282"/>
      <c r="E14" s="283">
        <f t="shared" si="0"/>
        <v>0</v>
      </c>
      <c r="H14" s="292"/>
    </row>
    <row r="15" spans="1:5" ht="12">
      <c r="A15" s="279" t="s">
        <v>1469</v>
      </c>
      <c r="B15" s="280" t="s">
        <v>1431</v>
      </c>
      <c r="C15" s="281">
        <v>4</v>
      </c>
      <c r="D15" s="282"/>
      <c r="E15" s="283">
        <f t="shared" si="0"/>
        <v>0</v>
      </c>
    </row>
    <row r="16" spans="1:5" ht="12">
      <c r="A16" s="279"/>
      <c r="B16" s="280"/>
      <c r="C16" s="281"/>
      <c r="D16" s="282"/>
      <c r="E16" s="283"/>
    </row>
    <row r="17" spans="1:5" ht="12">
      <c r="A17" s="277" t="s">
        <v>1470</v>
      </c>
      <c r="B17" s="272"/>
      <c r="C17" s="272"/>
      <c r="D17" s="285"/>
      <c r="E17" s="272"/>
    </row>
    <row r="18" spans="1:4" ht="12">
      <c r="A18" s="278"/>
      <c r="D18" s="286"/>
    </row>
    <row r="19" spans="1:5" ht="18" customHeight="1">
      <c r="A19" s="294" t="s">
        <v>1471</v>
      </c>
      <c r="B19" s="280" t="s">
        <v>1431</v>
      </c>
      <c r="C19" s="281">
        <v>1</v>
      </c>
      <c r="D19" s="282"/>
      <c r="E19" s="283">
        <f aca="true" t="shared" si="1" ref="E19:E23">D19*(C19)</f>
        <v>0</v>
      </c>
    </row>
    <row r="20" spans="1:5" ht="18" customHeight="1">
      <c r="A20" s="294" t="s">
        <v>1472</v>
      </c>
      <c r="B20" s="280" t="s">
        <v>1431</v>
      </c>
      <c r="C20" s="281">
        <v>4</v>
      </c>
      <c r="D20" s="282"/>
      <c r="E20" s="283">
        <f t="shared" si="1"/>
        <v>0</v>
      </c>
    </row>
    <row r="21" spans="1:5" ht="12">
      <c r="A21" s="294" t="s">
        <v>1473</v>
      </c>
      <c r="B21" s="280" t="s">
        <v>1431</v>
      </c>
      <c r="C21" s="281">
        <v>4</v>
      </c>
      <c r="D21" s="282"/>
      <c r="E21" s="283">
        <f t="shared" si="1"/>
        <v>0</v>
      </c>
    </row>
    <row r="22" spans="1:5" ht="12">
      <c r="A22" s="295" t="s">
        <v>1474</v>
      </c>
      <c r="B22" s="280" t="s">
        <v>1431</v>
      </c>
      <c r="C22" s="281">
        <v>4</v>
      </c>
      <c r="D22" s="282"/>
      <c r="E22" s="283">
        <f t="shared" si="1"/>
        <v>0</v>
      </c>
    </row>
    <row r="23" spans="1:7" s="296" customFormat="1" ht="30">
      <c r="A23" s="294" t="s">
        <v>1475</v>
      </c>
      <c r="B23" s="280" t="s">
        <v>1431</v>
      </c>
      <c r="C23" s="281">
        <v>1</v>
      </c>
      <c r="D23" s="282"/>
      <c r="E23" s="283">
        <f t="shared" si="1"/>
        <v>0</v>
      </c>
      <c r="F23" s="273"/>
      <c r="G23" s="273"/>
    </row>
    <row r="24" spans="1:7" s="296" customFormat="1" ht="12">
      <c r="A24" s="294"/>
      <c r="B24" s="280"/>
      <c r="C24" s="281"/>
      <c r="D24" s="282"/>
      <c r="E24" s="283"/>
      <c r="F24" s="273"/>
      <c r="G24" s="273"/>
    </row>
    <row r="25" spans="1:5" ht="12">
      <c r="A25" s="277" t="s">
        <v>1446</v>
      </c>
      <c r="B25" s="272"/>
      <c r="C25" s="272"/>
      <c r="D25" s="285"/>
      <c r="E25" s="272"/>
    </row>
    <row r="26" spans="1:4" ht="12">
      <c r="A26" s="278"/>
      <c r="D26" s="286"/>
    </row>
    <row r="27" spans="1:5" ht="12">
      <c r="A27" s="279" t="s">
        <v>1476</v>
      </c>
      <c r="B27" s="280" t="s">
        <v>1438</v>
      </c>
      <c r="C27" s="281">
        <v>1</v>
      </c>
      <c r="D27" s="282"/>
      <c r="E27" s="283">
        <f>C27*D27</f>
        <v>0</v>
      </c>
    </row>
    <row r="28" spans="1:5" ht="12">
      <c r="A28" s="279" t="s">
        <v>1477</v>
      </c>
      <c r="B28" s="280" t="s">
        <v>1438</v>
      </c>
      <c r="C28" s="281">
        <v>1</v>
      </c>
      <c r="D28" s="282"/>
      <c r="E28" s="283">
        <f aca="true" t="shared" si="2" ref="E28:E33">C28*D28</f>
        <v>0</v>
      </c>
    </row>
    <row r="29" spans="1:5" ht="12">
      <c r="A29" s="279" t="s">
        <v>1448</v>
      </c>
      <c r="B29" s="280" t="s">
        <v>1438</v>
      </c>
      <c r="C29" s="281">
        <v>1</v>
      </c>
      <c r="D29" s="282"/>
      <c r="E29" s="283">
        <f t="shared" si="2"/>
        <v>0</v>
      </c>
    </row>
    <row r="30" spans="1:5" ht="12">
      <c r="A30" s="279" t="s">
        <v>1449</v>
      </c>
      <c r="B30" s="280" t="s">
        <v>1438</v>
      </c>
      <c r="C30" s="281">
        <v>1</v>
      </c>
      <c r="D30" s="282"/>
      <c r="E30" s="283">
        <f t="shared" si="2"/>
        <v>0</v>
      </c>
    </row>
    <row r="31" spans="1:5" ht="12">
      <c r="A31" s="279" t="s">
        <v>1478</v>
      </c>
      <c r="B31" s="280" t="s">
        <v>1438</v>
      </c>
      <c r="C31" s="281">
        <v>1</v>
      </c>
      <c r="D31" s="282"/>
      <c r="E31" s="283">
        <f t="shared" si="2"/>
        <v>0</v>
      </c>
    </row>
    <row r="32" spans="1:5" ht="12">
      <c r="A32" s="279" t="s">
        <v>1452</v>
      </c>
      <c r="B32" s="280" t="s">
        <v>1438</v>
      </c>
      <c r="C32" s="281">
        <v>1</v>
      </c>
      <c r="D32" s="282"/>
      <c r="E32" s="283">
        <f t="shared" si="2"/>
        <v>0</v>
      </c>
    </row>
    <row r="33" spans="1:5" ht="12">
      <c r="A33" s="279" t="s">
        <v>1479</v>
      </c>
      <c r="B33" s="280" t="s">
        <v>1438</v>
      </c>
      <c r="C33" s="281">
        <v>1</v>
      </c>
      <c r="D33" s="282"/>
      <c r="E33" s="283">
        <f t="shared" si="2"/>
        <v>0</v>
      </c>
    </row>
    <row r="34" spans="1:5" ht="12">
      <c r="A34" s="279" t="s">
        <v>1480</v>
      </c>
      <c r="B34" s="280" t="s">
        <v>1438</v>
      </c>
      <c r="C34" s="281">
        <v>1</v>
      </c>
      <c r="D34" s="282"/>
      <c r="E34" s="283">
        <f>C34*D34</f>
        <v>0</v>
      </c>
    </row>
    <row r="35" spans="1:5" ht="30">
      <c r="A35" s="279" t="s">
        <v>1481</v>
      </c>
      <c r="B35" s="280" t="s">
        <v>1438</v>
      </c>
      <c r="C35" s="281">
        <v>1</v>
      </c>
      <c r="D35" s="282"/>
      <c r="E35" s="283">
        <f>C35*D35</f>
        <v>0</v>
      </c>
    </row>
    <row r="36" spans="1:5" ht="12">
      <c r="A36" s="279" t="s">
        <v>1456</v>
      </c>
      <c r="B36" s="280" t="s">
        <v>1438</v>
      </c>
      <c r="C36" s="281">
        <v>1</v>
      </c>
      <c r="D36" s="282"/>
      <c r="E36" s="283">
        <f>C36*D36</f>
        <v>0</v>
      </c>
    </row>
    <row r="37" spans="1:5" ht="12">
      <c r="A37" s="297"/>
      <c r="B37" s="298"/>
      <c r="C37" s="298"/>
      <c r="D37" s="299"/>
      <c r="E37" s="299"/>
    </row>
    <row r="38" spans="1:5" ht="17.25">
      <c r="A38" s="287" t="s">
        <v>1457</v>
      </c>
      <c r="B38" s="288"/>
      <c r="C38" s="288"/>
      <c r="D38" s="288"/>
      <c r="E38" s="289">
        <f>SUM(E6:E37)</f>
        <v>0</v>
      </c>
    </row>
    <row r="39" spans="1:5" ht="17.25">
      <c r="A39" s="273" t="s">
        <v>1458</v>
      </c>
      <c r="B39" s="290"/>
      <c r="C39" s="290"/>
      <c r="D39" s="290"/>
      <c r="E39" s="291"/>
    </row>
    <row r="40" spans="1:5" ht="12">
      <c r="A40" s="279"/>
      <c r="B40" s="280"/>
      <c r="C40" s="281"/>
      <c r="D40" s="283"/>
      <c r="E40" s="283"/>
    </row>
    <row r="43" ht="12">
      <c r="D43" s="280"/>
    </row>
  </sheetData>
  <sheetProtection algorithmName="SHA-512" hashValue="sxHIGRGJSpiUop0TRmZM9zUDiV0hYeg4y4lV2dQvG88mCkT3T5f1nA2ZTSkH47qf8tv5e62B6CzHgHhaTwWK5w==" saltValue="DHO2fZUfFpMw9ezRD/dSEg==" spinCount="100000" sheet="1" objects="1" scenarios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7AEC1-CBA7-4A0A-A4E9-7EDA7F6C3B68}">
  <sheetPr>
    <tabColor theme="6" tint="0.5999900102615356"/>
    <pageSetUpPr fitToPage="1"/>
  </sheetPr>
  <dimension ref="C3:J45"/>
  <sheetViews>
    <sheetView workbookViewId="0" topLeftCell="A1">
      <selection activeCell="I55" sqref="I55"/>
    </sheetView>
  </sheetViews>
  <sheetFormatPr defaultColWidth="9.140625" defaultRowHeight="12"/>
  <cols>
    <col min="1" max="2" width="9.28125" style="300" customWidth="1"/>
    <col min="3" max="3" width="11.7109375" style="300" customWidth="1"/>
    <col min="4" max="4" width="13.8515625" style="300" customWidth="1"/>
    <col min="5" max="5" width="74.421875" style="300" customWidth="1"/>
    <col min="6" max="6" width="8.28125" style="300" customWidth="1"/>
    <col min="7" max="7" width="17.8515625" style="300" customWidth="1"/>
    <col min="8" max="8" width="28.28125" style="300" customWidth="1"/>
    <col min="9" max="9" width="26.7109375" style="300" customWidth="1"/>
    <col min="10" max="10" width="20.7109375" style="300" customWidth="1"/>
    <col min="11" max="11" width="10.28125" style="300" customWidth="1"/>
    <col min="12" max="16384" width="9.28125" style="300" customWidth="1"/>
  </cols>
  <sheetData>
    <row r="3" spans="8:9" ht="12">
      <c r="H3" s="349"/>
      <c r="I3" s="349"/>
    </row>
    <row r="4" spans="3:10" ht="12">
      <c r="C4" s="301" t="s">
        <v>1482</v>
      </c>
      <c r="D4" s="301" t="s">
        <v>1483</v>
      </c>
      <c r="E4" s="301" t="s">
        <v>58</v>
      </c>
      <c r="F4" s="301" t="s">
        <v>117</v>
      </c>
      <c r="G4" s="301" t="s">
        <v>1484</v>
      </c>
      <c r="H4" s="301" t="s">
        <v>1485</v>
      </c>
      <c r="I4" s="301" t="s">
        <v>1486</v>
      </c>
      <c r="J4" s="301" t="s">
        <v>1487</v>
      </c>
    </row>
    <row r="5" spans="3:10" ht="12">
      <c r="C5" s="350" t="s">
        <v>1488</v>
      </c>
      <c r="D5" s="350"/>
      <c r="E5" s="350"/>
      <c r="F5" s="350"/>
      <c r="G5" s="350"/>
      <c r="H5" s="350"/>
      <c r="I5" s="350"/>
      <c r="J5" s="350"/>
    </row>
    <row r="6" spans="3:10" ht="12">
      <c r="C6" s="302">
        <v>1</v>
      </c>
      <c r="D6" s="302"/>
      <c r="E6" s="302" t="s">
        <v>1489</v>
      </c>
      <c r="F6" s="302" t="s">
        <v>229</v>
      </c>
      <c r="G6" s="302">
        <v>40</v>
      </c>
      <c r="H6" s="303"/>
      <c r="I6" s="303"/>
      <c r="J6" s="302">
        <f aca="true" t="shared" si="0" ref="J6:J9">G6*(H6+I6)</f>
        <v>0</v>
      </c>
    </row>
    <row r="7" spans="3:10" ht="12">
      <c r="C7" s="302">
        <v>2</v>
      </c>
      <c r="D7" s="302"/>
      <c r="E7" s="302" t="s">
        <v>1490</v>
      </c>
      <c r="F7" s="302" t="s">
        <v>229</v>
      </c>
      <c r="G7" s="302">
        <v>250</v>
      </c>
      <c r="H7" s="303"/>
      <c r="I7" s="303"/>
      <c r="J7" s="302">
        <f t="shared" si="0"/>
        <v>0</v>
      </c>
    </row>
    <row r="8" spans="3:10" ht="12">
      <c r="C8" s="302">
        <v>3</v>
      </c>
      <c r="D8" s="302"/>
      <c r="E8" s="302" t="s">
        <v>1491</v>
      </c>
      <c r="F8" s="302" t="s">
        <v>1431</v>
      </c>
      <c r="G8" s="302">
        <v>200</v>
      </c>
      <c r="H8" s="303"/>
      <c r="I8" s="303"/>
      <c r="J8" s="302">
        <f t="shared" si="0"/>
        <v>0</v>
      </c>
    </row>
    <row r="9" spans="3:10" ht="12">
      <c r="C9" s="302">
        <v>4</v>
      </c>
      <c r="D9" s="302"/>
      <c r="E9" s="302" t="s">
        <v>1492</v>
      </c>
      <c r="F9" s="302" t="s">
        <v>1438</v>
      </c>
      <c r="G9" s="302">
        <v>1</v>
      </c>
      <c r="H9" s="303"/>
      <c r="I9" s="303"/>
      <c r="J9" s="302">
        <f t="shared" si="0"/>
        <v>0</v>
      </c>
    </row>
    <row r="10" spans="3:10" ht="12">
      <c r="C10" s="351" t="s">
        <v>146</v>
      </c>
      <c r="D10" s="351"/>
      <c r="E10" s="351"/>
      <c r="F10" s="351"/>
      <c r="G10" s="351"/>
      <c r="H10" s="351"/>
      <c r="I10" s="351"/>
      <c r="J10" s="302">
        <f>SUM(J6:J9)</f>
        <v>0</v>
      </c>
    </row>
    <row r="11" spans="3:10" ht="12">
      <c r="C11" s="350" t="s">
        <v>1493</v>
      </c>
      <c r="D11" s="350"/>
      <c r="E11" s="350"/>
      <c r="F11" s="350"/>
      <c r="G11" s="350"/>
      <c r="H11" s="350"/>
      <c r="I11" s="350"/>
      <c r="J11" s="350"/>
    </row>
    <row r="12" spans="3:10" ht="12">
      <c r="C12" s="302">
        <v>5</v>
      </c>
      <c r="D12" s="302"/>
      <c r="E12" s="302" t="s">
        <v>1494</v>
      </c>
      <c r="F12" s="302" t="s">
        <v>1431</v>
      </c>
      <c r="G12" s="302">
        <v>13</v>
      </c>
      <c r="H12" s="303"/>
      <c r="I12" s="303"/>
      <c r="J12" s="302">
        <f>G12*(H12+I12)</f>
        <v>0</v>
      </c>
    </row>
    <row r="13" spans="3:10" ht="12">
      <c r="C13" s="302">
        <v>6</v>
      </c>
      <c r="D13" s="304"/>
      <c r="E13" s="302" t="s">
        <v>1495</v>
      </c>
      <c r="F13" s="302" t="s">
        <v>1431</v>
      </c>
      <c r="G13" s="302">
        <v>3</v>
      </c>
      <c r="H13" s="303"/>
      <c r="I13" s="303"/>
      <c r="J13" s="302">
        <f aca="true" t="shared" si="1" ref="J13:J18">G13*(H13+I13)</f>
        <v>0</v>
      </c>
    </row>
    <row r="14" spans="3:10" ht="12">
      <c r="C14" s="302">
        <v>7</v>
      </c>
      <c r="D14" s="304"/>
      <c r="E14" s="302" t="s">
        <v>1496</v>
      </c>
      <c r="F14" s="302" t="s">
        <v>1431</v>
      </c>
      <c r="G14" s="302">
        <v>7</v>
      </c>
      <c r="H14" s="303"/>
      <c r="I14" s="303"/>
      <c r="J14" s="302">
        <f t="shared" si="1"/>
        <v>0</v>
      </c>
    </row>
    <row r="15" spans="3:10" ht="12">
      <c r="C15" s="302">
        <v>8</v>
      </c>
      <c r="D15" s="304"/>
      <c r="E15" s="302" t="s">
        <v>1497</v>
      </c>
      <c r="F15" s="302" t="s">
        <v>1431</v>
      </c>
      <c r="G15" s="302">
        <v>3</v>
      </c>
      <c r="H15" s="303"/>
      <c r="I15" s="303"/>
      <c r="J15" s="302">
        <f t="shared" si="1"/>
        <v>0</v>
      </c>
    </row>
    <row r="16" spans="3:10" ht="12">
      <c r="C16" s="302">
        <v>9</v>
      </c>
      <c r="D16" s="302"/>
      <c r="E16" s="302" t="s">
        <v>1498</v>
      </c>
      <c r="F16" s="302" t="s">
        <v>1431</v>
      </c>
      <c r="G16" s="302">
        <v>10</v>
      </c>
      <c r="H16" s="303"/>
      <c r="I16" s="303"/>
      <c r="J16" s="302">
        <f t="shared" si="1"/>
        <v>0</v>
      </c>
    </row>
    <row r="17" spans="3:10" ht="12">
      <c r="C17" s="302">
        <v>10</v>
      </c>
      <c r="D17" s="302"/>
      <c r="E17" s="302" t="s">
        <v>1499</v>
      </c>
      <c r="F17" s="302" t="s">
        <v>1431</v>
      </c>
      <c r="G17" s="302">
        <v>7</v>
      </c>
      <c r="H17" s="303"/>
      <c r="I17" s="303"/>
      <c r="J17" s="302">
        <f t="shared" si="1"/>
        <v>0</v>
      </c>
    </row>
    <row r="18" spans="3:10" ht="12">
      <c r="C18" s="302">
        <v>11</v>
      </c>
      <c r="D18" s="305"/>
      <c r="E18" s="302" t="s">
        <v>1492</v>
      </c>
      <c r="F18" s="302" t="s">
        <v>1438</v>
      </c>
      <c r="G18" s="302">
        <v>1</v>
      </c>
      <c r="H18" s="303"/>
      <c r="I18" s="303"/>
      <c r="J18" s="302">
        <f t="shared" si="1"/>
        <v>0</v>
      </c>
    </row>
    <row r="19" spans="3:10" ht="12">
      <c r="C19" s="351" t="s">
        <v>146</v>
      </c>
      <c r="D19" s="351"/>
      <c r="E19" s="351"/>
      <c r="F19" s="351"/>
      <c r="G19" s="351"/>
      <c r="H19" s="351"/>
      <c r="I19" s="351"/>
      <c r="J19" s="302">
        <f>SUM(J12:J18)</f>
        <v>0</v>
      </c>
    </row>
    <row r="20" spans="3:10" ht="12">
      <c r="C20" s="350" t="s">
        <v>1500</v>
      </c>
      <c r="D20" s="350"/>
      <c r="E20" s="350"/>
      <c r="F20" s="350"/>
      <c r="G20" s="350"/>
      <c r="H20" s="350"/>
      <c r="I20" s="350"/>
      <c r="J20" s="350"/>
    </row>
    <row r="21" spans="3:10" ht="12">
      <c r="C21" s="302">
        <v>12</v>
      </c>
      <c r="D21" s="302"/>
      <c r="E21" s="302" t="s">
        <v>1501</v>
      </c>
      <c r="F21" s="302" t="s">
        <v>1431</v>
      </c>
      <c r="G21" s="302">
        <v>1</v>
      </c>
      <c r="H21" s="303"/>
      <c r="I21" s="303"/>
      <c r="J21" s="302">
        <f>G21*(H21+I21)</f>
        <v>0</v>
      </c>
    </row>
    <row r="22" spans="3:10" ht="12">
      <c r="C22" s="302">
        <v>13</v>
      </c>
      <c r="D22" s="302"/>
      <c r="E22" s="302" t="s">
        <v>1502</v>
      </c>
      <c r="F22" s="302" t="s">
        <v>1431</v>
      </c>
      <c r="G22" s="302">
        <v>2</v>
      </c>
      <c r="H22" s="303"/>
      <c r="I22" s="303"/>
      <c r="J22" s="302">
        <f aca="true" t="shared" si="2" ref="J22:J31">G22*(H22+I22)</f>
        <v>0</v>
      </c>
    </row>
    <row r="23" spans="3:10" ht="12">
      <c r="C23" s="302">
        <v>14</v>
      </c>
      <c r="D23" s="302"/>
      <c r="E23" s="302" t="s">
        <v>1503</v>
      </c>
      <c r="F23" s="302" t="s">
        <v>1431</v>
      </c>
      <c r="G23" s="302">
        <v>11</v>
      </c>
      <c r="H23" s="303"/>
      <c r="I23" s="303"/>
      <c r="J23" s="302">
        <f t="shared" si="2"/>
        <v>0</v>
      </c>
    </row>
    <row r="24" spans="3:10" ht="12">
      <c r="C24" s="302">
        <v>15</v>
      </c>
      <c r="D24" s="302"/>
      <c r="E24" s="302" t="s">
        <v>1504</v>
      </c>
      <c r="F24" s="302" t="s">
        <v>1431</v>
      </c>
      <c r="G24" s="302">
        <v>5</v>
      </c>
      <c r="H24" s="303"/>
      <c r="I24" s="303"/>
      <c r="J24" s="302">
        <f t="shared" si="2"/>
        <v>0</v>
      </c>
    </row>
    <row r="25" spans="3:10" ht="12">
      <c r="C25" s="302">
        <v>16</v>
      </c>
      <c r="D25" s="302"/>
      <c r="E25" s="302" t="s">
        <v>1505</v>
      </c>
      <c r="F25" s="302" t="s">
        <v>1431</v>
      </c>
      <c r="G25" s="302">
        <v>3</v>
      </c>
      <c r="H25" s="303"/>
      <c r="I25" s="303"/>
      <c r="J25" s="302">
        <f t="shared" si="2"/>
        <v>0</v>
      </c>
    </row>
    <row r="26" spans="3:10" ht="12">
      <c r="C26" s="302">
        <v>17</v>
      </c>
      <c r="D26" s="302"/>
      <c r="E26" s="302" t="s">
        <v>1506</v>
      </c>
      <c r="F26" s="302" t="s">
        <v>1431</v>
      </c>
      <c r="G26" s="302">
        <v>1</v>
      </c>
      <c r="H26" s="303"/>
      <c r="I26" s="303"/>
      <c r="J26" s="302">
        <f t="shared" si="2"/>
        <v>0</v>
      </c>
    </row>
    <row r="27" spans="3:10" ht="12">
      <c r="C27" s="302">
        <v>18</v>
      </c>
      <c r="D27" s="302"/>
      <c r="E27" s="302" t="s">
        <v>1507</v>
      </c>
      <c r="F27" s="302" t="s">
        <v>1431</v>
      </c>
      <c r="G27" s="302">
        <v>1</v>
      </c>
      <c r="H27" s="303"/>
      <c r="I27" s="303"/>
      <c r="J27" s="302">
        <f t="shared" si="2"/>
        <v>0</v>
      </c>
    </row>
    <row r="28" spans="3:10" ht="12">
      <c r="C28" s="302">
        <v>19</v>
      </c>
      <c r="D28" s="302"/>
      <c r="E28" s="302" t="s">
        <v>1508</v>
      </c>
      <c r="F28" s="302" t="s">
        <v>1431</v>
      </c>
      <c r="G28" s="302">
        <v>1</v>
      </c>
      <c r="H28" s="303"/>
      <c r="I28" s="303"/>
      <c r="J28" s="302">
        <f t="shared" si="2"/>
        <v>0</v>
      </c>
    </row>
    <row r="29" spans="3:10" ht="12">
      <c r="C29" s="302">
        <v>20</v>
      </c>
      <c r="D29" s="302"/>
      <c r="E29" s="302" t="s">
        <v>1509</v>
      </c>
      <c r="F29" s="302" t="s">
        <v>1431</v>
      </c>
      <c r="G29" s="302">
        <v>2</v>
      </c>
      <c r="H29" s="303"/>
      <c r="I29" s="303"/>
      <c r="J29" s="302">
        <f t="shared" si="2"/>
        <v>0</v>
      </c>
    </row>
    <row r="30" spans="3:10" ht="12">
      <c r="C30" s="302">
        <v>21</v>
      </c>
      <c r="D30" s="302"/>
      <c r="E30" s="302" t="s">
        <v>1492</v>
      </c>
      <c r="F30" s="302" t="s">
        <v>1438</v>
      </c>
      <c r="G30" s="302">
        <v>1</v>
      </c>
      <c r="H30" s="303"/>
      <c r="I30" s="303"/>
      <c r="J30" s="302">
        <f t="shared" si="2"/>
        <v>0</v>
      </c>
    </row>
    <row r="31" spans="3:10" ht="12">
      <c r="C31" s="302">
        <v>22</v>
      </c>
      <c r="D31" s="302"/>
      <c r="E31" s="302" t="s">
        <v>1510</v>
      </c>
      <c r="F31" s="302" t="s">
        <v>1438</v>
      </c>
      <c r="G31" s="302">
        <v>1</v>
      </c>
      <c r="H31" s="303"/>
      <c r="I31" s="303"/>
      <c r="J31" s="302">
        <f t="shared" si="2"/>
        <v>0</v>
      </c>
    </row>
    <row r="32" spans="3:10" ht="12">
      <c r="C32" s="351" t="s">
        <v>146</v>
      </c>
      <c r="D32" s="351"/>
      <c r="E32" s="351"/>
      <c r="F32" s="351"/>
      <c r="G32" s="351"/>
      <c r="H32" s="351"/>
      <c r="I32" s="351"/>
      <c r="J32" s="302">
        <f>SUM(J21:J31)</f>
        <v>0</v>
      </c>
    </row>
    <row r="33" spans="3:10" ht="12">
      <c r="C33" s="350" t="s">
        <v>1511</v>
      </c>
      <c r="D33" s="350"/>
      <c r="E33" s="350"/>
      <c r="F33" s="350"/>
      <c r="G33" s="350"/>
      <c r="H33" s="350"/>
      <c r="I33" s="350"/>
      <c r="J33" s="350"/>
    </row>
    <row r="34" spans="3:10" ht="15" customHeight="1">
      <c r="C34" s="302">
        <v>23</v>
      </c>
      <c r="D34" s="302"/>
      <c r="E34" s="302" t="s">
        <v>1512</v>
      </c>
      <c r="F34" s="302" t="s">
        <v>1431</v>
      </c>
      <c r="G34" s="302">
        <v>6</v>
      </c>
      <c r="H34" s="303"/>
      <c r="I34" s="303"/>
      <c r="J34" s="302">
        <f>G34*(H34+I34)</f>
        <v>0</v>
      </c>
    </row>
    <row r="35" spans="3:10" ht="15" customHeight="1">
      <c r="C35" s="302">
        <v>24</v>
      </c>
      <c r="D35" s="302"/>
      <c r="E35" s="302" t="s">
        <v>1513</v>
      </c>
      <c r="F35" s="302" t="s">
        <v>1431</v>
      </c>
      <c r="G35" s="302">
        <v>5</v>
      </c>
      <c r="H35" s="303"/>
      <c r="I35" s="303"/>
      <c r="J35" s="302">
        <f aca="true" t="shared" si="3" ref="J35:J38">G35*(H35+I35)</f>
        <v>0</v>
      </c>
    </row>
    <row r="36" spans="3:10" ht="15" customHeight="1">
      <c r="C36" s="302">
        <v>25</v>
      </c>
      <c r="D36" s="302"/>
      <c r="E36" s="302" t="s">
        <v>1514</v>
      </c>
      <c r="F36" s="302" t="s">
        <v>1431</v>
      </c>
      <c r="G36" s="302">
        <v>7</v>
      </c>
      <c r="H36" s="303"/>
      <c r="I36" s="303"/>
      <c r="J36" s="302">
        <f t="shared" si="3"/>
        <v>0</v>
      </c>
    </row>
    <row r="37" spans="3:10" ht="15" customHeight="1">
      <c r="C37" s="302">
        <v>26</v>
      </c>
      <c r="D37" s="302"/>
      <c r="E37" s="302" t="s">
        <v>1515</v>
      </c>
      <c r="F37" s="302" t="s">
        <v>1431</v>
      </c>
      <c r="G37" s="302">
        <v>3</v>
      </c>
      <c r="H37" s="303"/>
      <c r="I37" s="303"/>
      <c r="J37" s="302">
        <f t="shared" si="3"/>
        <v>0</v>
      </c>
    </row>
    <row r="38" spans="3:10" ht="15" customHeight="1">
      <c r="C38" s="302">
        <v>27</v>
      </c>
      <c r="D38" s="302"/>
      <c r="E38" s="302" t="s">
        <v>1516</v>
      </c>
      <c r="F38" s="302" t="s">
        <v>1431</v>
      </c>
      <c r="G38" s="302">
        <v>3</v>
      </c>
      <c r="H38" s="303"/>
      <c r="I38" s="303"/>
      <c r="J38" s="302">
        <f t="shared" si="3"/>
        <v>0</v>
      </c>
    </row>
    <row r="39" spans="3:10" ht="12">
      <c r="C39" s="351" t="s">
        <v>146</v>
      </c>
      <c r="D39" s="351"/>
      <c r="E39" s="351"/>
      <c r="F39" s="351"/>
      <c r="G39" s="351"/>
      <c r="H39" s="351"/>
      <c r="I39" s="351"/>
      <c r="J39" s="302">
        <f>SUM(J34:J38)</f>
        <v>0</v>
      </c>
    </row>
    <row r="40" spans="3:10" ht="12">
      <c r="C40" s="350" t="s">
        <v>1517</v>
      </c>
      <c r="D40" s="350"/>
      <c r="E40" s="350"/>
      <c r="F40" s="350"/>
      <c r="G40" s="350"/>
      <c r="H40" s="350"/>
      <c r="I40" s="350"/>
      <c r="J40" s="350"/>
    </row>
    <row r="41" spans="3:10" ht="12">
      <c r="C41" s="302">
        <v>28</v>
      </c>
      <c r="D41" s="302"/>
      <c r="E41" s="302" t="s">
        <v>1518</v>
      </c>
      <c r="F41" s="302" t="s">
        <v>1438</v>
      </c>
      <c r="G41" s="302">
        <v>1</v>
      </c>
      <c r="H41" s="303"/>
      <c r="I41" s="303"/>
      <c r="J41" s="302">
        <f aca="true" t="shared" si="4" ref="J41:J43">G41*(H41+I41)</f>
        <v>0</v>
      </c>
    </row>
    <row r="42" spans="3:10" ht="12">
      <c r="C42" s="302">
        <v>29</v>
      </c>
      <c r="D42" s="302"/>
      <c r="E42" s="302" t="s">
        <v>1519</v>
      </c>
      <c r="F42" s="302" t="s">
        <v>1438</v>
      </c>
      <c r="G42" s="302">
        <v>1</v>
      </c>
      <c r="H42" s="303"/>
      <c r="I42" s="303"/>
      <c r="J42" s="302">
        <f t="shared" si="4"/>
        <v>0</v>
      </c>
    </row>
    <row r="43" spans="3:10" ht="12">
      <c r="C43" s="302">
        <v>30</v>
      </c>
      <c r="D43" s="302"/>
      <c r="E43" s="302" t="s">
        <v>1520</v>
      </c>
      <c r="F43" s="302" t="s">
        <v>1438</v>
      </c>
      <c r="G43" s="302">
        <v>1</v>
      </c>
      <c r="H43" s="303"/>
      <c r="I43" s="303"/>
      <c r="J43" s="302">
        <f t="shared" si="4"/>
        <v>0</v>
      </c>
    </row>
    <row r="44" spans="3:10" ht="12">
      <c r="C44" s="351" t="s">
        <v>146</v>
      </c>
      <c r="D44" s="351"/>
      <c r="E44" s="351"/>
      <c r="F44" s="351"/>
      <c r="G44" s="351"/>
      <c r="H44" s="351"/>
      <c r="I44" s="351"/>
      <c r="J44" s="302">
        <f>SUM(J41:J43)</f>
        <v>0</v>
      </c>
    </row>
    <row r="45" spans="3:10" ht="12">
      <c r="C45" s="348" t="s">
        <v>1521</v>
      </c>
      <c r="D45" s="348"/>
      <c r="E45" s="348"/>
      <c r="F45" s="348"/>
      <c r="G45" s="348"/>
      <c r="H45" s="348"/>
      <c r="I45" s="348"/>
      <c r="J45" s="306">
        <f>J10+J19+J39+J44</f>
        <v>0</v>
      </c>
    </row>
  </sheetData>
  <sheetProtection algorithmName="SHA-512" hashValue="r9QldKmhXl8YiEfqxRsZJMmODCK0pEnfSxL/VkQaHBSoo1nYUGSqg9z0wNsXmpmthxQk/LH7zpZcX2FVyXpheg==" saltValue="u2nBPpE826xSIm1fg80WjQ==" spinCount="100000" sheet="1" objects="1" scenarios="1"/>
  <mergeCells count="12">
    <mergeCell ref="C45:I45"/>
    <mergeCell ref="H3:I3"/>
    <mergeCell ref="C5:J5"/>
    <mergeCell ref="C10:I10"/>
    <mergeCell ref="C11:J11"/>
    <mergeCell ref="C19:I19"/>
    <mergeCell ref="C20:J20"/>
    <mergeCell ref="C32:I32"/>
    <mergeCell ref="C33:J33"/>
    <mergeCell ref="C39:I39"/>
    <mergeCell ref="C40:J40"/>
    <mergeCell ref="C44:I4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9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AT2" s="18" t="s">
        <v>93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5" customHeight="1">
      <c r="B4" s="21"/>
      <c r="D4" s="22" t="s">
        <v>94</v>
      </c>
      <c r="L4" s="21"/>
      <c r="M4" s="84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45" t="str">
        <f>'Rekapitulace stavby'!K6</f>
        <v>MŠ Praha 5 - Smíchov, Oprava dětských letních toalet včetně terasy - aktualizace cen 01</v>
      </c>
      <c r="F7" s="346"/>
      <c r="G7" s="346"/>
      <c r="H7" s="346"/>
      <c r="L7" s="21"/>
    </row>
    <row r="8" spans="2:12" s="1" customFormat="1" ht="12" customHeight="1">
      <c r="B8" s="33"/>
      <c r="D8" s="28" t="s">
        <v>95</v>
      </c>
      <c r="L8" s="33"/>
    </row>
    <row r="9" spans="2:12" s="1" customFormat="1" ht="16.5" customHeight="1">
      <c r="B9" s="33"/>
      <c r="E9" s="311" t="s">
        <v>1522</v>
      </c>
      <c r="F9" s="344"/>
      <c r="G9" s="344"/>
      <c r="H9" s="344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12" s="1" customFormat="1" ht="12" customHeight="1">
      <c r="B12" s="33"/>
      <c r="D12" s="28" t="s">
        <v>21</v>
      </c>
      <c r="F12" s="26" t="s">
        <v>22</v>
      </c>
      <c r="I12" s="28" t="s">
        <v>23</v>
      </c>
      <c r="J12" s="49" t="str">
        <f>'Rekapitulace stavby'!AN8</f>
        <v>11. 2. 2022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">
        <v>27</v>
      </c>
      <c r="L14" s="33"/>
    </row>
    <row r="15" spans="2:12" s="1" customFormat="1" ht="18" customHeight="1">
      <c r="B15" s="33"/>
      <c r="E15" s="26" t="s">
        <v>28</v>
      </c>
      <c r="I15" s="28" t="s">
        <v>29</v>
      </c>
      <c r="J15" s="26" t="s">
        <v>30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31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47" t="str">
        <f>'Rekapitulace stavby'!E14</f>
        <v>Vyplň údaj</v>
      </c>
      <c r="F18" s="336"/>
      <c r="G18" s="336"/>
      <c r="H18" s="336"/>
      <c r="I18" s="28" t="s">
        <v>29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33</v>
      </c>
      <c r="I20" s="28" t="s">
        <v>26</v>
      </c>
      <c r="J20" s="26" t="s">
        <v>34</v>
      </c>
      <c r="L20" s="33"/>
    </row>
    <row r="21" spans="2:12" s="1" customFormat="1" ht="18" customHeight="1">
      <c r="B21" s="33"/>
      <c r="E21" s="26" t="s">
        <v>35</v>
      </c>
      <c r="I21" s="28" t="s">
        <v>29</v>
      </c>
      <c r="J21" s="26" t="s">
        <v>36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38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29</v>
      </c>
      <c r="J24" s="26" t="str">
        <f>IF('Rekapitulace stavby'!AN20="","",'Rekapitulace stavby'!AN20)</f>
        <v/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40</v>
      </c>
      <c r="L26" s="33"/>
    </row>
    <row r="27" spans="2:12" s="7" customFormat="1" ht="47.25" customHeight="1">
      <c r="B27" s="85"/>
      <c r="E27" s="340" t="s">
        <v>41</v>
      </c>
      <c r="F27" s="340"/>
      <c r="G27" s="340"/>
      <c r="H27" s="340"/>
      <c r="L27" s="85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0"/>
      <c r="E29" s="50"/>
      <c r="F29" s="50"/>
      <c r="G29" s="50"/>
      <c r="H29" s="50"/>
      <c r="I29" s="50"/>
      <c r="J29" s="50"/>
      <c r="K29" s="50"/>
      <c r="L29" s="33"/>
    </row>
    <row r="30" spans="2:12" s="1" customFormat="1" ht="25.35" customHeight="1">
      <c r="B30" s="33"/>
      <c r="D30" s="86" t="s">
        <v>42</v>
      </c>
      <c r="J30" s="62">
        <f>ROUND(J80,2)</f>
        <v>0</v>
      </c>
      <c r="L30" s="33"/>
    </row>
    <row r="31" spans="2:12" s="1" customFormat="1" ht="6.95" customHeight="1">
      <c r="B31" s="33"/>
      <c r="D31" s="50"/>
      <c r="E31" s="50"/>
      <c r="F31" s="50"/>
      <c r="G31" s="50"/>
      <c r="H31" s="50"/>
      <c r="I31" s="50"/>
      <c r="J31" s="50"/>
      <c r="K31" s="50"/>
      <c r="L31" s="33"/>
    </row>
    <row r="32" spans="2:12" s="1" customFormat="1" ht="14.45" customHeight="1">
      <c r="B32" s="33"/>
      <c r="F32" s="87" t="s">
        <v>44</v>
      </c>
      <c r="I32" s="87" t="s">
        <v>43</v>
      </c>
      <c r="J32" s="87" t="s">
        <v>45</v>
      </c>
      <c r="L32" s="33"/>
    </row>
    <row r="33" spans="2:12" s="1" customFormat="1" ht="14.45" customHeight="1">
      <c r="B33" s="33"/>
      <c r="D33" s="88" t="s">
        <v>46</v>
      </c>
      <c r="E33" s="28" t="s">
        <v>47</v>
      </c>
      <c r="F33" s="89">
        <f>ROUND((SUM(BE80:BE91)),2)</f>
        <v>0</v>
      </c>
      <c r="I33" s="90">
        <v>0.21</v>
      </c>
      <c r="J33" s="89">
        <f>ROUND(((SUM(BE80:BE91))*I33),2)</f>
        <v>0</v>
      </c>
      <c r="L33" s="33"/>
    </row>
    <row r="34" spans="2:12" s="1" customFormat="1" ht="14.45" customHeight="1">
      <c r="B34" s="33"/>
      <c r="E34" s="28" t="s">
        <v>48</v>
      </c>
      <c r="F34" s="89">
        <f>ROUND((SUM(BF80:BF91)),2)</f>
        <v>0</v>
      </c>
      <c r="I34" s="90">
        <v>0.15</v>
      </c>
      <c r="J34" s="89">
        <f>ROUND(((SUM(BF80:BF91))*I34),2)</f>
        <v>0</v>
      </c>
      <c r="L34" s="33"/>
    </row>
    <row r="35" spans="2:12" s="1" customFormat="1" ht="14.45" customHeight="1" hidden="1">
      <c r="B35" s="33"/>
      <c r="E35" s="28" t="s">
        <v>49</v>
      </c>
      <c r="F35" s="89">
        <f>ROUND((SUM(BG80:BG91)),2)</f>
        <v>0</v>
      </c>
      <c r="I35" s="90">
        <v>0.21</v>
      </c>
      <c r="J35" s="89">
        <f>0</f>
        <v>0</v>
      </c>
      <c r="L35" s="33"/>
    </row>
    <row r="36" spans="2:12" s="1" customFormat="1" ht="14.45" customHeight="1" hidden="1">
      <c r="B36" s="33"/>
      <c r="E36" s="28" t="s">
        <v>50</v>
      </c>
      <c r="F36" s="89">
        <f>ROUND((SUM(BH80:BH91)),2)</f>
        <v>0</v>
      </c>
      <c r="I36" s="90">
        <v>0.15</v>
      </c>
      <c r="J36" s="89">
        <f>0</f>
        <v>0</v>
      </c>
      <c r="L36" s="33"/>
    </row>
    <row r="37" spans="2:12" s="1" customFormat="1" ht="14.45" customHeight="1" hidden="1">
      <c r="B37" s="33"/>
      <c r="E37" s="28" t="s">
        <v>51</v>
      </c>
      <c r="F37" s="89">
        <f>ROUND((SUM(BI80:BI91)),2)</f>
        <v>0</v>
      </c>
      <c r="I37" s="90">
        <v>0</v>
      </c>
      <c r="J37" s="89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1"/>
      <c r="D39" s="92" t="s">
        <v>52</v>
      </c>
      <c r="E39" s="53"/>
      <c r="F39" s="53"/>
      <c r="G39" s="93" t="s">
        <v>53</v>
      </c>
      <c r="H39" s="94" t="s">
        <v>54</v>
      </c>
      <c r="I39" s="53"/>
      <c r="J39" s="95">
        <f>SUM(J30:J37)</f>
        <v>0</v>
      </c>
      <c r="K39" s="96"/>
      <c r="L39" s="33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3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3"/>
    </row>
    <row r="45" spans="2:12" s="1" customFormat="1" ht="24.95" customHeight="1">
      <c r="B45" s="33"/>
      <c r="C45" s="22" t="s">
        <v>97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6.5" customHeight="1">
      <c r="B48" s="33"/>
      <c r="E48" s="345" t="str">
        <f>E7</f>
        <v>MŠ Praha 5 - Smíchov, Oprava dětských letních toalet včetně terasy - aktualizace cen 01</v>
      </c>
      <c r="F48" s="346"/>
      <c r="G48" s="346"/>
      <c r="H48" s="346"/>
      <c r="L48" s="33"/>
    </row>
    <row r="49" spans="2:12" s="1" customFormat="1" ht="12" customHeight="1">
      <c r="B49" s="33"/>
      <c r="C49" s="28" t="s">
        <v>95</v>
      </c>
      <c r="L49" s="33"/>
    </row>
    <row r="50" spans="2:12" s="1" customFormat="1" ht="16.5" customHeight="1">
      <c r="B50" s="33"/>
      <c r="E50" s="311" t="str">
        <f>E9</f>
        <v>VRN - Vedlejší rozpočtové náklady</v>
      </c>
      <c r="F50" s="344"/>
      <c r="G50" s="344"/>
      <c r="H50" s="344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Kroupova 2/2775, Praha 5</v>
      </c>
      <c r="I52" s="28" t="s">
        <v>23</v>
      </c>
      <c r="J52" s="49" t="str">
        <f>IF(J12="","",J12)</f>
        <v>11. 2. 2022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25</v>
      </c>
      <c r="F54" s="26" t="str">
        <f>E15</f>
        <v>Městská část Praha 5</v>
      </c>
      <c r="I54" s="28" t="s">
        <v>33</v>
      </c>
      <c r="J54" s="31" t="str">
        <f>E21</f>
        <v xml:space="preserve">SOLOrevit s.r.o. </v>
      </c>
      <c r="L54" s="33"/>
    </row>
    <row r="55" spans="2:12" s="1" customFormat="1" ht="15.2" customHeight="1">
      <c r="B55" s="33"/>
      <c r="C55" s="28" t="s">
        <v>31</v>
      </c>
      <c r="F55" s="26" t="str">
        <f>IF(E18="","",E18)</f>
        <v>Vyplň údaj</v>
      </c>
      <c r="I55" s="28" t="s">
        <v>38</v>
      </c>
      <c r="J55" s="31" t="str">
        <f>E24</f>
        <v xml:space="preserve"> 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98</v>
      </c>
      <c r="D57" s="91"/>
      <c r="E57" s="91"/>
      <c r="F57" s="91"/>
      <c r="G57" s="91"/>
      <c r="H57" s="91"/>
      <c r="I57" s="91"/>
      <c r="J57" s="98" t="s">
        <v>99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99" t="s">
        <v>74</v>
      </c>
      <c r="J59" s="62">
        <f>J80</f>
        <v>0</v>
      </c>
      <c r="L59" s="33"/>
      <c r="AU59" s="18" t="s">
        <v>100</v>
      </c>
    </row>
    <row r="60" spans="2:12" s="8" customFormat="1" ht="24.95" customHeight="1">
      <c r="B60" s="100"/>
      <c r="D60" s="101" t="s">
        <v>1522</v>
      </c>
      <c r="E60" s="102"/>
      <c r="F60" s="102"/>
      <c r="G60" s="102"/>
      <c r="H60" s="102"/>
      <c r="I60" s="102"/>
      <c r="J60" s="103">
        <f>J81</f>
        <v>0</v>
      </c>
      <c r="L60" s="100"/>
    </row>
    <row r="61" spans="2:12" s="1" customFormat="1" ht="21.75" customHeight="1">
      <c r="B61" s="33"/>
      <c r="L61" s="33"/>
    </row>
    <row r="62" spans="2:12" s="1" customFormat="1" ht="6.95" customHeight="1"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33"/>
    </row>
    <row r="66" spans="2:12" s="1" customFormat="1" ht="6.95" customHeight="1"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33"/>
    </row>
    <row r="67" spans="2:12" s="1" customFormat="1" ht="24.95" customHeight="1">
      <c r="B67" s="33"/>
      <c r="C67" s="22" t="s">
        <v>115</v>
      </c>
      <c r="L67" s="33"/>
    </row>
    <row r="68" spans="2:12" s="1" customFormat="1" ht="6.95" customHeight="1">
      <c r="B68" s="33"/>
      <c r="L68" s="33"/>
    </row>
    <row r="69" spans="2:12" s="1" customFormat="1" ht="12" customHeight="1">
      <c r="B69" s="33"/>
      <c r="C69" s="28" t="s">
        <v>16</v>
      </c>
      <c r="L69" s="33"/>
    </row>
    <row r="70" spans="2:12" s="1" customFormat="1" ht="16.5" customHeight="1">
      <c r="B70" s="33"/>
      <c r="E70" s="345" t="str">
        <f>E7</f>
        <v>MŠ Praha 5 - Smíchov, Oprava dětských letních toalet včetně terasy - aktualizace cen 01</v>
      </c>
      <c r="F70" s="346"/>
      <c r="G70" s="346"/>
      <c r="H70" s="346"/>
      <c r="L70" s="33"/>
    </row>
    <row r="71" spans="2:12" s="1" customFormat="1" ht="12" customHeight="1">
      <c r="B71" s="33"/>
      <c r="C71" s="28" t="s">
        <v>95</v>
      </c>
      <c r="L71" s="33"/>
    </row>
    <row r="72" spans="2:12" s="1" customFormat="1" ht="16.5" customHeight="1">
      <c r="B72" s="33"/>
      <c r="E72" s="311" t="str">
        <f>E9</f>
        <v>VRN - Vedlejší rozpočtové náklady</v>
      </c>
      <c r="F72" s="344"/>
      <c r="G72" s="344"/>
      <c r="H72" s="344"/>
      <c r="L72" s="33"/>
    </row>
    <row r="73" spans="2:12" s="1" customFormat="1" ht="6.95" customHeight="1">
      <c r="B73" s="33"/>
      <c r="L73" s="33"/>
    </row>
    <row r="74" spans="2:12" s="1" customFormat="1" ht="12" customHeight="1">
      <c r="B74" s="33"/>
      <c r="C74" s="28" t="s">
        <v>21</v>
      </c>
      <c r="F74" s="26" t="str">
        <f>F12</f>
        <v>Kroupova 2/2775, Praha 5</v>
      </c>
      <c r="I74" s="28" t="s">
        <v>23</v>
      </c>
      <c r="J74" s="49" t="str">
        <f>IF(J12="","",J12)</f>
        <v>11. 2. 2022</v>
      </c>
      <c r="L74" s="33"/>
    </row>
    <row r="75" spans="2:12" s="1" customFormat="1" ht="6.95" customHeight="1">
      <c r="B75" s="33"/>
      <c r="L75" s="33"/>
    </row>
    <row r="76" spans="2:12" s="1" customFormat="1" ht="15.2" customHeight="1">
      <c r="B76" s="33"/>
      <c r="C76" s="28" t="s">
        <v>25</v>
      </c>
      <c r="F76" s="26" t="str">
        <f>E15</f>
        <v>Městská část Praha 5</v>
      </c>
      <c r="I76" s="28" t="s">
        <v>33</v>
      </c>
      <c r="J76" s="31" t="str">
        <f>E21</f>
        <v xml:space="preserve">SOLOrevit s.r.o. </v>
      </c>
      <c r="L76" s="33"/>
    </row>
    <row r="77" spans="2:12" s="1" customFormat="1" ht="15.2" customHeight="1">
      <c r="B77" s="33"/>
      <c r="C77" s="28" t="s">
        <v>31</v>
      </c>
      <c r="F77" s="26" t="str">
        <f>IF(E18="","",E18)</f>
        <v>Vyplň údaj</v>
      </c>
      <c r="I77" s="28" t="s">
        <v>38</v>
      </c>
      <c r="J77" s="31" t="str">
        <f>E24</f>
        <v xml:space="preserve"> </v>
      </c>
      <c r="L77" s="33"/>
    </row>
    <row r="78" spans="2:12" s="1" customFormat="1" ht="10.35" customHeight="1">
      <c r="B78" s="33"/>
      <c r="L78" s="33"/>
    </row>
    <row r="79" spans="2:20" s="10" customFormat="1" ht="29.25" customHeight="1">
      <c r="B79" s="108"/>
      <c r="C79" s="109" t="s">
        <v>116</v>
      </c>
      <c r="D79" s="110" t="s">
        <v>61</v>
      </c>
      <c r="E79" s="110" t="s">
        <v>57</v>
      </c>
      <c r="F79" s="110" t="s">
        <v>58</v>
      </c>
      <c r="G79" s="110" t="s">
        <v>117</v>
      </c>
      <c r="H79" s="110" t="s">
        <v>118</v>
      </c>
      <c r="I79" s="110" t="s">
        <v>119</v>
      </c>
      <c r="J79" s="110" t="s">
        <v>99</v>
      </c>
      <c r="K79" s="111" t="s">
        <v>120</v>
      </c>
      <c r="L79" s="108"/>
      <c r="M79" s="55" t="s">
        <v>19</v>
      </c>
      <c r="N79" s="56" t="s">
        <v>46</v>
      </c>
      <c r="O79" s="56" t="s">
        <v>121</v>
      </c>
      <c r="P79" s="56" t="s">
        <v>122</v>
      </c>
      <c r="Q79" s="56" t="s">
        <v>123</v>
      </c>
      <c r="R79" s="56" t="s">
        <v>124</v>
      </c>
      <c r="S79" s="56" t="s">
        <v>125</v>
      </c>
      <c r="T79" s="57" t="s">
        <v>126</v>
      </c>
    </row>
    <row r="80" spans="2:63" s="1" customFormat="1" ht="22.9" customHeight="1">
      <c r="B80" s="33"/>
      <c r="C80" s="60" t="s">
        <v>127</v>
      </c>
      <c r="J80" s="112">
        <f>BK80</f>
        <v>0</v>
      </c>
      <c r="L80" s="33"/>
      <c r="M80" s="58"/>
      <c r="N80" s="50"/>
      <c r="O80" s="50"/>
      <c r="P80" s="113">
        <f>P81</f>
        <v>0</v>
      </c>
      <c r="Q80" s="50"/>
      <c r="R80" s="113">
        <f>R81</f>
        <v>0</v>
      </c>
      <c r="S80" s="50"/>
      <c r="T80" s="114">
        <f>T81</f>
        <v>0</v>
      </c>
      <c r="AT80" s="18" t="s">
        <v>75</v>
      </c>
      <c r="AU80" s="18" t="s">
        <v>100</v>
      </c>
      <c r="BK80" s="115">
        <f>BK81</f>
        <v>0</v>
      </c>
    </row>
    <row r="81" spans="2:63" s="11" customFormat="1" ht="25.9" customHeight="1">
      <c r="B81" s="116"/>
      <c r="D81" s="117" t="s">
        <v>75</v>
      </c>
      <c r="E81" s="118" t="s">
        <v>90</v>
      </c>
      <c r="F81" s="118" t="s">
        <v>91</v>
      </c>
      <c r="I81" s="119"/>
      <c r="J81" s="120">
        <f>BK81</f>
        <v>0</v>
      </c>
      <c r="L81" s="116"/>
      <c r="M81" s="121"/>
      <c r="P81" s="122">
        <f>SUM(P82:P91)</f>
        <v>0</v>
      </c>
      <c r="R81" s="122">
        <f>SUM(R82:R91)</f>
        <v>0</v>
      </c>
      <c r="T81" s="123">
        <f>SUM(T82:T91)</f>
        <v>0</v>
      </c>
      <c r="AR81" s="117" t="s">
        <v>167</v>
      </c>
      <c r="AT81" s="124" t="s">
        <v>75</v>
      </c>
      <c r="AU81" s="124" t="s">
        <v>76</v>
      </c>
      <c r="AY81" s="117" t="s">
        <v>130</v>
      </c>
      <c r="BK81" s="125">
        <f>SUM(BK82:BK91)</f>
        <v>0</v>
      </c>
    </row>
    <row r="82" spans="2:65" s="1" customFormat="1" ht="16.5" customHeight="1">
      <c r="B82" s="33"/>
      <c r="C82" s="128" t="s">
        <v>84</v>
      </c>
      <c r="D82" s="128" t="s">
        <v>133</v>
      </c>
      <c r="E82" s="129" t="s">
        <v>1523</v>
      </c>
      <c r="F82" s="130" t="s">
        <v>1524</v>
      </c>
      <c r="G82" s="131" t="s">
        <v>1410</v>
      </c>
      <c r="H82" s="132">
        <v>1</v>
      </c>
      <c r="I82" s="133"/>
      <c r="J82" s="134">
        <f aca="true" t="shared" si="0" ref="J82:J91">ROUND(I82*H82,2)</f>
        <v>0</v>
      </c>
      <c r="K82" s="130" t="s">
        <v>19</v>
      </c>
      <c r="L82" s="33"/>
      <c r="M82" s="135" t="s">
        <v>19</v>
      </c>
      <c r="N82" s="136" t="s">
        <v>47</v>
      </c>
      <c r="P82" s="137">
        <f aca="true" t="shared" si="1" ref="P82:P91">O82*H82</f>
        <v>0</v>
      </c>
      <c r="Q82" s="137">
        <v>0</v>
      </c>
      <c r="R82" s="137">
        <f aca="true" t="shared" si="2" ref="R82:R91">Q82*H82</f>
        <v>0</v>
      </c>
      <c r="S82" s="137">
        <v>0</v>
      </c>
      <c r="T82" s="138">
        <f aca="true" t="shared" si="3" ref="T82:T91">S82*H82</f>
        <v>0</v>
      </c>
      <c r="AR82" s="139" t="s">
        <v>1525</v>
      </c>
      <c r="AT82" s="139" t="s">
        <v>133</v>
      </c>
      <c r="AU82" s="139" t="s">
        <v>84</v>
      </c>
      <c r="AY82" s="18" t="s">
        <v>130</v>
      </c>
      <c r="BE82" s="140">
        <f aca="true" t="shared" si="4" ref="BE82:BE91">IF(N82="základní",J82,0)</f>
        <v>0</v>
      </c>
      <c r="BF82" s="140">
        <f aca="true" t="shared" si="5" ref="BF82:BF91">IF(N82="snížená",J82,0)</f>
        <v>0</v>
      </c>
      <c r="BG82" s="140">
        <f aca="true" t="shared" si="6" ref="BG82:BG91">IF(N82="zákl. přenesená",J82,0)</f>
        <v>0</v>
      </c>
      <c r="BH82" s="140">
        <f aca="true" t="shared" si="7" ref="BH82:BH91">IF(N82="sníž. přenesená",J82,0)</f>
        <v>0</v>
      </c>
      <c r="BI82" s="140">
        <f aca="true" t="shared" si="8" ref="BI82:BI91">IF(N82="nulová",J82,0)</f>
        <v>0</v>
      </c>
      <c r="BJ82" s="18" t="s">
        <v>84</v>
      </c>
      <c r="BK82" s="140">
        <f aca="true" t="shared" si="9" ref="BK82:BK91">ROUND(I82*H82,2)</f>
        <v>0</v>
      </c>
      <c r="BL82" s="18" t="s">
        <v>1525</v>
      </c>
      <c r="BM82" s="139" t="s">
        <v>1526</v>
      </c>
    </row>
    <row r="83" spans="2:65" s="1" customFormat="1" ht="16.5" customHeight="1">
      <c r="B83" s="33"/>
      <c r="C83" s="128" t="s">
        <v>86</v>
      </c>
      <c r="D83" s="128" t="s">
        <v>133</v>
      </c>
      <c r="E83" s="129" t="s">
        <v>1527</v>
      </c>
      <c r="F83" s="130" t="s">
        <v>1528</v>
      </c>
      <c r="G83" s="131" t="s">
        <v>1410</v>
      </c>
      <c r="H83" s="132">
        <v>1</v>
      </c>
      <c r="I83" s="133"/>
      <c r="J83" s="134">
        <f t="shared" si="0"/>
        <v>0</v>
      </c>
      <c r="K83" s="130" t="s">
        <v>19</v>
      </c>
      <c r="L83" s="33"/>
      <c r="M83" s="135" t="s">
        <v>19</v>
      </c>
      <c r="N83" s="136" t="s">
        <v>47</v>
      </c>
      <c r="P83" s="137">
        <f t="shared" si="1"/>
        <v>0</v>
      </c>
      <c r="Q83" s="137">
        <v>0</v>
      </c>
      <c r="R83" s="137">
        <f t="shared" si="2"/>
        <v>0</v>
      </c>
      <c r="S83" s="137">
        <v>0</v>
      </c>
      <c r="T83" s="138">
        <f t="shared" si="3"/>
        <v>0</v>
      </c>
      <c r="AR83" s="139" t="s">
        <v>1525</v>
      </c>
      <c r="AT83" s="139" t="s">
        <v>133</v>
      </c>
      <c r="AU83" s="139" t="s">
        <v>84</v>
      </c>
      <c r="AY83" s="18" t="s">
        <v>130</v>
      </c>
      <c r="BE83" s="140">
        <f t="shared" si="4"/>
        <v>0</v>
      </c>
      <c r="BF83" s="140">
        <f t="shared" si="5"/>
        <v>0</v>
      </c>
      <c r="BG83" s="140">
        <f t="shared" si="6"/>
        <v>0</v>
      </c>
      <c r="BH83" s="140">
        <f t="shared" si="7"/>
        <v>0</v>
      </c>
      <c r="BI83" s="140">
        <f t="shared" si="8"/>
        <v>0</v>
      </c>
      <c r="BJ83" s="18" t="s">
        <v>84</v>
      </c>
      <c r="BK83" s="140">
        <f t="shared" si="9"/>
        <v>0</v>
      </c>
      <c r="BL83" s="18" t="s">
        <v>1525</v>
      </c>
      <c r="BM83" s="139" t="s">
        <v>1529</v>
      </c>
    </row>
    <row r="84" spans="2:65" s="1" customFormat="1" ht="16.5" customHeight="1">
      <c r="B84" s="33"/>
      <c r="C84" s="128" t="s">
        <v>156</v>
      </c>
      <c r="D84" s="128" t="s">
        <v>133</v>
      </c>
      <c r="E84" s="129" t="s">
        <v>1530</v>
      </c>
      <c r="F84" s="130" t="s">
        <v>1531</v>
      </c>
      <c r="G84" s="131" t="s">
        <v>1410</v>
      </c>
      <c r="H84" s="132">
        <v>1</v>
      </c>
      <c r="I84" s="133"/>
      <c r="J84" s="134">
        <f t="shared" si="0"/>
        <v>0</v>
      </c>
      <c r="K84" s="130" t="s">
        <v>19</v>
      </c>
      <c r="L84" s="33"/>
      <c r="M84" s="135" t="s">
        <v>19</v>
      </c>
      <c r="N84" s="136" t="s">
        <v>47</v>
      </c>
      <c r="P84" s="137">
        <f t="shared" si="1"/>
        <v>0</v>
      </c>
      <c r="Q84" s="137">
        <v>0</v>
      </c>
      <c r="R84" s="137">
        <f t="shared" si="2"/>
        <v>0</v>
      </c>
      <c r="S84" s="137">
        <v>0</v>
      </c>
      <c r="T84" s="138">
        <f t="shared" si="3"/>
        <v>0</v>
      </c>
      <c r="AR84" s="139" t="s">
        <v>1525</v>
      </c>
      <c r="AT84" s="139" t="s">
        <v>133</v>
      </c>
      <c r="AU84" s="139" t="s">
        <v>84</v>
      </c>
      <c r="AY84" s="18" t="s">
        <v>130</v>
      </c>
      <c r="BE84" s="140">
        <f t="shared" si="4"/>
        <v>0</v>
      </c>
      <c r="BF84" s="140">
        <f t="shared" si="5"/>
        <v>0</v>
      </c>
      <c r="BG84" s="140">
        <f t="shared" si="6"/>
        <v>0</v>
      </c>
      <c r="BH84" s="140">
        <f t="shared" si="7"/>
        <v>0</v>
      </c>
      <c r="BI84" s="140">
        <f t="shared" si="8"/>
        <v>0</v>
      </c>
      <c r="BJ84" s="18" t="s">
        <v>84</v>
      </c>
      <c r="BK84" s="140">
        <f t="shared" si="9"/>
        <v>0</v>
      </c>
      <c r="BL84" s="18" t="s">
        <v>1525</v>
      </c>
      <c r="BM84" s="139" t="s">
        <v>1532</v>
      </c>
    </row>
    <row r="85" spans="2:65" s="1" customFormat="1" ht="16.5" customHeight="1">
      <c r="B85" s="33"/>
      <c r="C85" s="128" t="s">
        <v>138</v>
      </c>
      <c r="D85" s="128" t="s">
        <v>133</v>
      </c>
      <c r="E85" s="129" t="s">
        <v>1533</v>
      </c>
      <c r="F85" s="130" t="s">
        <v>1534</v>
      </c>
      <c r="G85" s="131" t="s">
        <v>1410</v>
      </c>
      <c r="H85" s="132">
        <v>1</v>
      </c>
      <c r="I85" s="133"/>
      <c r="J85" s="134">
        <f t="shared" si="0"/>
        <v>0</v>
      </c>
      <c r="K85" s="130" t="s">
        <v>19</v>
      </c>
      <c r="L85" s="33"/>
      <c r="M85" s="135" t="s">
        <v>19</v>
      </c>
      <c r="N85" s="136" t="s">
        <v>47</v>
      </c>
      <c r="P85" s="137">
        <f t="shared" si="1"/>
        <v>0</v>
      </c>
      <c r="Q85" s="137">
        <v>0</v>
      </c>
      <c r="R85" s="137">
        <f t="shared" si="2"/>
        <v>0</v>
      </c>
      <c r="S85" s="137">
        <v>0</v>
      </c>
      <c r="T85" s="138">
        <f t="shared" si="3"/>
        <v>0</v>
      </c>
      <c r="AR85" s="139" t="s">
        <v>1525</v>
      </c>
      <c r="AT85" s="139" t="s">
        <v>133</v>
      </c>
      <c r="AU85" s="139" t="s">
        <v>84</v>
      </c>
      <c r="AY85" s="18" t="s">
        <v>130</v>
      </c>
      <c r="BE85" s="140">
        <f t="shared" si="4"/>
        <v>0</v>
      </c>
      <c r="BF85" s="140">
        <f t="shared" si="5"/>
        <v>0</v>
      </c>
      <c r="BG85" s="140">
        <f t="shared" si="6"/>
        <v>0</v>
      </c>
      <c r="BH85" s="140">
        <f t="shared" si="7"/>
        <v>0</v>
      </c>
      <c r="BI85" s="140">
        <f t="shared" si="8"/>
        <v>0</v>
      </c>
      <c r="BJ85" s="18" t="s">
        <v>84</v>
      </c>
      <c r="BK85" s="140">
        <f t="shared" si="9"/>
        <v>0</v>
      </c>
      <c r="BL85" s="18" t="s">
        <v>1525</v>
      </c>
      <c r="BM85" s="139" t="s">
        <v>1535</v>
      </c>
    </row>
    <row r="86" spans="2:65" s="1" customFormat="1" ht="16.5" customHeight="1">
      <c r="B86" s="33"/>
      <c r="C86" s="128" t="s">
        <v>167</v>
      </c>
      <c r="D86" s="128" t="s">
        <v>133</v>
      </c>
      <c r="E86" s="129" t="s">
        <v>1536</v>
      </c>
      <c r="F86" s="130" t="s">
        <v>1537</v>
      </c>
      <c r="G86" s="131" t="s">
        <v>1410</v>
      </c>
      <c r="H86" s="132">
        <v>1</v>
      </c>
      <c r="I86" s="133"/>
      <c r="J86" s="134">
        <f t="shared" si="0"/>
        <v>0</v>
      </c>
      <c r="K86" s="130" t="s">
        <v>19</v>
      </c>
      <c r="L86" s="33"/>
      <c r="M86" s="135" t="s">
        <v>19</v>
      </c>
      <c r="N86" s="136" t="s">
        <v>47</v>
      </c>
      <c r="P86" s="137">
        <f t="shared" si="1"/>
        <v>0</v>
      </c>
      <c r="Q86" s="137">
        <v>0</v>
      </c>
      <c r="R86" s="137">
        <f t="shared" si="2"/>
        <v>0</v>
      </c>
      <c r="S86" s="137">
        <v>0</v>
      </c>
      <c r="T86" s="138">
        <f t="shared" si="3"/>
        <v>0</v>
      </c>
      <c r="AR86" s="139" t="s">
        <v>1525</v>
      </c>
      <c r="AT86" s="139" t="s">
        <v>133</v>
      </c>
      <c r="AU86" s="139" t="s">
        <v>84</v>
      </c>
      <c r="AY86" s="18" t="s">
        <v>130</v>
      </c>
      <c r="BE86" s="140">
        <f t="shared" si="4"/>
        <v>0</v>
      </c>
      <c r="BF86" s="140">
        <f t="shared" si="5"/>
        <v>0</v>
      </c>
      <c r="BG86" s="140">
        <f t="shared" si="6"/>
        <v>0</v>
      </c>
      <c r="BH86" s="140">
        <f t="shared" si="7"/>
        <v>0</v>
      </c>
      <c r="BI86" s="140">
        <f t="shared" si="8"/>
        <v>0</v>
      </c>
      <c r="BJ86" s="18" t="s">
        <v>84</v>
      </c>
      <c r="BK86" s="140">
        <f t="shared" si="9"/>
        <v>0</v>
      </c>
      <c r="BL86" s="18" t="s">
        <v>1525</v>
      </c>
      <c r="BM86" s="139" t="s">
        <v>1538</v>
      </c>
    </row>
    <row r="87" spans="2:65" s="1" customFormat="1" ht="16.5" customHeight="1">
      <c r="B87" s="33"/>
      <c r="C87" s="128" t="s">
        <v>131</v>
      </c>
      <c r="D87" s="128" t="s">
        <v>133</v>
      </c>
      <c r="E87" s="129" t="s">
        <v>1539</v>
      </c>
      <c r="F87" s="130" t="s">
        <v>1540</v>
      </c>
      <c r="G87" s="131" t="s">
        <v>1410</v>
      </c>
      <c r="H87" s="132">
        <v>1</v>
      </c>
      <c r="I87" s="133"/>
      <c r="J87" s="134">
        <f t="shared" si="0"/>
        <v>0</v>
      </c>
      <c r="K87" s="130" t="s">
        <v>19</v>
      </c>
      <c r="L87" s="33"/>
      <c r="M87" s="135" t="s">
        <v>19</v>
      </c>
      <c r="N87" s="136" t="s">
        <v>47</v>
      </c>
      <c r="P87" s="137">
        <f t="shared" si="1"/>
        <v>0</v>
      </c>
      <c r="Q87" s="137">
        <v>0</v>
      </c>
      <c r="R87" s="137">
        <f t="shared" si="2"/>
        <v>0</v>
      </c>
      <c r="S87" s="137">
        <v>0</v>
      </c>
      <c r="T87" s="138">
        <f t="shared" si="3"/>
        <v>0</v>
      </c>
      <c r="AR87" s="139" t="s">
        <v>1525</v>
      </c>
      <c r="AT87" s="139" t="s">
        <v>133</v>
      </c>
      <c r="AU87" s="139" t="s">
        <v>84</v>
      </c>
      <c r="AY87" s="18" t="s">
        <v>130</v>
      </c>
      <c r="BE87" s="140">
        <f t="shared" si="4"/>
        <v>0</v>
      </c>
      <c r="BF87" s="140">
        <f t="shared" si="5"/>
        <v>0</v>
      </c>
      <c r="BG87" s="140">
        <f t="shared" si="6"/>
        <v>0</v>
      </c>
      <c r="BH87" s="140">
        <f t="shared" si="7"/>
        <v>0</v>
      </c>
      <c r="BI87" s="140">
        <f t="shared" si="8"/>
        <v>0</v>
      </c>
      <c r="BJ87" s="18" t="s">
        <v>84</v>
      </c>
      <c r="BK87" s="140">
        <f t="shared" si="9"/>
        <v>0</v>
      </c>
      <c r="BL87" s="18" t="s">
        <v>1525</v>
      </c>
      <c r="BM87" s="139" t="s">
        <v>1541</v>
      </c>
    </row>
    <row r="88" spans="2:65" s="1" customFormat="1" ht="16.5" customHeight="1">
      <c r="B88" s="33"/>
      <c r="C88" s="128" t="s">
        <v>180</v>
      </c>
      <c r="D88" s="128" t="s">
        <v>133</v>
      </c>
      <c r="E88" s="129" t="s">
        <v>1542</v>
      </c>
      <c r="F88" s="130" t="s">
        <v>1543</v>
      </c>
      <c r="G88" s="131" t="s">
        <v>1544</v>
      </c>
      <c r="H88" s="132">
        <v>40</v>
      </c>
      <c r="I88" s="133"/>
      <c r="J88" s="134">
        <f t="shared" si="0"/>
        <v>0</v>
      </c>
      <c r="K88" s="130" t="s">
        <v>19</v>
      </c>
      <c r="L88" s="33"/>
      <c r="M88" s="135" t="s">
        <v>19</v>
      </c>
      <c r="N88" s="136" t="s">
        <v>47</v>
      </c>
      <c r="P88" s="137">
        <f t="shared" si="1"/>
        <v>0</v>
      </c>
      <c r="Q88" s="137">
        <v>0</v>
      </c>
      <c r="R88" s="137">
        <f t="shared" si="2"/>
        <v>0</v>
      </c>
      <c r="S88" s="137">
        <v>0</v>
      </c>
      <c r="T88" s="138">
        <f t="shared" si="3"/>
        <v>0</v>
      </c>
      <c r="AR88" s="139" t="s">
        <v>1525</v>
      </c>
      <c r="AT88" s="139" t="s">
        <v>133</v>
      </c>
      <c r="AU88" s="139" t="s">
        <v>84</v>
      </c>
      <c r="AY88" s="18" t="s">
        <v>130</v>
      </c>
      <c r="BE88" s="140">
        <f t="shared" si="4"/>
        <v>0</v>
      </c>
      <c r="BF88" s="140">
        <f t="shared" si="5"/>
        <v>0</v>
      </c>
      <c r="BG88" s="140">
        <f t="shared" si="6"/>
        <v>0</v>
      </c>
      <c r="BH88" s="140">
        <f t="shared" si="7"/>
        <v>0</v>
      </c>
      <c r="BI88" s="140">
        <f t="shared" si="8"/>
        <v>0</v>
      </c>
      <c r="BJ88" s="18" t="s">
        <v>84</v>
      </c>
      <c r="BK88" s="140">
        <f t="shared" si="9"/>
        <v>0</v>
      </c>
      <c r="BL88" s="18" t="s">
        <v>1525</v>
      </c>
      <c r="BM88" s="139" t="s">
        <v>1545</v>
      </c>
    </row>
    <row r="89" spans="2:65" s="1" customFormat="1" ht="16.5" customHeight="1">
      <c r="B89" s="33"/>
      <c r="C89" s="128" t="s">
        <v>185</v>
      </c>
      <c r="D89" s="128" t="s">
        <v>133</v>
      </c>
      <c r="E89" s="129" t="s">
        <v>1546</v>
      </c>
      <c r="F89" s="130" t="s">
        <v>1547</v>
      </c>
      <c r="G89" s="131" t="s">
        <v>1410</v>
      </c>
      <c r="H89" s="132">
        <v>1</v>
      </c>
      <c r="I89" s="133"/>
      <c r="J89" s="134">
        <f t="shared" si="0"/>
        <v>0</v>
      </c>
      <c r="K89" s="130" t="s">
        <v>19</v>
      </c>
      <c r="L89" s="33"/>
      <c r="M89" s="135" t="s">
        <v>19</v>
      </c>
      <c r="N89" s="136" t="s">
        <v>47</v>
      </c>
      <c r="P89" s="137">
        <f t="shared" si="1"/>
        <v>0</v>
      </c>
      <c r="Q89" s="137">
        <v>0</v>
      </c>
      <c r="R89" s="137">
        <f t="shared" si="2"/>
        <v>0</v>
      </c>
      <c r="S89" s="137">
        <v>0</v>
      </c>
      <c r="T89" s="138">
        <f t="shared" si="3"/>
        <v>0</v>
      </c>
      <c r="AR89" s="139" t="s">
        <v>1525</v>
      </c>
      <c r="AT89" s="139" t="s">
        <v>133</v>
      </c>
      <c r="AU89" s="139" t="s">
        <v>84</v>
      </c>
      <c r="AY89" s="18" t="s">
        <v>130</v>
      </c>
      <c r="BE89" s="140">
        <f t="shared" si="4"/>
        <v>0</v>
      </c>
      <c r="BF89" s="140">
        <f t="shared" si="5"/>
        <v>0</v>
      </c>
      <c r="BG89" s="140">
        <f t="shared" si="6"/>
        <v>0</v>
      </c>
      <c r="BH89" s="140">
        <f t="shared" si="7"/>
        <v>0</v>
      </c>
      <c r="BI89" s="140">
        <f t="shared" si="8"/>
        <v>0</v>
      </c>
      <c r="BJ89" s="18" t="s">
        <v>84</v>
      </c>
      <c r="BK89" s="140">
        <f t="shared" si="9"/>
        <v>0</v>
      </c>
      <c r="BL89" s="18" t="s">
        <v>1525</v>
      </c>
      <c r="BM89" s="139" t="s">
        <v>1548</v>
      </c>
    </row>
    <row r="90" spans="2:65" s="1" customFormat="1" ht="16.5" customHeight="1">
      <c r="B90" s="33"/>
      <c r="C90" s="128" t="s">
        <v>147</v>
      </c>
      <c r="D90" s="128" t="s">
        <v>133</v>
      </c>
      <c r="E90" s="129" t="s">
        <v>1549</v>
      </c>
      <c r="F90" s="130" t="s">
        <v>1550</v>
      </c>
      <c r="G90" s="131" t="s">
        <v>1410</v>
      </c>
      <c r="H90" s="132">
        <v>1</v>
      </c>
      <c r="I90" s="133"/>
      <c r="J90" s="134">
        <f t="shared" si="0"/>
        <v>0</v>
      </c>
      <c r="K90" s="130" t="s">
        <v>19</v>
      </c>
      <c r="L90" s="33"/>
      <c r="M90" s="135" t="s">
        <v>19</v>
      </c>
      <c r="N90" s="136" t="s">
        <v>47</v>
      </c>
      <c r="P90" s="137">
        <f t="shared" si="1"/>
        <v>0</v>
      </c>
      <c r="Q90" s="137">
        <v>0</v>
      </c>
      <c r="R90" s="137">
        <f t="shared" si="2"/>
        <v>0</v>
      </c>
      <c r="S90" s="137">
        <v>0</v>
      </c>
      <c r="T90" s="138">
        <f t="shared" si="3"/>
        <v>0</v>
      </c>
      <c r="AR90" s="139" t="s">
        <v>1525</v>
      </c>
      <c r="AT90" s="139" t="s">
        <v>133</v>
      </c>
      <c r="AU90" s="139" t="s">
        <v>84</v>
      </c>
      <c r="AY90" s="18" t="s">
        <v>130</v>
      </c>
      <c r="BE90" s="140">
        <f t="shared" si="4"/>
        <v>0</v>
      </c>
      <c r="BF90" s="140">
        <f t="shared" si="5"/>
        <v>0</v>
      </c>
      <c r="BG90" s="140">
        <f t="shared" si="6"/>
        <v>0</v>
      </c>
      <c r="BH90" s="140">
        <f t="shared" si="7"/>
        <v>0</v>
      </c>
      <c r="BI90" s="140">
        <f t="shared" si="8"/>
        <v>0</v>
      </c>
      <c r="BJ90" s="18" t="s">
        <v>84</v>
      </c>
      <c r="BK90" s="140">
        <f t="shared" si="9"/>
        <v>0</v>
      </c>
      <c r="BL90" s="18" t="s">
        <v>1525</v>
      </c>
      <c r="BM90" s="139" t="s">
        <v>1551</v>
      </c>
    </row>
    <row r="91" spans="2:65" s="1" customFormat="1" ht="16.5" customHeight="1">
      <c r="B91" s="33"/>
      <c r="C91" s="128" t="s">
        <v>204</v>
      </c>
      <c r="D91" s="128" t="s">
        <v>133</v>
      </c>
      <c r="E91" s="129" t="s">
        <v>1552</v>
      </c>
      <c r="F91" s="130" t="s">
        <v>1553</v>
      </c>
      <c r="G91" s="131" t="s">
        <v>1410</v>
      </c>
      <c r="H91" s="132">
        <v>1</v>
      </c>
      <c r="I91" s="133"/>
      <c r="J91" s="134">
        <f t="shared" si="0"/>
        <v>0</v>
      </c>
      <c r="K91" s="130" t="s">
        <v>19</v>
      </c>
      <c r="L91" s="33"/>
      <c r="M91" s="187" t="s">
        <v>19</v>
      </c>
      <c r="N91" s="188" t="s">
        <v>47</v>
      </c>
      <c r="O91" s="189"/>
      <c r="P91" s="190">
        <f t="shared" si="1"/>
        <v>0</v>
      </c>
      <c r="Q91" s="190">
        <v>0</v>
      </c>
      <c r="R91" s="190">
        <f t="shared" si="2"/>
        <v>0</v>
      </c>
      <c r="S91" s="190">
        <v>0</v>
      </c>
      <c r="T91" s="191">
        <f t="shared" si="3"/>
        <v>0</v>
      </c>
      <c r="AR91" s="139" t="s">
        <v>1525</v>
      </c>
      <c r="AT91" s="139" t="s">
        <v>133</v>
      </c>
      <c r="AU91" s="139" t="s">
        <v>84</v>
      </c>
      <c r="AY91" s="18" t="s">
        <v>130</v>
      </c>
      <c r="BE91" s="140">
        <f t="shared" si="4"/>
        <v>0</v>
      </c>
      <c r="BF91" s="140">
        <f t="shared" si="5"/>
        <v>0</v>
      </c>
      <c r="BG91" s="140">
        <f t="shared" si="6"/>
        <v>0</v>
      </c>
      <c r="BH91" s="140">
        <f t="shared" si="7"/>
        <v>0</v>
      </c>
      <c r="BI91" s="140">
        <f t="shared" si="8"/>
        <v>0</v>
      </c>
      <c r="BJ91" s="18" t="s">
        <v>84</v>
      </c>
      <c r="BK91" s="140">
        <f t="shared" si="9"/>
        <v>0</v>
      </c>
      <c r="BL91" s="18" t="s">
        <v>1525</v>
      </c>
      <c r="BM91" s="139" t="s">
        <v>1554</v>
      </c>
    </row>
    <row r="92" spans="2:12" s="1" customFormat="1" ht="6.95" customHeight="1"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33"/>
    </row>
  </sheetData>
  <sheetProtection algorithmName="SHA-512" hashValue="r4+1+g4zG055w7wBOgdoHKRrirgtGAuQdKm3oSHxB6b42GiYUklLbdEdA4VKq3CKsAeaMeyk1H5VLQ1H11Fusg==" saltValue="2jvL41/6lVWoP+XTc1xKDki/H6AfO/rsvrBUdrwRnSpfms9crVXC5xgOE3dq40eElP2t7WbPZgRC2VZvV5SXMg==" spinCount="100000" sheet="1" objects="1" scenarios="1" formatColumns="0" formatRows="0" autoFilter="0"/>
  <autoFilter ref="C79:K91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92" customWidth="1"/>
    <col min="2" max="2" width="1.7109375" style="192" customWidth="1"/>
    <col min="3" max="4" width="5.00390625" style="192" customWidth="1"/>
    <col min="5" max="5" width="11.7109375" style="192" customWidth="1"/>
    <col min="6" max="6" width="9.140625" style="192" customWidth="1"/>
    <col min="7" max="7" width="5.00390625" style="192" customWidth="1"/>
    <col min="8" max="8" width="77.8515625" style="192" customWidth="1"/>
    <col min="9" max="10" width="20.00390625" style="192" customWidth="1"/>
    <col min="11" max="11" width="1.7109375" style="192" customWidth="1"/>
  </cols>
  <sheetData>
    <row r="1" ht="37.5" customHeight="1"/>
    <row r="2" spans="2:11" ht="7.5" customHeight="1">
      <c r="B2" s="193"/>
      <c r="C2" s="194"/>
      <c r="D2" s="194"/>
      <c r="E2" s="194"/>
      <c r="F2" s="194"/>
      <c r="G2" s="194"/>
      <c r="H2" s="194"/>
      <c r="I2" s="194"/>
      <c r="J2" s="194"/>
      <c r="K2" s="195"/>
    </row>
    <row r="3" spans="2:11" s="16" customFormat="1" ht="45" customHeight="1">
      <c r="B3" s="196"/>
      <c r="C3" s="353" t="s">
        <v>1555</v>
      </c>
      <c r="D3" s="353"/>
      <c r="E3" s="353"/>
      <c r="F3" s="353"/>
      <c r="G3" s="353"/>
      <c r="H3" s="353"/>
      <c r="I3" s="353"/>
      <c r="J3" s="353"/>
      <c r="K3" s="197"/>
    </row>
    <row r="4" spans="2:11" ht="25.5" customHeight="1">
      <c r="B4" s="198"/>
      <c r="C4" s="354" t="s">
        <v>1556</v>
      </c>
      <c r="D4" s="354"/>
      <c r="E4" s="354"/>
      <c r="F4" s="354"/>
      <c r="G4" s="354"/>
      <c r="H4" s="354"/>
      <c r="I4" s="354"/>
      <c r="J4" s="354"/>
      <c r="K4" s="199"/>
    </row>
    <row r="5" spans="2:11" ht="5.25" customHeight="1">
      <c r="B5" s="198"/>
      <c r="C5" s="200"/>
      <c r="D5" s="200"/>
      <c r="E5" s="200"/>
      <c r="F5" s="200"/>
      <c r="G5" s="200"/>
      <c r="H5" s="200"/>
      <c r="I5" s="200"/>
      <c r="J5" s="200"/>
      <c r="K5" s="199"/>
    </row>
    <row r="6" spans="2:11" ht="15" customHeight="1">
      <c r="B6" s="198"/>
      <c r="C6" s="352" t="s">
        <v>1557</v>
      </c>
      <c r="D6" s="352"/>
      <c r="E6" s="352"/>
      <c r="F6" s="352"/>
      <c r="G6" s="352"/>
      <c r="H6" s="352"/>
      <c r="I6" s="352"/>
      <c r="J6" s="352"/>
      <c r="K6" s="199"/>
    </row>
    <row r="7" spans="2:11" ht="15" customHeight="1">
      <c r="B7" s="202"/>
      <c r="C7" s="352" t="s">
        <v>1558</v>
      </c>
      <c r="D7" s="352"/>
      <c r="E7" s="352"/>
      <c r="F7" s="352"/>
      <c r="G7" s="352"/>
      <c r="H7" s="352"/>
      <c r="I7" s="352"/>
      <c r="J7" s="352"/>
      <c r="K7" s="199"/>
    </row>
    <row r="8" spans="2:11" ht="12.75" customHeight="1">
      <c r="B8" s="202"/>
      <c r="C8" s="201"/>
      <c r="D8" s="201"/>
      <c r="E8" s="201"/>
      <c r="F8" s="201"/>
      <c r="G8" s="201"/>
      <c r="H8" s="201"/>
      <c r="I8" s="201"/>
      <c r="J8" s="201"/>
      <c r="K8" s="199"/>
    </row>
    <row r="9" spans="2:11" ht="15" customHeight="1">
      <c r="B9" s="202"/>
      <c r="C9" s="352" t="s">
        <v>1559</v>
      </c>
      <c r="D9" s="352"/>
      <c r="E9" s="352"/>
      <c r="F9" s="352"/>
      <c r="G9" s="352"/>
      <c r="H9" s="352"/>
      <c r="I9" s="352"/>
      <c r="J9" s="352"/>
      <c r="K9" s="199"/>
    </row>
    <row r="10" spans="2:11" ht="15" customHeight="1">
      <c r="B10" s="202"/>
      <c r="C10" s="201"/>
      <c r="D10" s="352" t="s">
        <v>1560</v>
      </c>
      <c r="E10" s="352"/>
      <c r="F10" s="352"/>
      <c r="G10" s="352"/>
      <c r="H10" s="352"/>
      <c r="I10" s="352"/>
      <c r="J10" s="352"/>
      <c r="K10" s="199"/>
    </row>
    <row r="11" spans="2:11" ht="15" customHeight="1">
      <c r="B11" s="202"/>
      <c r="C11" s="203"/>
      <c r="D11" s="352" t="s">
        <v>1561</v>
      </c>
      <c r="E11" s="352"/>
      <c r="F11" s="352"/>
      <c r="G11" s="352"/>
      <c r="H11" s="352"/>
      <c r="I11" s="352"/>
      <c r="J11" s="352"/>
      <c r="K11" s="199"/>
    </row>
    <row r="12" spans="2:11" ht="15" customHeight="1">
      <c r="B12" s="202"/>
      <c r="C12" s="203"/>
      <c r="D12" s="201"/>
      <c r="E12" s="201"/>
      <c r="F12" s="201"/>
      <c r="G12" s="201"/>
      <c r="H12" s="201"/>
      <c r="I12" s="201"/>
      <c r="J12" s="201"/>
      <c r="K12" s="199"/>
    </row>
    <row r="13" spans="2:11" ht="15" customHeight="1">
      <c r="B13" s="202"/>
      <c r="C13" s="203"/>
      <c r="D13" s="204" t="s">
        <v>1562</v>
      </c>
      <c r="E13" s="201"/>
      <c r="F13" s="201"/>
      <c r="G13" s="201"/>
      <c r="H13" s="201"/>
      <c r="I13" s="201"/>
      <c r="J13" s="201"/>
      <c r="K13" s="199"/>
    </row>
    <row r="14" spans="2:11" ht="12.75" customHeight="1">
      <c r="B14" s="202"/>
      <c r="C14" s="203"/>
      <c r="D14" s="203"/>
      <c r="E14" s="203"/>
      <c r="F14" s="203"/>
      <c r="G14" s="203"/>
      <c r="H14" s="203"/>
      <c r="I14" s="203"/>
      <c r="J14" s="203"/>
      <c r="K14" s="199"/>
    </row>
    <row r="15" spans="2:11" ht="15" customHeight="1">
      <c r="B15" s="202"/>
      <c r="C15" s="203"/>
      <c r="D15" s="352" t="s">
        <v>1563</v>
      </c>
      <c r="E15" s="352"/>
      <c r="F15" s="352"/>
      <c r="G15" s="352"/>
      <c r="H15" s="352"/>
      <c r="I15" s="352"/>
      <c r="J15" s="352"/>
      <c r="K15" s="199"/>
    </row>
    <row r="16" spans="2:11" ht="15" customHeight="1">
      <c r="B16" s="202"/>
      <c r="C16" s="203"/>
      <c r="D16" s="352" t="s">
        <v>1564</v>
      </c>
      <c r="E16" s="352"/>
      <c r="F16" s="352"/>
      <c r="G16" s="352"/>
      <c r="H16" s="352"/>
      <c r="I16" s="352"/>
      <c r="J16" s="352"/>
      <c r="K16" s="199"/>
    </row>
    <row r="17" spans="2:11" ht="15" customHeight="1">
      <c r="B17" s="202"/>
      <c r="C17" s="203"/>
      <c r="D17" s="352" t="s">
        <v>1565</v>
      </c>
      <c r="E17" s="352"/>
      <c r="F17" s="352"/>
      <c r="G17" s="352"/>
      <c r="H17" s="352"/>
      <c r="I17" s="352"/>
      <c r="J17" s="352"/>
      <c r="K17" s="199"/>
    </row>
    <row r="18" spans="2:11" ht="15" customHeight="1">
      <c r="B18" s="202"/>
      <c r="C18" s="203"/>
      <c r="D18" s="203"/>
      <c r="E18" s="205" t="s">
        <v>83</v>
      </c>
      <c r="F18" s="352" t="s">
        <v>1566</v>
      </c>
      <c r="G18" s="352"/>
      <c r="H18" s="352"/>
      <c r="I18" s="352"/>
      <c r="J18" s="352"/>
      <c r="K18" s="199"/>
    </row>
    <row r="19" spans="2:11" ht="15" customHeight="1">
      <c r="B19" s="202"/>
      <c r="C19" s="203"/>
      <c r="D19" s="203"/>
      <c r="E19" s="205" t="s">
        <v>1567</v>
      </c>
      <c r="F19" s="352" t="s">
        <v>1568</v>
      </c>
      <c r="G19" s="352"/>
      <c r="H19" s="352"/>
      <c r="I19" s="352"/>
      <c r="J19" s="352"/>
      <c r="K19" s="199"/>
    </row>
    <row r="20" spans="2:11" ht="15" customHeight="1">
      <c r="B20" s="202"/>
      <c r="C20" s="203"/>
      <c r="D20" s="203"/>
      <c r="E20" s="205" t="s">
        <v>1569</v>
      </c>
      <c r="F20" s="352" t="s">
        <v>1570</v>
      </c>
      <c r="G20" s="352"/>
      <c r="H20" s="352"/>
      <c r="I20" s="352"/>
      <c r="J20" s="352"/>
      <c r="K20" s="199"/>
    </row>
    <row r="21" spans="2:11" ht="15" customHeight="1">
      <c r="B21" s="202"/>
      <c r="C21" s="203"/>
      <c r="D21" s="203"/>
      <c r="E21" s="205" t="s">
        <v>92</v>
      </c>
      <c r="F21" s="352" t="s">
        <v>1571</v>
      </c>
      <c r="G21" s="352"/>
      <c r="H21" s="352"/>
      <c r="I21" s="352"/>
      <c r="J21" s="352"/>
      <c r="K21" s="199"/>
    </row>
    <row r="22" spans="2:11" ht="15" customHeight="1">
      <c r="B22" s="202"/>
      <c r="C22" s="203"/>
      <c r="D22" s="203"/>
      <c r="E22" s="205" t="s">
        <v>1572</v>
      </c>
      <c r="F22" s="352" t="s">
        <v>1573</v>
      </c>
      <c r="G22" s="352"/>
      <c r="H22" s="352"/>
      <c r="I22" s="352"/>
      <c r="J22" s="352"/>
      <c r="K22" s="199"/>
    </row>
    <row r="23" spans="2:11" ht="15" customHeight="1">
      <c r="B23" s="202"/>
      <c r="C23" s="203"/>
      <c r="D23" s="203"/>
      <c r="E23" s="205" t="s">
        <v>1574</v>
      </c>
      <c r="F23" s="352" t="s">
        <v>1575</v>
      </c>
      <c r="G23" s="352"/>
      <c r="H23" s="352"/>
      <c r="I23" s="352"/>
      <c r="J23" s="352"/>
      <c r="K23" s="199"/>
    </row>
    <row r="24" spans="2:11" ht="12.75" customHeight="1">
      <c r="B24" s="202"/>
      <c r="C24" s="203"/>
      <c r="D24" s="203"/>
      <c r="E24" s="203"/>
      <c r="F24" s="203"/>
      <c r="G24" s="203"/>
      <c r="H24" s="203"/>
      <c r="I24" s="203"/>
      <c r="J24" s="203"/>
      <c r="K24" s="199"/>
    </row>
    <row r="25" spans="2:11" ht="15" customHeight="1">
      <c r="B25" s="202"/>
      <c r="C25" s="352" t="s">
        <v>1576</v>
      </c>
      <c r="D25" s="352"/>
      <c r="E25" s="352"/>
      <c r="F25" s="352"/>
      <c r="G25" s="352"/>
      <c r="H25" s="352"/>
      <c r="I25" s="352"/>
      <c r="J25" s="352"/>
      <c r="K25" s="199"/>
    </row>
    <row r="26" spans="2:11" ht="15" customHeight="1">
      <c r="B26" s="202"/>
      <c r="C26" s="352" t="s">
        <v>1577</v>
      </c>
      <c r="D26" s="352"/>
      <c r="E26" s="352"/>
      <c r="F26" s="352"/>
      <c r="G26" s="352"/>
      <c r="H26" s="352"/>
      <c r="I26" s="352"/>
      <c r="J26" s="352"/>
      <c r="K26" s="199"/>
    </row>
    <row r="27" spans="2:11" ht="15" customHeight="1">
      <c r="B27" s="202"/>
      <c r="C27" s="201"/>
      <c r="D27" s="352" t="s">
        <v>1578</v>
      </c>
      <c r="E27" s="352"/>
      <c r="F27" s="352"/>
      <c r="G27" s="352"/>
      <c r="H27" s="352"/>
      <c r="I27" s="352"/>
      <c r="J27" s="352"/>
      <c r="K27" s="199"/>
    </row>
    <row r="28" spans="2:11" ht="15" customHeight="1">
      <c r="B28" s="202"/>
      <c r="C28" s="203"/>
      <c r="D28" s="352" t="s">
        <v>1579</v>
      </c>
      <c r="E28" s="352"/>
      <c r="F28" s="352"/>
      <c r="G28" s="352"/>
      <c r="H28" s="352"/>
      <c r="I28" s="352"/>
      <c r="J28" s="352"/>
      <c r="K28" s="199"/>
    </row>
    <row r="29" spans="2:11" ht="12.75" customHeight="1">
      <c r="B29" s="202"/>
      <c r="C29" s="203"/>
      <c r="D29" s="203"/>
      <c r="E29" s="203"/>
      <c r="F29" s="203"/>
      <c r="G29" s="203"/>
      <c r="H29" s="203"/>
      <c r="I29" s="203"/>
      <c r="J29" s="203"/>
      <c r="K29" s="199"/>
    </row>
    <row r="30" spans="2:11" ht="15" customHeight="1">
      <c r="B30" s="202"/>
      <c r="C30" s="203"/>
      <c r="D30" s="352" t="s">
        <v>1580</v>
      </c>
      <c r="E30" s="352"/>
      <c r="F30" s="352"/>
      <c r="G30" s="352"/>
      <c r="H30" s="352"/>
      <c r="I30" s="352"/>
      <c r="J30" s="352"/>
      <c r="K30" s="199"/>
    </row>
    <row r="31" spans="2:11" ht="15" customHeight="1">
      <c r="B31" s="202"/>
      <c r="C31" s="203"/>
      <c r="D31" s="352" t="s">
        <v>1581</v>
      </c>
      <c r="E31" s="352"/>
      <c r="F31" s="352"/>
      <c r="G31" s="352"/>
      <c r="H31" s="352"/>
      <c r="I31" s="352"/>
      <c r="J31" s="352"/>
      <c r="K31" s="199"/>
    </row>
    <row r="32" spans="2:11" ht="12.75" customHeight="1">
      <c r="B32" s="202"/>
      <c r="C32" s="203"/>
      <c r="D32" s="203"/>
      <c r="E32" s="203"/>
      <c r="F32" s="203"/>
      <c r="G32" s="203"/>
      <c r="H32" s="203"/>
      <c r="I32" s="203"/>
      <c r="J32" s="203"/>
      <c r="K32" s="199"/>
    </row>
    <row r="33" spans="2:11" ht="15" customHeight="1">
      <c r="B33" s="202"/>
      <c r="C33" s="203"/>
      <c r="D33" s="352" t="s">
        <v>1582</v>
      </c>
      <c r="E33" s="352"/>
      <c r="F33" s="352"/>
      <c r="G33" s="352"/>
      <c r="H33" s="352"/>
      <c r="I33" s="352"/>
      <c r="J33" s="352"/>
      <c r="K33" s="199"/>
    </row>
    <row r="34" spans="2:11" ht="15" customHeight="1">
      <c r="B34" s="202"/>
      <c r="C34" s="203"/>
      <c r="D34" s="352" t="s">
        <v>1583</v>
      </c>
      <c r="E34" s="352"/>
      <c r="F34" s="352"/>
      <c r="G34" s="352"/>
      <c r="H34" s="352"/>
      <c r="I34" s="352"/>
      <c r="J34" s="352"/>
      <c r="K34" s="199"/>
    </row>
    <row r="35" spans="2:11" ht="15" customHeight="1">
      <c r="B35" s="202"/>
      <c r="C35" s="203"/>
      <c r="D35" s="352" t="s">
        <v>1584</v>
      </c>
      <c r="E35" s="352"/>
      <c r="F35" s="352"/>
      <c r="G35" s="352"/>
      <c r="H35" s="352"/>
      <c r="I35" s="352"/>
      <c r="J35" s="352"/>
      <c r="K35" s="199"/>
    </row>
    <row r="36" spans="2:11" ht="15" customHeight="1">
      <c r="B36" s="202"/>
      <c r="C36" s="203"/>
      <c r="D36" s="201"/>
      <c r="E36" s="204" t="s">
        <v>116</v>
      </c>
      <c r="F36" s="201"/>
      <c r="G36" s="352" t="s">
        <v>1585</v>
      </c>
      <c r="H36" s="352"/>
      <c r="I36" s="352"/>
      <c r="J36" s="352"/>
      <c r="K36" s="199"/>
    </row>
    <row r="37" spans="2:11" ht="30.75" customHeight="1">
      <c r="B37" s="202"/>
      <c r="C37" s="203"/>
      <c r="D37" s="201"/>
      <c r="E37" s="204" t="s">
        <v>1586</v>
      </c>
      <c r="F37" s="201"/>
      <c r="G37" s="352" t="s">
        <v>1587</v>
      </c>
      <c r="H37" s="352"/>
      <c r="I37" s="352"/>
      <c r="J37" s="352"/>
      <c r="K37" s="199"/>
    </row>
    <row r="38" spans="2:11" ht="15" customHeight="1">
      <c r="B38" s="202"/>
      <c r="C38" s="203"/>
      <c r="D38" s="201"/>
      <c r="E38" s="204" t="s">
        <v>57</v>
      </c>
      <c r="F38" s="201"/>
      <c r="G38" s="352" t="s">
        <v>1483</v>
      </c>
      <c r="H38" s="352"/>
      <c r="I38" s="352"/>
      <c r="J38" s="352"/>
      <c r="K38" s="199"/>
    </row>
    <row r="39" spans="2:11" ht="15" customHeight="1">
      <c r="B39" s="202"/>
      <c r="C39" s="203"/>
      <c r="D39" s="201"/>
      <c r="E39" s="204" t="s">
        <v>58</v>
      </c>
      <c r="F39" s="201"/>
      <c r="G39" s="352" t="s">
        <v>1588</v>
      </c>
      <c r="H39" s="352"/>
      <c r="I39" s="352"/>
      <c r="J39" s="352"/>
      <c r="K39" s="199"/>
    </row>
    <row r="40" spans="2:11" ht="15" customHeight="1">
      <c r="B40" s="202"/>
      <c r="C40" s="203"/>
      <c r="D40" s="201"/>
      <c r="E40" s="204" t="s">
        <v>117</v>
      </c>
      <c r="F40" s="201"/>
      <c r="G40" s="352" t="s">
        <v>1589</v>
      </c>
      <c r="H40" s="352"/>
      <c r="I40" s="352"/>
      <c r="J40" s="352"/>
      <c r="K40" s="199"/>
    </row>
    <row r="41" spans="2:11" ht="15" customHeight="1">
      <c r="B41" s="202"/>
      <c r="C41" s="203"/>
      <c r="D41" s="201"/>
      <c r="E41" s="204" t="s">
        <v>118</v>
      </c>
      <c r="F41" s="201"/>
      <c r="G41" s="352" t="s">
        <v>1590</v>
      </c>
      <c r="H41" s="352"/>
      <c r="I41" s="352"/>
      <c r="J41" s="352"/>
      <c r="K41" s="199"/>
    </row>
    <row r="42" spans="2:11" ht="15" customHeight="1">
      <c r="B42" s="202"/>
      <c r="C42" s="203"/>
      <c r="D42" s="201"/>
      <c r="E42" s="204" t="s">
        <v>1591</v>
      </c>
      <c r="F42" s="201"/>
      <c r="G42" s="352" t="s">
        <v>1592</v>
      </c>
      <c r="H42" s="352"/>
      <c r="I42" s="352"/>
      <c r="J42" s="352"/>
      <c r="K42" s="199"/>
    </row>
    <row r="43" spans="2:11" ht="15" customHeight="1">
      <c r="B43" s="202"/>
      <c r="C43" s="203"/>
      <c r="D43" s="201"/>
      <c r="E43" s="204"/>
      <c r="F43" s="201"/>
      <c r="G43" s="352" t="s">
        <v>1593</v>
      </c>
      <c r="H43" s="352"/>
      <c r="I43" s="352"/>
      <c r="J43" s="352"/>
      <c r="K43" s="199"/>
    </row>
    <row r="44" spans="2:11" ht="15" customHeight="1">
      <c r="B44" s="202"/>
      <c r="C44" s="203"/>
      <c r="D44" s="201"/>
      <c r="E44" s="204" t="s">
        <v>1594</v>
      </c>
      <c r="F44" s="201"/>
      <c r="G44" s="352" t="s">
        <v>1595</v>
      </c>
      <c r="H44" s="352"/>
      <c r="I44" s="352"/>
      <c r="J44" s="352"/>
      <c r="K44" s="199"/>
    </row>
    <row r="45" spans="2:11" ht="15" customHeight="1">
      <c r="B45" s="202"/>
      <c r="C45" s="203"/>
      <c r="D45" s="201"/>
      <c r="E45" s="204" t="s">
        <v>120</v>
      </c>
      <c r="F45" s="201"/>
      <c r="G45" s="352" t="s">
        <v>1596</v>
      </c>
      <c r="H45" s="352"/>
      <c r="I45" s="352"/>
      <c r="J45" s="352"/>
      <c r="K45" s="199"/>
    </row>
    <row r="46" spans="2:11" ht="12.75" customHeight="1">
      <c r="B46" s="202"/>
      <c r="C46" s="203"/>
      <c r="D46" s="201"/>
      <c r="E46" s="201"/>
      <c r="F46" s="201"/>
      <c r="G46" s="201"/>
      <c r="H46" s="201"/>
      <c r="I46" s="201"/>
      <c r="J46" s="201"/>
      <c r="K46" s="199"/>
    </row>
    <row r="47" spans="2:11" ht="15" customHeight="1">
      <c r="B47" s="202"/>
      <c r="C47" s="203"/>
      <c r="D47" s="352" t="s">
        <v>1597</v>
      </c>
      <c r="E47" s="352"/>
      <c r="F47" s="352"/>
      <c r="G47" s="352"/>
      <c r="H47" s="352"/>
      <c r="I47" s="352"/>
      <c r="J47" s="352"/>
      <c r="K47" s="199"/>
    </row>
    <row r="48" spans="2:11" ht="15" customHeight="1">
      <c r="B48" s="202"/>
      <c r="C48" s="203"/>
      <c r="D48" s="203"/>
      <c r="E48" s="352" t="s">
        <v>1598</v>
      </c>
      <c r="F48" s="352"/>
      <c r="G48" s="352"/>
      <c r="H48" s="352"/>
      <c r="I48" s="352"/>
      <c r="J48" s="352"/>
      <c r="K48" s="199"/>
    </row>
    <row r="49" spans="2:11" ht="15" customHeight="1">
      <c r="B49" s="202"/>
      <c r="C49" s="203"/>
      <c r="D49" s="203"/>
      <c r="E49" s="352" t="s">
        <v>1599</v>
      </c>
      <c r="F49" s="352"/>
      <c r="G49" s="352"/>
      <c r="H49" s="352"/>
      <c r="I49" s="352"/>
      <c r="J49" s="352"/>
      <c r="K49" s="199"/>
    </row>
    <row r="50" spans="2:11" ht="15" customHeight="1">
      <c r="B50" s="202"/>
      <c r="C50" s="203"/>
      <c r="D50" s="203"/>
      <c r="E50" s="352" t="s">
        <v>1600</v>
      </c>
      <c r="F50" s="352"/>
      <c r="G50" s="352"/>
      <c r="H50" s="352"/>
      <c r="I50" s="352"/>
      <c r="J50" s="352"/>
      <c r="K50" s="199"/>
    </row>
    <row r="51" spans="2:11" ht="15" customHeight="1">
      <c r="B51" s="202"/>
      <c r="C51" s="203"/>
      <c r="D51" s="352" t="s">
        <v>1601</v>
      </c>
      <c r="E51" s="352"/>
      <c r="F51" s="352"/>
      <c r="G51" s="352"/>
      <c r="H51" s="352"/>
      <c r="I51" s="352"/>
      <c r="J51" s="352"/>
      <c r="K51" s="199"/>
    </row>
    <row r="52" spans="2:11" ht="25.5" customHeight="1">
      <c r="B52" s="198"/>
      <c r="C52" s="354" t="s">
        <v>1602</v>
      </c>
      <c r="D52" s="354"/>
      <c r="E52" s="354"/>
      <c r="F52" s="354"/>
      <c r="G52" s="354"/>
      <c r="H52" s="354"/>
      <c r="I52" s="354"/>
      <c r="J52" s="354"/>
      <c r="K52" s="199"/>
    </row>
    <row r="53" spans="2:11" ht="5.25" customHeight="1">
      <c r="B53" s="198"/>
      <c r="C53" s="200"/>
      <c r="D53" s="200"/>
      <c r="E53" s="200"/>
      <c r="F53" s="200"/>
      <c r="G53" s="200"/>
      <c r="H53" s="200"/>
      <c r="I53" s="200"/>
      <c r="J53" s="200"/>
      <c r="K53" s="199"/>
    </row>
    <row r="54" spans="2:11" ht="15" customHeight="1">
      <c r="B54" s="198"/>
      <c r="C54" s="352" t="s">
        <v>1603</v>
      </c>
      <c r="D54" s="352"/>
      <c r="E54" s="352"/>
      <c r="F54" s="352"/>
      <c r="G54" s="352"/>
      <c r="H54" s="352"/>
      <c r="I54" s="352"/>
      <c r="J54" s="352"/>
      <c r="K54" s="199"/>
    </row>
    <row r="55" spans="2:11" ht="15" customHeight="1">
      <c r="B55" s="198"/>
      <c r="C55" s="352" t="s">
        <v>1604</v>
      </c>
      <c r="D55" s="352"/>
      <c r="E55" s="352"/>
      <c r="F55" s="352"/>
      <c r="G55" s="352"/>
      <c r="H55" s="352"/>
      <c r="I55" s="352"/>
      <c r="J55" s="352"/>
      <c r="K55" s="199"/>
    </row>
    <row r="56" spans="2:11" ht="12.75" customHeight="1">
      <c r="B56" s="198"/>
      <c r="C56" s="201"/>
      <c r="D56" s="201"/>
      <c r="E56" s="201"/>
      <c r="F56" s="201"/>
      <c r="G56" s="201"/>
      <c r="H56" s="201"/>
      <c r="I56" s="201"/>
      <c r="J56" s="201"/>
      <c r="K56" s="199"/>
    </row>
    <row r="57" spans="2:11" ht="15" customHeight="1">
      <c r="B57" s="198"/>
      <c r="C57" s="352" t="s">
        <v>1605</v>
      </c>
      <c r="D57" s="352"/>
      <c r="E57" s="352"/>
      <c r="F57" s="352"/>
      <c r="G57" s="352"/>
      <c r="H57" s="352"/>
      <c r="I57" s="352"/>
      <c r="J57" s="352"/>
      <c r="K57" s="199"/>
    </row>
    <row r="58" spans="2:11" ht="15" customHeight="1">
      <c r="B58" s="198"/>
      <c r="C58" s="203"/>
      <c r="D58" s="352" t="s">
        <v>1606</v>
      </c>
      <c r="E58" s="352"/>
      <c r="F58" s="352"/>
      <c r="G58" s="352"/>
      <c r="H58" s="352"/>
      <c r="I58" s="352"/>
      <c r="J58" s="352"/>
      <c r="K58" s="199"/>
    </row>
    <row r="59" spans="2:11" ht="15" customHeight="1">
      <c r="B59" s="198"/>
      <c r="C59" s="203"/>
      <c r="D59" s="352" t="s">
        <v>1607</v>
      </c>
      <c r="E59" s="352"/>
      <c r="F59" s="352"/>
      <c r="G59" s="352"/>
      <c r="H59" s="352"/>
      <c r="I59" s="352"/>
      <c r="J59" s="352"/>
      <c r="K59" s="199"/>
    </row>
    <row r="60" spans="2:11" ht="15" customHeight="1">
      <c r="B60" s="198"/>
      <c r="C60" s="203"/>
      <c r="D60" s="352" t="s">
        <v>1608</v>
      </c>
      <c r="E60" s="352"/>
      <c r="F60" s="352"/>
      <c r="G60" s="352"/>
      <c r="H60" s="352"/>
      <c r="I60" s="352"/>
      <c r="J60" s="352"/>
      <c r="K60" s="199"/>
    </row>
    <row r="61" spans="2:11" ht="15" customHeight="1">
      <c r="B61" s="198"/>
      <c r="C61" s="203"/>
      <c r="D61" s="352" t="s">
        <v>1609</v>
      </c>
      <c r="E61" s="352"/>
      <c r="F61" s="352"/>
      <c r="G61" s="352"/>
      <c r="H61" s="352"/>
      <c r="I61" s="352"/>
      <c r="J61" s="352"/>
      <c r="K61" s="199"/>
    </row>
    <row r="62" spans="2:11" ht="15" customHeight="1">
      <c r="B62" s="198"/>
      <c r="C62" s="203"/>
      <c r="D62" s="356" t="s">
        <v>1610</v>
      </c>
      <c r="E62" s="356"/>
      <c r="F62" s="356"/>
      <c r="G62" s="356"/>
      <c r="H62" s="356"/>
      <c r="I62" s="356"/>
      <c r="J62" s="356"/>
      <c r="K62" s="199"/>
    </row>
    <row r="63" spans="2:11" ht="15" customHeight="1">
      <c r="B63" s="198"/>
      <c r="C63" s="203"/>
      <c r="D63" s="352" t="s">
        <v>1611</v>
      </c>
      <c r="E63" s="352"/>
      <c r="F63" s="352"/>
      <c r="G63" s="352"/>
      <c r="H63" s="352"/>
      <c r="I63" s="352"/>
      <c r="J63" s="352"/>
      <c r="K63" s="199"/>
    </row>
    <row r="64" spans="2:11" ht="12.75" customHeight="1">
      <c r="B64" s="198"/>
      <c r="C64" s="203"/>
      <c r="D64" s="203"/>
      <c r="E64" s="206"/>
      <c r="F64" s="203"/>
      <c r="G64" s="203"/>
      <c r="H64" s="203"/>
      <c r="I64" s="203"/>
      <c r="J64" s="203"/>
      <c r="K64" s="199"/>
    </row>
    <row r="65" spans="2:11" ht="15" customHeight="1">
      <c r="B65" s="198"/>
      <c r="C65" s="203"/>
      <c r="D65" s="352" t="s">
        <v>1612</v>
      </c>
      <c r="E65" s="352"/>
      <c r="F65" s="352"/>
      <c r="G65" s="352"/>
      <c r="H65" s="352"/>
      <c r="I65" s="352"/>
      <c r="J65" s="352"/>
      <c r="K65" s="199"/>
    </row>
    <row r="66" spans="2:11" ht="15" customHeight="1">
      <c r="B66" s="198"/>
      <c r="C66" s="203"/>
      <c r="D66" s="356" t="s">
        <v>1613</v>
      </c>
      <c r="E66" s="356"/>
      <c r="F66" s="356"/>
      <c r="G66" s="356"/>
      <c r="H66" s="356"/>
      <c r="I66" s="356"/>
      <c r="J66" s="356"/>
      <c r="K66" s="199"/>
    </row>
    <row r="67" spans="2:11" ht="15" customHeight="1">
      <c r="B67" s="198"/>
      <c r="C67" s="203"/>
      <c r="D67" s="352" t="s">
        <v>1614</v>
      </c>
      <c r="E67" s="352"/>
      <c r="F67" s="352"/>
      <c r="G67" s="352"/>
      <c r="H67" s="352"/>
      <c r="I67" s="352"/>
      <c r="J67" s="352"/>
      <c r="K67" s="199"/>
    </row>
    <row r="68" spans="2:11" ht="15" customHeight="1">
      <c r="B68" s="198"/>
      <c r="C68" s="203"/>
      <c r="D68" s="352" t="s">
        <v>1615</v>
      </c>
      <c r="E68" s="352"/>
      <c r="F68" s="352"/>
      <c r="G68" s="352"/>
      <c r="H68" s="352"/>
      <c r="I68" s="352"/>
      <c r="J68" s="352"/>
      <c r="K68" s="199"/>
    </row>
    <row r="69" spans="2:11" ht="15" customHeight="1">
      <c r="B69" s="198"/>
      <c r="C69" s="203"/>
      <c r="D69" s="352" t="s">
        <v>1616</v>
      </c>
      <c r="E69" s="352"/>
      <c r="F69" s="352"/>
      <c r="G69" s="352"/>
      <c r="H69" s="352"/>
      <c r="I69" s="352"/>
      <c r="J69" s="352"/>
      <c r="K69" s="199"/>
    </row>
    <row r="70" spans="2:11" ht="15" customHeight="1">
      <c r="B70" s="198"/>
      <c r="C70" s="203"/>
      <c r="D70" s="352" t="s">
        <v>1617</v>
      </c>
      <c r="E70" s="352"/>
      <c r="F70" s="352"/>
      <c r="G70" s="352"/>
      <c r="H70" s="352"/>
      <c r="I70" s="352"/>
      <c r="J70" s="352"/>
      <c r="K70" s="199"/>
    </row>
    <row r="71" spans="2:11" ht="12.75" customHeight="1">
      <c r="B71" s="207"/>
      <c r="C71" s="208"/>
      <c r="D71" s="208"/>
      <c r="E71" s="208"/>
      <c r="F71" s="208"/>
      <c r="G71" s="208"/>
      <c r="H71" s="208"/>
      <c r="I71" s="208"/>
      <c r="J71" s="208"/>
      <c r="K71" s="209"/>
    </row>
    <row r="72" spans="2:11" ht="18.75" customHeight="1">
      <c r="B72" s="210"/>
      <c r="C72" s="210"/>
      <c r="D72" s="210"/>
      <c r="E72" s="210"/>
      <c r="F72" s="210"/>
      <c r="G72" s="210"/>
      <c r="H72" s="210"/>
      <c r="I72" s="210"/>
      <c r="J72" s="210"/>
      <c r="K72" s="211"/>
    </row>
    <row r="73" spans="2:11" ht="18.75" customHeight="1">
      <c r="B73" s="211"/>
      <c r="C73" s="211"/>
      <c r="D73" s="211"/>
      <c r="E73" s="211"/>
      <c r="F73" s="211"/>
      <c r="G73" s="211"/>
      <c r="H73" s="211"/>
      <c r="I73" s="211"/>
      <c r="J73" s="211"/>
      <c r="K73" s="211"/>
    </row>
    <row r="74" spans="2:11" ht="7.5" customHeight="1">
      <c r="B74" s="212"/>
      <c r="C74" s="213"/>
      <c r="D74" s="213"/>
      <c r="E74" s="213"/>
      <c r="F74" s="213"/>
      <c r="G74" s="213"/>
      <c r="H74" s="213"/>
      <c r="I74" s="213"/>
      <c r="J74" s="213"/>
      <c r="K74" s="214"/>
    </row>
    <row r="75" spans="2:11" ht="45" customHeight="1">
      <c r="B75" s="215"/>
      <c r="C75" s="355" t="s">
        <v>1618</v>
      </c>
      <c r="D75" s="355"/>
      <c r="E75" s="355"/>
      <c r="F75" s="355"/>
      <c r="G75" s="355"/>
      <c r="H75" s="355"/>
      <c r="I75" s="355"/>
      <c r="J75" s="355"/>
      <c r="K75" s="216"/>
    </row>
    <row r="76" spans="2:11" ht="17.25" customHeight="1">
      <c r="B76" s="215"/>
      <c r="C76" s="217" t="s">
        <v>1619</v>
      </c>
      <c r="D76" s="217"/>
      <c r="E76" s="217"/>
      <c r="F76" s="217" t="s">
        <v>1620</v>
      </c>
      <c r="G76" s="218"/>
      <c r="H76" s="217" t="s">
        <v>58</v>
      </c>
      <c r="I76" s="217" t="s">
        <v>61</v>
      </c>
      <c r="J76" s="217" t="s">
        <v>1621</v>
      </c>
      <c r="K76" s="216"/>
    </row>
    <row r="77" spans="2:11" ht="17.25" customHeight="1">
      <c r="B77" s="215"/>
      <c r="C77" s="219" t="s">
        <v>1622</v>
      </c>
      <c r="D77" s="219"/>
      <c r="E77" s="219"/>
      <c r="F77" s="220" t="s">
        <v>1623</v>
      </c>
      <c r="G77" s="221"/>
      <c r="H77" s="219"/>
      <c r="I77" s="219"/>
      <c r="J77" s="219" t="s">
        <v>1624</v>
      </c>
      <c r="K77" s="216"/>
    </row>
    <row r="78" spans="2:11" ht="5.25" customHeight="1">
      <c r="B78" s="215"/>
      <c r="C78" s="222"/>
      <c r="D78" s="222"/>
      <c r="E78" s="222"/>
      <c r="F78" s="222"/>
      <c r="G78" s="223"/>
      <c r="H78" s="222"/>
      <c r="I78" s="222"/>
      <c r="J78" s="222"/>
      <c r="K78" s="216"/>
    </row>
    <row r="79" spans="2:11" ht="15" customHeight="1">
      <c r="B79" s="215"/>
      <c r="C79" s="204" t="s">
        <v>57</v>
      </c>
      <c r="D79" s="224"/>
      <c r="E79" s="224"/>
      <c r="F79" s="225" t="s">
        <v>1625</v>
      </c>
      <c r="G79" s="226"/>
      <c r="H79" s="204" t="s">
        <v>1626</v>
      </c>
      <c r="I79" s="204" t="s">
        <v>1627</v>
      </c>
      <c r="J79" s="204">
        <v>20</v>
      </c>
      <c r="K79" s="216"/>
    </row>
    <row r="80" spans="2:11" ht="15" customHeight="1">
      <c r="B80" s="215"/>
      <c r="C80" s="204" t="s">
        <v>1628</v>
      </c>
      <c r="D80" s="204"/>
      <c r="E80" s="204"/>
      <c r="F80" s="225" t="s">
        <v>1625</v>
      </c>
      <c r="G80" s="226"/>
      <c r="H80" s="204" t="s">
        <v>1629</v>
      </c>
      <c r="I80" s="204" t="s">
        <v>1627</v>
      </c>
      <c r="J80" s="204">
        <v>120</v>
      </c>
      <c r="K80" s="216"/>
    </row>
    <row r="81" spans="2:11" ht="15" customHeight="1">
      <c r="B81" s="227"/>
      <c r="C81" s="204" t="s">
        <v>1630</v>
      </c>
      <c r="D81" s="204"/>
      <c r="E81" s="204"/>
      <c r="F81" s="225" t="s">
        <v>1631</v>
      </c>
      <c r="G81" s="226"/>
      <c r="H81" s="204" t="s">
        <v>1632</v>
      </c>
      <c r="I81" s="204" t="s">
        <v>1627</v>
      </c>
      <c r="J81" s="204">
        <v>50</v>
      </c>
      <c r="K81" s="216"/>
    </row>
    <row r="82" spans="2:11" ht="15" customHeight="1">
      <c r="B82" s="227"/>
      <c r="C82" s="204" t="s">
        <v>1633</v>
      </c>
      <c r="D82" s="204"/>
      <c r="E82" s="204"/>
      <c r="F82" s="225" t="s">
        <v>1625</v>
      </c>
      <c r="G82" s="226"/>
      <c r="H82" s="204" t="s">
        <v>1634</v>
      </c>
      <c r="I82" s="204" t="s">
        <v>1635</v>
      </c>
      <c r="J82" s="204"/>
      <c r="K82" s="216"/>
    </row>
    <row r="83" spans="2:11" ht="15" customHeight="1">
      <c r="B83" s="227"/>
      <c r="C83" s="204" t="s">
        <v>1636</v>
      </c>
      <c r="D83" s="204"/>
      <c r="E83" s="204"/>
      <c r="F83" s="225" t="s">
        <v>1631</v>
      </c>
      <c r="G83" s="204"/>
      <c r="H83" s="204" t="s">
        <v>1637</v>
      </c>
      <c r="I83" s="204" t="s">
        <v>1627</v>
      </c>
      <c r="J83" s="204">
        <v>15</v>
      </c>
      <c r="K83" s="216"/>
    </row>
    <row r="84" spans="2:11" ht="15" customHeight="1">
      <c r="B84" s="227"/>
      <c r="C84" s="204" t="s">
        <v>1638</v>
      </c>
      <c r="D84" s="204"/>
      <c r="E84" s="204"/>
      <c r="F84" s="225" t="s">
        <v>1631</v>
      </c>
      <c r="G84" s="204"/>
      <c r="H84" s="204" t="s">
        <v>1639</v>
      </c>
      <c r="I84" s="204" t="s">
        <v>1627</v>
      </c>
      <c r="J84" s="204">
        <v>15</v>
      </c>
      <c r="K84" s="216"/>
    </row>
    <row r="85" spans="2:11" ht="15" customHeight="1">
      <c r="B85" s="227"/>
      <c r="C85" s="204" t="s">
        <v>1640</v>
      </c>
      <c r="D85" s="204"/>
      <c r="E85" s="204"/>
      <c r="F85" s="225" t="s">
        <v>1631</v>
      </c>
      <c r="G85" s="204"/>
      <c r="H85" s="204" t="s">
        <v>1641</v>
      </c>
      <c r="I85" s="204" t="s">
        <v>1627</v>
      </c>
      <c r="J85" s="204">
        <v>20</v>
      </c>
      <c r="K85" s="216"/>
    </row>
    <row r="86" spans="2:11" ht="15" customHeight="1">
      <c r="B86" s="227"/>
      <c r="C86" s="204" t="s">
        <v>1642</v>
      </c>
      <c r="D86" s="204"/>
      <c r="E86" s="204"/>
      <c r="F86" s="225" t="s">
        <v>1631</v>
      </c>
      <c r="G86" s="204"/>
      <c r="H86" s="204" t="s">
        <v>1643</v>
      </c>
      <c r="I86" s="204" t="s">
        <v>1627</v>
      </c>
      <c r="J86" s="204">
        <v>20</v>
      </c>
      <c r="K86" s="216"/>
    </row>
    <row r="87" spans="2:11" ht="15" customHeight="1">
      <c r="B87" s="227"/>
      <c r="C87" s="204" t="s">
        <v>1644</v>
      </c>
      <c r="D87" s="204"/>
      <c r="E87" s="204"/>
      <c r="F87" s="225" t="s">
        <v>1631</v>
      </c>
      <c r="G87" s="226"/>
      <c r="H87" s="204" t="s">
        <v>1645</v>
      </c>
      <c r="I87" s="204" t="s">
        <v>1627</v>
      </c>
      <c r="J87" s="204">
        <v>50</v>
      </c>
      <c r="K87" s="216"/>
    </row>
    <row r="88" spans="2:11" ht="15" customHeight="1">
      <c r="B88" s="227"/>
      <c r="C88" s="204" t="s">
        <v>1646</v>
      </c>
      <c r="D88" s="204"/>
      <c r="E88" s="204"/>
      <c r="F88" s="225" t="s">
        <v>1631</v>
      </c>
      <c r="G88" s="226"/>
      <c r="H88" s="204" t="s">
        <v>1647</v>
      </c>
      <c r="I88" s="204" t="s">
        <v>1627</v>
      </c>
      <c r="J88" s="204">
        <v>20</v>
      </c>
      <c r="K88" s="216"/>
    </row>
    <row r="89" spans="2:11" ht="15" customHeight="1">
      <c r="B89" s="227"/>
      <c r="C89" s="204" t="s">
        <v>1648</v>
      </c>
      <c r="D89" s="204"/>
      <c r="E89" s="204"/>
      <c r="F89" s="225" t="s">
        <v>1631</v>
      </c>
      <c r="G89" s="226"/>
      <c r="H89" s="204" t="s">
        <v>1649</v>
      </c>
      <c r="I89" s="204" t="s">
        <v>1627</v>
      </c>
      <c r="J89" s="204">
        <v>20</v>
      </c>
      <c r="K89" s="216"/>
    </row>
    <row r="90" spans="2:11" ht="15" customHeight="1">
      <c r="B90" s="227"/>
      <c r="C90" s="204" t="s">
        <v>1650</v>
      </c>
      <c r="D90" s="204"/>
      <c r="E90" s="204"/>
      <c r="F90" s="225" t="s">
        <v>1631</v>
      </c>
      <c r="G90" s="226"/>
      <c r="H90" s="204" t="s">
        <v>1651</v>
      </c>
      <c r="I90" s="204" t="s">
        <v>1627</v>
      </c>
      <c r="J90" s="204">
        <v>50</v>
      </c>
      <c r="K90" s="216"/>
    </row>
    <row r="91" spans="2:11" ht="15" customHeight="1">
      <c r="B91" s="227"/>
      <c r="C91" s="204" t="s">
        <v>1652</v>
      </c>
      <c r="D91" s="204"/>
      <c r="E91" s="204"/>
      <c r="F91" s="225" t="s">
        <v>1631</v>
      </c>
      <c r="G91" s="226"/>
      <c r="H91" s="204" t="s">
        <v>1652</v>
      </c>
      <c r="I91" s="204" t="s">
        <v>1627</v>
      </c>
      <c r="J91" s="204">
        <v>50</v>
      </c>
      <c r="K91" s="216"/>
    </row>
    <row r="92" spans="2:11" ht="15" customHeight="1">
      <c r="B92" s="227"/>
      <c r="C92" s="204" t="s">
        <v>1653</v>
      </c>
      <c r="D92" s="204"/>
      <c r="E92" s="204"/>
      <c r="F92" s="225" t="s">
        <v>1631</v>
      </c>
      <c r="G92" s="226"/>
      <c r="H92" s="204" t="s">
        <v>1654</v>
      </c>
      <c r="I92" s="204" t="s">
        <v>1627</v>
      </c>
      <c r="J92" s="204">
        <v>255</v>
      </c>
      <c r="K92" s="216"/>
    </row>
    <row r="93" spans="2:11" ht="15" customHeight="1">
      <c r="B93" s="227"/>
      <c r="C93" s="204" t="s">
        <v>1655</v>
      </c>
      <c r="D93" s="204"/>
      <c r="E93" s="204"/>
      <c r="F93" s="225" t="s">
        <v>1625</v>
      </c>
      <c r="G93" s="226"/>
      <c r="H93" s="204" t="s">
        <v>1656</v>
      </c>
      <c r="I93" s="204" t="s">
        <v>1657</v>
      </c>
      <c r="J93" s="204"/>
      <c r="K93" s="216"/>
    </row>
    <row r="94" spans="2:11" ht="15" customHeight="1">
      <c r="B94" s="227"/>
      <c r="C94" s="204" t="s">
        <v>1658</v>
      </c>
      <c r="D94" s="204"/>
      <c r="E94" s="204"/>
      <c r="F94" s="225" t="s">
        <v>1625</v>
      </c>
      <c r="G94" s="226"/>
      <c r="H94" s="204" t="s">
        <v>1659</v>
      </c>
      <c r="I94" s="204" t="s">
        <v>1660</v>
      </c>
      <c r="J94" s="204"/>
      <c r="K94" s="216"/>
    </row>
    <row r="95" spans="2:11" ht="15" customHeight="1">
      <c r="B95" s="227"/>
      <c r="C95" s="204" t="s">
        <v>1661</v>
      </c>
      <c r="D95" s="204"/>
      <c r="E95" s="204"/>
      <c r="F95" s="225" t="s">
        <v>1625</v>
      </c>
      <c r="G95" s="226"/>
      <c r="H95" s="204" t="s">
        <v>1661</v>
      </c>
      <c r="I95" s="204" t="s">
        <v>1660</v>
      </c>
      <c r="J95" s="204"/>
      <c r="K95" s="216"/>
    </row>
    <row r="96" spans="2:11" ht="15" customHeight="1">
      <c r="B96" s="227"/>
      <c r="C96" s="204" t="s">
        <v>42</v>
      </c>
      <c r="D96" s="204"/>
      <c r="E96" s="204"/>
      <c r="F96" s="225" t="s">
        <v>1625</v>
      </c>
      <c r="G96" s="226"/>
      <c r="H96" s="204" t="s">
        <v>1662</v>
      </c>
      <c r="I96" s="204" t="s">
        <v>1660</v>
      </c>
      <c r="J96" s="204"/>
      <c r="K96" s="216"/>
    </row>
    <row r="97" spans="2:11" ht="15" customHeight="1">
      <c r="B97" s="227"/>
      <c r="C97" s="204" t="s">
        <v>52</v>
      </c>
      <c r="D97" s="204"/>
      <c r="E97" s="204"/>
      <c r="F97" s="225" t="s">
        <v>1625</v>
      </c>
      <c r="G97" s="226"/>
      <c r="H97" s="204" t="s">
        <v>1663</v>
      </c>
      <c r="I97" s="204" t="s">
        <v>1660</v>
      </c>
      <c r="J97" s="204"/>
      <c r="K97" s="216"/>
    </row>
    <row r="98" spans="2:11" ht="15" customHeight="1">
      <c r="B98" s="228"/>
      <c r="C98" s="229"/>
      <c r="D98" s="229"/>
      <c r="E98" s="229"/>
      <c r="F98" s="229"/>
      <c r="G98" s="229"/>
      <c r="H98" s="229"/>
      <c r="I98" s="229"/>
      <c r="J98" s="229"/>
      <c r="K98" s="230"/>
    </row>
    <row r="99" spans="2:11" ht="18.75" customHeight="1">
      <c r="B99" s="231"/>
      <c r="C99" s="232"/>
      <c r="D99" s="232"/>
      <c r="E99" s="232"/>
      <c r="F99" s="232"/>
      <c r="G99" s="232"/>
      <c r="H99" s="232"/>
      <c r="I99" s="232"/>
      <c r="J99" s="232"/>
      <c r="K99" s="231"/>
    </row>
    <row r="100" spans="2:11" ht="18.75" customHeight="1"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</row>
    <row r="101" spans="2:11" ht="7.5" customHeight="1">
      <c r="B101" s="212"/>
      <c r="C101" s="213"/>
      <c r="D101" s="213"/>
      <c r="E101" s="213"/>
      <c r="F101" s="213"/>
      <c r="G101" s="213"/>
      <c r="H101" s="213"/>
      <c r="I101" s="213"/>
      <c r="J101" s="213"/>
      <c r="K101" s="214"/>
    </row>
    <row r="102" spans="2:11" ht="45" customHeight="1">
      <c r="B102" s="215"/>
      <c r="C102" s="355" t="s">
        <v>1664</v>
      </c>
      <c r="D102" s="355"/>
      <c r="E102" s="355"/>
      <c r="F102" s="355"/>
      <c r="G102" s="355"/>
      <c r="H102" s="355"/>
      <c r="I102" s="355"/>
      <c r="J102" s="355"/>
      <c r="K102" s="216"/>
    </row>
    <row r="103" spans="2:11" ht="17.25" customHeight="1">
      <c r="B103" s="215"/>
      <c r="C103" s="217" t="s">
        <v>1619</v>
      </c>
      <c r="D103" s="217"/>
      <c r="E103" s="217"/>
      <c r="F103" s="217" t="s">
        <v>1620</v>
      </c>
      <c r="G103" s="218"/>
      <c r="H103" s="217" t="s">
        <v>58</v>
      </c>
      <c r="I103" s="217" t="s">
        <v>61</v>
      </c>
      <c r="J103" s="217" t="s">
        <v>1621</v>
      </c>
      <c r="K103" s="216"/>
    </row>
    <row r="104" spans="2:11" ht="17.25" customHeight="1">
      <c r="B104" s="215"/>
      <c r="C104" s="219" t="s">
        <v>1622</v>
      </c>
      <c r="D104" s="219"/>
      <c r="E104" s="219"/>
      <c r="F104" s="220" t="s">
        <v>1623</v>
      </c>
      <c r="G104" s="221"/>
      <c r="H104" s="219"/>
      <c r="I104" s="219"/>
      <c r="J104" s="219" t="s">
        <v>1624</v>
      </c>
      <c r="K104" s="216"/>
    </row>
    <row r="105" spans="2:11" ht="5.25" customHeight="1">
      <c r="B105" s="215"/>
      <c r="C105" s="217"/>
      <c r="D105" s="217"/>
      <c r="E105" s="217"/>
      <c r="F105" s="217"/>
      <c r="G105" s="233"/>
      <c r="H105" s="217"/>
      <c r="I105" s="217"/>
      <c r="J105" s="217"/>
      <c r="K105" s="216"/>
    </row>
    <row r="106" spans="2:11" ht="15" customHeight="1">
      <c r="B106" s="215"/>
      <c r="C106" s="204" t="s">
        <v>57</v>
      </c>
      <c r="D106" s="224"/>
      <c r="E106" s="224"/>
      <c r="F106" s="225" t="s">
        <v>1625</v>
      </c>
      <c r="G106" s="204"/>
      <c r="H106" s="204" t="s">
        <v>1665</v>
      </c>
      <c r="I106" s="204" t="s">
        <v>1627</v>
      </c>
      <c r="J106" s="204">
        <v>20</v>
      </c>
      <c r="K106" s="216"/>
    </row>
    <row r="107" spans="2:11" ht="15" customHeight="1">
      <c r="B107" s="215"/>
      <c r="C107" s="204" t="s">
        <v>1628</v>
      </c>
      <c r="D107" s="204"/>
      <c r="E107" s="204"/>
      <c r="F107" s="225" t="s">
        <v>1625</v>
      </c>
      <c r="G107" s="204"/>
      <c r="H107" s="204" t="s">
        <v>1665</v>
      </c>
      <c r="I107" s="204" t="s">
        <v>1627</v>
      </c>
      <c r="J107" s="204">
        <v>120</v>
      </c>
      <c r="K107" s="216"/>
    </row>
    <row r="108" spans="2:11" ht="15" customHeight="1">
      <c r="B108" s="227"/>
      <c r="C108" s="204" t="s">
        <v>1630</v>
      </c>
      <c r="D108" s="204"/>
      <c r="E108" s="204"/>
      <c r="F108" s="225" t="s">
        <v>1631</v>
      </c>
      <c r="G108" s="204"/>
      <c r="H108" s="204" t="s">
        <v>1665</v>
      </c>
      <c r="I108" s="204" t="s">
        <v>1627</v>
      </c>
      <c r="J108" s="204">
        <v>50</v>
      </c>
      <c r="K108" s="216"/>
    </row>
    <row r="109" spans="2:11" ht="15" customHeight="1">
      <c r="B109" s="227"/>
      <c r="C109" s="204" t="s">
        <v>1633</v>
      </c>
      <c r="D109" s="204"/>
      <c r="E109" s="204"/>
      <c r="F109" s="225" t="s">
        <v>1625</v>
      </c>
      <c r="G109" s="204"/>
      <c r="H109" s="204" t="s">
        <v>1665</v>
      </c>
      <c r="I109" s="204" t="s">
        <v>1635</v>
      </c>
      <c r="J109" s="204"/>
      <c r="K109" s="216"/>
    </row>
    <row r="110" spans="2:11" ht="15" customHeight="1">
      <c r="B110" s="227"/>
      <c r="C110" s="204" t="s">
        <v>1644</v>
      </c>
      <c r="D110" s="204"/>
      <c r="E110" s="204"/>
      <c r="F110" s="225" t="s">
        <v>1631</v>
      </c>
      <c r="G110" s="204"/>
      <c r="H110" s="204" t="s">
        <v>1665</v>
      </c>
      <c r="I110" s="204" t="s">
        <v>1627</v>
      </c>
      <c r="J110" s="204">
        <v>50</v>
      </c>
      <c r="K110" s="216"/>
    </row>
    <row r="111" spans="2:11" ht="15" customHeight="1">
      <c r="B111" s="227"/>
      <c r="C111" s="204" t="s">
        <v>1652</v>
      </c>
      <c r="D111" s="204"/>
      <c r="E111" s="204"/>
      <c r="F111" s="225" t="s">
        <v>1631</v>
      </c>
      <c r="G111" s="204"/>
      <c r="H111" s="204" t="s">
        <v>1665</v>
      </c>
      <c r="I111" s="204" t="s">
        <v>1627</v>
      </c>
      <c r="J111" s="204">
        <v>50</v>
      </c>
      <c r="K111" s="216"/>
    </row>
    <row r="112" spans="2:11" ht="15" customHeight="1">
      <c r="B112" s="227"/>
      <c r="C112" s="204" t="s">
        <v>1650</v>
      </c>
      <c r="D112" s="204"/>
      <c r="E112" s="204"/>
      <c r="F112" s="225" t="s">
        <v>1631</v>
      </c>
      <c r="G112" s="204"/>
      <c r="H112" s="204" t="s">
        <v>1665</v>
      </c>
      <c r="I112" s="204" t="s">
        <v>1627</v>
      </c>
      <c r="J112" s="204">
        <v>50</v>
      </c>
      <c r="K112" s="216"/>
    </row>
    <row r="113" spans="2:11" ht="15" customHeight="1">
      <c r="B113" s="227"/>
      <c r="C113" s="204" t="s">
        <v>57</v>
      </c>
      <c r="D113" s="204"/>
      <c r="E113" s="204"/>
      <c r="F113" s="225" t="s">
        <v>1625</v>
      </c>
      <c r="G113" s="204"/>
      <c r="H113" s="204" t="s">
        <v>1666</v>
      </c>
      <c r="I113" s="204" t="s">
        <v>1627</v>
      </c>
      <c r="J113" s="204">
        <v>20</v>
      </c>
      <c r="K113" s="216"/>
    </row>
    <row r="114" spans="2:11" ht="15" customHeight="1">
      <c r="B114" s="227"/>
      <c r="C114" s="204" t="s">
        <v>1667</v>
      </c>
      <c r="D114" s="204"/>
      <c r="E114" s="204"/>
      <c r="F114" s="225" t="s">
        <v>1625</v>
      </c>
      <c r="G114" s="204"/>
      <c r="H114" s="204" t="s">
        <v>1668</v>
      </c>
      <c r="I114" s="204" t="s">
        <v>1627</v>
      </c>
      <c r="J114" s="204">
        <v>120</v>
      </c>
      <c r="K114" s="216"/>
    </row>
    <row r="115" spans="2:11" ht="15" customHeight="1">
      <c r="B115" s="227"/>
      <c r="C115" s="204" t="s">
        <v>42</v>
      </c>
      <c r="D115" s="204"/>
      <c r="E115" s="204"/>
      <c r="F115" s="225" t="s">
        <v>1625</v>
      </c>
      <c r="G115" s="204"/>
      <c r="H115" s="204" t="s">
        <v>1669</v>
      </c>
      <c r="I115" s="204" t="s">
        <v>1660</v>
      </c>
      <c r="J115" s="204"/>
      <c r="K115" s="216"/>
    </row>
    <row r="116" spans="2:11" ht="15" customHeight="1">
      <c r="B116" s="227"/>
      <c r="C116" s="204" t="s">
        <v>52</v>
      </c>
      <c r="D116" s="204"/>
      <c r="E116" s="204"/>
      <c r="F116" s="225" t="s">
        <v>1625</v>
      </c>
      <c r="G116" s="204"/>
      <c r="H116" s="204" t="s">
        <v>1670</v>
      </c>
      <c r="I116" s="204" t="s">
        <v>1660</v>
      </c>
      <c r="J116" s="204"/>
      <c r="K116" s="216"/>
    </row>
    <row r="117" spans="2:11" ht="15" customHeight="1">
      <c r="B117" s="227"/>
      <c r="C117" s="204" t="s">
        <v>61</v>
      </c>
      <c r="D117" s="204"/>
      <c r="E117" s="204"/>
      <c r="F117" s="225" t="s">
        <v>1625</v>
      </c>
      <c r="G117" s="204"/>
      <c r="H117" s="204" t="s">
        <v>1671</v>
      </c>
      <c r="I117" s="204" t="s">
        <v>1672</v>
      </c>
      <c r="J117" s="204"/>
      <c r="K117" s="216"/>
    </row>
    <row r="118" spans="2:11" ht="15" customHeight="1">
      <c r="B118" s="228"/>
      <c r="C118" s="234"/>
      <c r="D118" s="234"/>
      <c r="E118" s="234"/>
      <c r="F118" s="234"/>
      <c r="G118" s="234"/>
      <c r="H118" s="234"/>
      <c r="I118" s="234"/>
      <c r="J118" s="234"/>
      <c r="K118" s="230"/>
    </row>
    <row r="119" spans="2:11" ht="18.75" customHeight="1">
      <c r="B119" s="235"/>
      <c r="C119" s="236"/>
      <c r="D119" s="236"/>
      <c r="E119" s="236"/>
      <c r="F119" s="237"/>
      <c r="G119" s="236"/>
      <c r="H119" s="236"/>
      <c r="I119" s="236"/>
      <c r="J119" s="236"/>
      <c r="K119" s="235"/>
    </row>
    <row r="120" spans="2:11" ht="18.75" customHeight="1"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</row>
    <row r="121" spans="2:11" ht="7.5" customHeight="1">
      <c r="B121" s="238"/>
      <c r="C121" s="239"/>
      <c r="D121" s="239"/>
      <c r="E121" s="239"/>
      <c r="F121" s="239"/>
      <c r="G121" s="239"/>
      <c r="H121" s="239"/>
      <c r="I121" s="239"/>
      <c r="J121" s="239"/>
      <c r="K121" s="240"/>
    </row>
    <row r="122" spans="2:11" ht="45" customHeight="1">
      <c r="B122" s="241"/>
      <c r="C122" s="353" t="s">
        <v>1673</v>
      </c>
      <c r="D122" s="353"/>
      <c r="E122" s="353"/>
      <c r="F122" s="353"/>
      <c r="G122" s="353"/>
      <c r="H122" s="353"/>
      <c r="I122" s="353"/>
      <c r="J122" s="353"/>
      <c r="K122" s="242"/>
    </row>
    <row r="123" spans="2:11" ht="17.25" customHeight="1">
      <c r="B123" s="243"/>
      <c r="C123" s="217" t="s">
        <v>1619</v>
      </c>
      <c r="D123" s="217"/>
      <c r="E123" s="217"/>
      <c r="F123" s="217" t="s">
        <v>1620</v>
      </c>
      <c r="G123" s="218"/>
      <c r="H123" s="217" t="s">
        <v>58</v>
      </c>
      <c r="I123" s="217" t="s">
        <v>61</v>
      </c>
      <c r="J123" s="217" t="s">
        <v>1621</v>
      </c>
      <c r="K123" s="244"/>
    </row>
    <row r="124" spans="2:11" ht="17.25" customHeight="1">
      <c r="B124" s="243"/>
      <c r="C124" s="219" t="s">
        <v>1622</v>
      </c>
      <c r="D124" s="219"/>
      <c r="E124" s="219"/>
      <c r="F124" s="220" t="s">
        <v>1623</v>
      </c>
      <c r="G124" s="221"/>
      <c r="H124" s="219"/>
      <c r="I124" s="219"/>
      <c r="J124" s="219" t="s">
        <v>1624</v>
      </c>
      <c r="K124" s="244"/>
    </row>
    <row r="125" spans="2:11" ht="5.25" customHeight="1">
      <c r="B125" s="245"/>
      <c r="C125" s="222"/>
      <c r="D125" s="222"/>
      <c r="E125" s="222"/>
      <c r="F125" s="222"/>
      <c r="G125" s="246"/>
      <c r="H125" s="222"/>
      <c r="I125" s="222"/>
      <c r="J125" s="222"/>
      <c r="K125" s="247"/>
    </row>
    <row r="126" spans="2:11" ht="15" customHeight="1">
      <c r="B126" s="245"/>
      <c r="C126" s="204" t="s">
        <v>1628</v>
      </c>
      <c r="D126" s="224"/>
      <c r="E126" s="224"/>
      <c r="F126" s="225" t="s">
        <v>1625</v>
      </c>
      <c r="G126" s="204"/>
      <c r="H126" s="204" t="s">
        <v>1665</v>
      </c>
      <c r="I126" s="204" t="s">
        <v>1627</v>
      </c>
      <c r="J126" s="204">
        <v>120</v>
      </c>
      <c r="K126" s="248"/>
    </row>
    <row r="127" spans="2:11" ht="15" customHeight="1">
      <c r="B127" s="245"/>
      <c r="C127" s="204" t="s">
        <v>1674</v>
      </c>
      <c r="D127" s="204"/>
      <c r="E127" s="204"/>
      <c r="F127" s="225" t="s">
        <v>1625</v>
      </c>
      <c r="G127" s="204"/>
      <c r="H127" s="204" t="s">
        <v>1675</v>
      </c>
      <c r="I127" s="204" t="s">
        <v>1627</v>
      </c>
      <c r="J127" s="204" t="s">
        <v>1676</v>
      </c>
      <c r="K127" s="248"/>
    </row>
    <row r="128" spans="2:11" ht="15" customHeight="1">
      <c r="B128" s="245"/>
      <c r="C128" s="204" t="s">
        <v>1574</v>
      </c>
      <c r="D128" s="204"/>
      <c r="E128" s="204"/>
      <c r="F128" s="225" t="s">
        <v>1625</v>
      </c>
      <c r="G128" s="204"/>
      <c r="H128" s="204" t="s">
        <v>1677</v>
      </c>
      <c r="I128" s="204" t="s">
        <v>1627</v>
      </c>
      <c r="J128" s="204" t="s">
        <v>1676</v>
      </c>
      <c r="K128" s="248"/>
    </row>
    <row r="129" spans="2:11" ht="15" customHeight="1">
      <c r="B129" s="245"/>
      <c r="C129" s="204" t="s">
        <v>1636</v>
      </c>
      <c r="D129" s="204"/>
      <c r="E129" s="204"/>
      <c r="F129" s="225" t="s">
        <v>1631</v>
      </c>
      <c r="G129" s="204"/>
      <c r="H129" s="204" t="s">
        <v>1637</v>
      </c>
      <c r="I129" s="204" t="s">
        <v>1627</v>
      </c>
      <c r="J129" s="204">
        <v>15</v>
      </c>
      <c r="K129" s="248"/>
    </row>
    <row r="130" spans="2:11" ht="15" customHeight="1">
      <c r="B130" s="245"/>
      <c r="C130" s="204" t="s">
        <v>1638</v>
      </c>
      <c r="D130" s="204"/>
      <c r="E130" s="204"/>
      <c r="F130" s="225" t="s">
        <v>1631</v>
      </c>
      <c r="G130" s="204"/>
      <c r="H130" s="204" t="s">
        <v>1639</v>
      </c>
      <c r="I130" s="204" t="s">
        <v>1627</v>
      </c>
      <c r="J130" s="204">
        <v>15</v>
      </c>
      <c r="K130" s="248"/>
    </row>
    <row r="131" spans="2:11" ht="15" customHeight="1">
      <c r="B131" s="245"/>
      <c r="C131" s="204" t="s">
        <v>1640</v>
      </c>
      <c r="D131" s="204"/>
      <c r="E131" s="204"/>
      <c r="F131" s="225" t="s">
        <v>1631</v>
      </c>
      <c r="G131" s="204"/>
      <c r="H131" s="204" t="s">
        <v>1641</v>
      </c>
      <c r="I131" s="204" t="s">
        <v>1627</v>
      </c>
      <c r="J131" s="204">
        <v>20</v>
      </c>
      <c r="K131" s="248"/>
    </row>
    <row r="132" spans="2:11" ht="15" customHeight="1">
      <c r="B132" s="245"/>
      <c r="C132" s="204" t="s">
        <v>1642</v>
      </c>
      <c r="D132" s="204"/>
      <c r="E132" s="204"/>
      <c r="F132" s="225" t="s">
        <v>1631</v>
      </c>
      <c r="G132" s="204"/>
      <c r="H132" s="204" t="s">
        <v>1643</v>
      </c>
      <c r="I132" s="204" t="s">
        <v>1627</v>
      </c>
      <c r="J132" s="204">
        <v>20</v>
      </c>
      <c r="K132" s="248"/>
    </row>
    <row r="133" spans="2:11" ht="15" customHeight="1">
      <c r="B133" s="245"/>
      <c r="C133" s="204" t="s">
        <v>1630</v>
      </c>
      <c r="D133" s="204"/>
      <c r="E133" s="204"/>
      <c r="F133" s="225" t="s">
        <v>1631</v>
      </c>
      <c r="G133" s="204"/>
      <c r="H133" s="204" t="s">
        <v>1665</v>
      </c>
      <c r="I133" s="204" t="s">
        <v>1627</v>
      </c>
      <c r="J133" s="204">
        <v>50</v>
      </c>
      <c r="K133" s="248"/>
    </row>
    <row r="134" spans="2:11" ht="15" customHeight="1">
      <c r="B134" s="245"/>
      <c r="C134" s="204" t="s">
        <v>1644</v>
      </c>
      <c r="D134" s="204"/>
      <c r="E134" s="204"/>
      <c r="F134" s="225" t="s">
        <v>1631</v>
      </c>
      <c r="G134" s="204"/>
      <c r="H134" s="204" t="s">
        <v>1665</v>
      </c>
      <c r="I134" s="204" t="s">
        <v>1627</v>
      </c>
      <c r="J134" s="204">
        <v>50</v>
      </c>
      <c r="K134" s="248"/>
    </row>
    <row r="135" spans="2:11" ht="15" customHeight="1">
      <c r="B135" s="245"/>
      <c r="C135" s="204" t="s">
        <v>1650</v>
      </c>
      <c r="D135" s="204"/>
      <c r="E135" s="204"/>
      <c r="F135" s="225" t="s">
        <v>1631</v>
      </c>
      <c r="G135" s="204"/>
      <c r="H135" s="204" t="s">
        <v>1665</v>
      </c>
      <c r="I135" s="204" t="s">
        <v>1627</v>
      </c>
      <c r="J135" s="204">
        <v>50</v>
      </c>
      <c r="K135" s="248"/>
    </row>
    <row r="136" spans="2:11" ht="15" customHeight="1">
      <c r="B136" s="245"/>
      <c r="C136" s="204" t="s">
        <v>1652</v>
      </c>
      <c r="D136" s="204"/>
      <c r="E136" s="204"/>
      <c r="F136" s="225" t="s">
        <v>1631</v>
      </c>
      <c r="G136" s="204"/>
      <c r="H136" s="204" t="s">
        <v>1665</v>
      </c>
      <c r="I136" s="204" t="s">
        <v>1627</v>
      </c>
      <c r="J136" s="204">
        <v>50</v>
      </c>
      <c r="K136" s="248"/>
    </row>
    <row r="137" spans="2:11" ht="15" customHeight="1">
      <c r="B137" s="245"/>
      <c r="C137" s="204" t="s">
        <v>1653</v>
      </c>
      <c r="D137" s="204"/>
      <c r="E137" s="204"/>
      <c r="F137" s="225" t="s">
        <v>1631</v>
      </c>
      <c r="G137" s="204"/>
      <c r="H137" s="204" t="s">
        <v>1678</v>
      </c>
      <c r="I137" s="204" t="s">
        <v>1627</v>
      </c>
      <c r="J137" s="204">
        <v>255</v>
      </c>
      <c r="K137" s="248"/>
    </row>
    <row r="138" spans="2:11" ht="15" customHeight="1">
      <c r="B138" s="245"/>
      <c r="C138" s="204" t="s">
        <v>1655</v>
      </c>
      <c r="D138" s="204"/>
      <c r="E138" s="204"/>
      <c r="F138" s="225" t="s">
        <v>1625</v>
      </c>
      <c r="G138" s="204"/>
      <c r="H138" s="204" t="s">
        <v>1679</v>
      </c>
      <c r="I138" s="204" t="s">
        <v>1657</v>
      </c>
      <c r="J138" s="204"/>
      <c r="K138" s="248"/>
    </row>
    <row r="139" spans="2:11" ht="15" customHeight="1">
      <c r="B139" s="245"/>
      <c r="C139" s="204" t="s">
        <v>1658</v>
      </c>
      <c r="D139" s="204"/>
      <c r="E139" s="204"/>
      <c r="F139" s="225" t="s">
        <v>1625</v>
      </c>
      <c r="G139" s="204"/>
      <c r="H139" s="204" t="s">
        <v>1680</v>
      </c>
      <c r="I139" s="204" t="s">
        <v>1660</v>
      </c>
      <c r="J139" s="204"/>
      <c r="K139" s="248"/>
    </row>
    <row r="140" spans="2:11" ht="15" customHeight="1">
      <c r="B140" s="245"/>
      <c r="C140" s="204" t="s">
        <v>1661</v>
      </c>
      <c r="D140" s="204"/>
      <c r="E140" s="204"/>
      <c r="F140" s="225" t="s">
        <v>1625</v>
      </c>
      <c r="G140" s="204"/>
      <c r="H140" s="204" t="s">
        <v>1661</v>
      </c>
      <c r="I140" s="204" t="s">
        <v>1660</v>
      </c>
      <c r="J140" s="204"/>
      <c r="K140" s="248"/>
    </row>
    <row r="141" spans="2:11" ht="15" customHeight="1">
      <c r="B141" s="245"/>
      <c r="C141" s="204" t="s">
        <v>42</v>
      </c>
      <c r="D141" s="204"/>
      <c r="E141" s="204"/>
      <c r="F141" s="225" t="s">
        <v>1625</v>
      </c>
      <c r="G141" s="204"/>
      <c r="H141" s="204" t="s">
        <v>1681</v>
      </c>
      <c r="I141" s="204" t="s">
        <v>1660</v>
      </c>
      <c r="J141" s="204"/>
      <c r="K141" s="248"/>
    </row>
    <row r="142" spans="2:11" ht="15" customHeight="1">
      <c r="B142" s="245"/>
      <c r="C142" s="204" t="s">
        <v>1682</v>
      </c>
      <c r="D142" s="204"/>
      <c r="E142" s="204"/>
      <c r="F142" s="225" t="s">
        <v>1625</v>
      </c>
      <c r="G142" s="204"/>
      <c r="H142" s="204" t="s">
        <v>1683</v>
      </c>
      <c r="I142" s="204" t="s">
        <v>1660</v>
      </c>
      <c r="J142" s="204"/>
      <c r="K142" s="248"/>
    </row>
    <row r="143" spans="2:11" ht="15" customHeight="1">
      <c r="B143" s="249"/>
      <c r="C143" s="250"/>
      <c r="D143" s="250"/>
      <c r="E143" s="250"/>
      <c r="F143" s="250"/>
      <c r="G143" s="250"/>
      <c r="H143" s="250"/>
      <c r="I143" s="250"/>
      <c r="J143" s="250"/>
      <c r="K143" s="251"/>
    </row>
    <row r="144" spans="2:11" ht="18.75" customHeight="1">
      <c r="B144" s="236"/>
      <c r="C144" s="236"/>
      <c r="D144" s="236"/>
      <c r="E144" s="236"/>
      <c r="F144" s="237"/>
      <c r="G144" s="236"/>
      <c r="H144" s="236"/>
      <c r="I144" s="236"/>
      <c r="J144" s="236"/>
      <c r="K144" s="236"/>
    </row>
    <row r="145" spans="2:11" ht="18.75" customHeight="1">
      <c r="B145" s="211"/>
      <c r="C145" s="211"/>
      <c r="D145" s="211"/>
      <c r="E145" s="211"/>
      <c r="F145" s="211"/>
      <c r="G145" s="211"/>
      <c r="H145" s="211"/>
      <c r="I145" s="211"/>
      <c r="J145" s="211"/>
      <c r="K145" s="211"/>
    </row>
    <row r="146" spans="2:11" ht="7.5" customHeight="1">
      <c r="B146" s="212"/>
      <c r="C146" s="213"/>
      <c r="D146" s="213"/>
      <c r="E146" s="213"/>
      <c r="F146" s="213"/>
      <c r="G146" s="213"/>
      <c r="H146" s="213"/>
      <c r="I146" s="213"/>
      <c r="J146" s="213"/>
      <c r="K146" s="214"/>
    </row>
    <row r="147" spans="2:11" ht="45" customHeight="1">
      <c r="B147" s="215"/>
      <c r="C147" s="355" t="s">
        <v>1684</v>
      </c>
      <c r="D147" s="355"/>
      <c r="E147" s="355"/>
      <c r="F147" s="355"/>
      <c r="G147" s="355"/>
      <c r="H147" s="355"/>
      <c r="I147" s="355"/>
      <c r="J147" s="355"/>
      <c r="K147" s="216"/>
    </row>
    <row r="148" spans="2:11" ht="17.25" customHeight="1">
      <c r="B148" s="215"/>
      <c r="C148" s="217" t="s">
        <v>1619</v>
      </c>
      <c r="D148" s="217"/>
      <c r="E148" s="217"/>
      <c r="F148" s="217" t="s">
        <v>1620</v>
      </c>
      <c r="G148" s="218"/>
      <c r="H148" s="217" t="s">
        <v>58</v>
      </c>
      <c r="I148" s="217" t="s">
        <v>61</v>
      </c>
      <c r="J148" s="217" t="s">
        <v>1621</v>
      </c>
      <c r="K148" s="216"/>
    </row>
    <row r="149" spans="2:11" ht="17.25" customHeight="1">
      <c r="B149" s="215"/>
      <c r="C149" s="219" t="s">
        <v>1622</v>
      </c>
      <c r="D149" s="219"/>
      <c r="E149" s="219"/>
      <c r="F149" s="220" t="s">
        <v>1623</v>
      </c>
      <c r="G149" s="221"/>
      <c r="H149" s="219"/>
      <c r="I149" s="219"/>
      <c r="J149" s="219" t="s">
        <v>1624</v>
      </c>
      <c r="K149" s="216"/>
    </row>
    <row r="150" spans="2:11" ht="5.25" customHeight="1">
      <c r="B150" s="227"/>
      <c r="C150" s="222"/>
      <c r="D150" s="222"/>
      <c r="E150" s="222"/>
      <c r="F150" s="222"/>
      <c r="G150" s="223"/>
      <c r="H150" s="222"/>
      <c r="I150" s="222"/>
      <c r="J150" s="222"/>
      <c r="K150" s="248"/>
    </row>
    <row r="151" spans="2:11" ht="15" customHeight="1">
      <c r="B151" s="227"/>
      <c r="C151" s="252" t="s">
        <v>1628</v>
      </c>
      <c r="D151" s="204"/>
      <c r="E151" s="204"/>
      <c r="F151" s="253" t="s">
        <v>1625</v>
      </c>
      <c r="G151" s="204"/>
      <c r="H151" s="252" t="s">
        <v>1665</v>
      </c>
      <c r="I151" s="252" t="s">
        <v>1627</v>
      </c>
      <c r="J151" s="252">
        <v>120</v>
      </c>
      <c r="K151" s="248"/>
    </row>
    <row r="152" spans="2:11" ht="15" customHeight="1">
      <c r="B152" s="227"/>
      <c r="C152" s="252" t="s">
        <v>1674</v>
      </c>
      <c r="D152" s="204"/>
      <c r="E152" s="204"/>
      <c r="F152" s="253" t="s">
        <v>1625</v>
      </c>
      <c r="G152" s="204"/>
      <c r="H152" s="252" t="s">
        <v>1685</v>
      </c>
      <c r="I152" s="252" t="s">
        <v>1627</v>
      </c>
      <c r="J152" s="252" t="s">
        <v>1676</v>
      </c>
      <c r="K152" s="248"/>
    </row>
    <row r="153" spans="2:11" ht="15" customHeight="1">
      <c r="B153" s="227"/>
      <c r="C153" s="252" t="s">
        <v>1574</v>
      </c>
      <c r="D153" s="204"/>
      <c r="E153" s="204"/>
      <c r="F153" s="253" t="s">
        <v>1625</v>
      </c>
      <c r="G153" s="204"/>
      <c r="H153" s="252" t="s">
        <v>1686</v>
      </c>
      <c r="I153" s="252" t="s">
        <v>1627</v>
      </c>
      <c r="J153" s="252" t="s">
        <v>1676</v>
      </c>
      <c r="K153" s="248"/>
    </row>
    <row r="154" spans="2:11" ht="15" customHeight="1">
      <c r="B154" s="227"/>
      <c r="C154" s="252" t="s">
        <v>1630</v>
      </c>
      <c r="D154" s="204"/>
      <c r="E154" s="204"/>
      <c r="F154" s="253" t="s">
        <v>1631</v>
      </c>
      <c r="G154" s="204"/>
      <c r="H154" s="252" t="s">
        <v>1665</v>
      </c>
      <c r="I154" s="252" t="s">
        <v>1627</v>
      </c>
      <c r="J154" s="252">
        <v>50</v>
      </c>
      <c r="K154" s="248"/>
    </row>
    <row r="155" spans="2:11" ht="15" customHeight="1">
      <c r="B155" s="227"/>
      <c r="C155" s="252" t="s">
        <v>1633</v>
      </c>
      <c r="D155" s="204"/>
      <c r="E155" s="204"/>
      <c r="F155" s="253" t="s">
        <v>1625</v>
      </c>
      <c r="G155" s="204"/>
      <c r="H155" s="252" t="s">
        <v>1665</v>
      </c>
      <c r="I155" s="252" t="s">
        <v>1635</v>
      </c>
      <c r="J155" s="252"/>
      <c r="K155" s="248"/>
    </row>
    <row r="156" spans="2:11" ht="15" customHeight="1">
      <c r="B156" s="227"/>
      <c r="C156" s="252" t="s">
        <v>1644</v>
      </c>
      <c r="D156" s="204"/>
      <c r="E156" s="204"/>
      <c r="F156" s="253" t="s">
        <v>1631</v>
      </c>
      <c r="G156" s="204"/>
      <c r="H156" s="252" t="s">
        <v>1665</v>
      </c>
      <c r="I156" s="252" t="s">
        <v>1627</v>
      </c>
      <c r="J156" s="252">
        <v>50</v>
      </c>
      <c r="K156" s="248"/>
    </row>
    <row r="157" spans="2:11" ht="15" customHeight="1">
      <c r="B157" s="227"/>
      <c r="C157" s="252" t="s">
        <v>1652</v>
      </c>
      <c r="D157" s="204"/>
      <c r="E157" s="204"/>
      <c r="F157" s="253" t="s">
        <v>1631</v>
      </c>
      <c r="G157" s="204"/>
      <c r="H157" s="252" t="s">
        <v>1665</v>
      </c>
      <c r="I157" s="252" t="s">
        <v>1627</v>
      </c>
      <c r="J157" s="252">
        <v>50</v>
      </c>
      <c r="K157" s="248"/>
    </row>
    <row r="158" spans="2:11" ht="15" customHeight="1">
      <c r="B158" s="227"/>
      <c r="C158" s="252" t="s">
        <v>1650</v>
      </c>
      <c r="D158" s="204"/>
      <c r="E158" s="204"/>
      <c r="F158" s="253" t="s">
        <v>1631</v>
      </c>
      <c r="G158" s="204"/>
      <c r="H158" s="252" t="s">
        <v>1665</v>
      </c>
      <c r="I158" s="252" t="s">
        <v>1627</v>
      </c>
      <c r="J158" s="252">
        <v>50</v>
      </c>
      <c r="K158" s="248"/>
    </row>
    <row r="159" spans="2:11" ht="15" customHeight="1">
      <c r="B159" s="227"/>
      <c r="C159" s="252" t="s">
        <v>98</v>
      </c>
      <c r="D159" s="204"/>
      <c r="E159" s="204"/>
      <c r="F159" s="253" t="s">
        <v>1625</v>
      </c>
      <c r="G159" s="204"/>
      <c r="H159" s="252" t="s">
        <v>1687</v>
      </c>
      <c r="I159" s="252" t="s">
        <v>1627</v>
      </c>
      <c r="J159" s="252" t="s">
        <v>1688</v>
      </c>
      <c r="K159" s="248"/>
    </row>
    <row r="160" spans="2:11" ht="15" customHeight="1">
      <c r="B160" s="227"/>
      <c r="C160" s="252" t="s">
        <v>1689</v>
      </c>
      <c r="D160" s="204"/>
      <c r="E160" s="204"/>
      <c r="F160" s="253" t="s">
        <v>1625</v>
      </c>
      <c r="G160" s="204"/>
      <c r="H160" s="252" t="s">
        <v>1690</v>
      </c>
      <c r="I160" s="252" t="s">
        <v>1660</v>
      </c>
      <c r="J160" s="252"/>
      <c r="K160" s="248"/>
    </row>
    <row r="161" spans="2:11" ht="15" customHeight="1">
      <c r="B161" s="254"/>
      <c r="C161" s="234"/>
      <c r="D161" s="234"/>
      <c r="E161" s="234"/>
      <c r="F161" s="234"/>
      <c r="G161" s="234"/>
      <c r="H161" s="234"/>
      <c r="I161" s="234"/>
      <c r="J161" s="234"/>
      <c r="K161" s="255"/>
    </row>
    <row r="162" spans="2:11" ht="18.75" customHeight="1">
      <c r="B162" s="236"/>
      <c r="C162" s="246"/>
      <c r="D162" s="246"/>
      <c r="E162" s="246"/>
      <c r="F162" s="256"/>
      <c r="G162" s="246"/>
      <c r="H162" s="246"/>
      <c r="I162" s="246"/>
      <c r="J162" s="246"/>
      <c r="K162" s="236"/>
    </row>
    <row r="163" spans="2:11" ht="18.75" customHeight="1">
      <c r="B163" s="211"/>
      <c r="C163" s="211"/>
      <c r="D163" s="211"/>
      <c r="E163" s="211"/>
      <c r="F163" s="211"/>
      <c r="G163" s="211"/>
      <c r="H163" s="211"/>
      <c r="I163" s="211"/>
      <c r="J163" s="211"/>
      <c r="K163" s="211"/>
    </row>
    <row r="164" spans="2:11" ht="7.5" customHeight="1">
      <c r="B164" s="193"/>
      <c r="C164" s="194"/>
      <c r="D164" s="194"/>
      <c r="E164" s="194"/>
      <c r="F164" s="194"/>
      <c r="G164" s="194"/>
      <c r="H164" s="194"/>
      <c r="I164" s="194"/>
      <c r="J164" s="194"/>
      <c r="K164" s="195"/>
    </row>
    <row r="165" spans="2:11" ht="45" customHeight="1">
      <c r="B165" s="196"/>
      <c r="C165" s="353" t="s">
        <v>1691</v>
      </c>
      <c r="D165" s="353"/>
      <c r="E165" s="353"/>
      <c r="F165" s="353"/>
      <c r="G165" s="353"/>
      <c r="H165" s="353"/>
      <c r="I165" s="353"/>
      <c r="J165" s="353"/>
      <c r="K165" s="197"/>
    </row>
    <row r="166" spans="2:11" ht="17.25" customHeight="1">
      <c r="B166" s="196"/>
      <c r="C166" s="217" t="s">
        <v>1619</v>
      </c>
      <c r="D166" s="217"/>
      <c r="E166" s="217"/>
      <c r="F166" s="217" t="s">
        <v>1620</v>
      </c>
      <c r="G166" s="257"/>
      <c r="H166" s="258" t="s">
        <v>58</v>
      </c>
      <c r="I166" s="258" t="s">
        <v>61</v>
      </c>
      <c r="J166" s="217" t="s">
        <v>1621</v>
      </c>
      <c r="K166" s="197"/>
    </row>
    <row r="167" spans="2:11" ht="17.25" customHeight="1">
      <c r="B167" s="198"/>
      <c r="C167" s="219" t="s">
        <v>1622</v>
      </c>
      <c r="D167" s="219"/>
      <c r="E167" s="219"/>
      <c r="F167" s="220" t="s">
        <v>1623</v>
      </c>
      <c r="G167" s="259"/>
      <c r="H167" s="260"/>
      <c r="I167" s="260"/>
      <c r="J167" s="219" t="s">
        <v>1624</v>
      </c>
      <c r="K167" s="199"/>
    </row>
    <row r="168" spans="2:11" ht="5.25" customHeight="1">
      <c r="B168" s="227"/>
      <c r="C168" s="222"/>
      <c r="D168" s="222"/>
      <c r="E168" s="222"/>
      <c r="F168" s="222"/>
      <c r="G168" s="223"/>
      <c r="H168" s="222"/>
      <c r="I168" s="222"/>
      <c r="J168" s="222"/>
      <c r="K168" s="248"/>
    </row>
    <row r="169" spans="2:11" ht="15" customHeight="1">
      <c r="B169" s="227"/>
      <c r="C169" s="204" t="s">
        <v>1628</v>
      </c>
      <c r="D169" s="204"/>
      <c r="E169" s="204"/>
      <c r="F169" s="225" t="s">
        <v>1625</v>
      </c>
      <c r="G169" s="204"/>
      <c r="H169" s="204" t="s">
        <v>1665</v>
      </c>
      <c r="I169" s="204" t="s">
        <v>1627</v>
      </c>
      <c r="J169" s="204">
        <v>120</v>
      </c>
      <c r="K169" s="248"/>
    </row>
    <row r="170" spans="2:11" ht="15" customHeight="1">
      <c r="B170" s="227"/>
      <c r="C170" s="204" t="s">
        <v>1674</v>
      </c>
      <c r="D170" s="204"/>
      <c r="E170" s="204"/>
      <c r="F170" s="225" t="s">
        <v>1625</v>
      </c>
      <c r="G170" s="204"/>
      <c r="H170" s="204" t="s">
        <v>1675</v>
      </c>
      <c r="I170" s="204" t="s">
        <v>1627</v>
      </c>
      <c r="J170" s="204" t="s">
        <v>1676</v>
      </c>
      <c r="K170" s="248"/>
    </row>
    <row r="171" spans="2:11" ht="15" customHeight="1">
      <c r="B171" s="227"/>
      <c r="C171" s="204" t="s">
        <v>1574</v>
      </c>
      <c r="D171" s="204"/>
      <c r="E171" s="204"/>
      <c r="F171" s="225" t="s">
        <v>1625</v>
      </c>
      <c r="G171" s="204"/>
      <c r="H171" s="204" t="s">
        <v>1692</v>
      </c>
      <c r="I171" s="204" t="s">
        <v>1627</v>
      </c>
      <c r="J171" s="204" t="s">
        <v>1676</v>
      </c>
      <c r="K171" s="248"/>
    </row>
    <row r="172" spans="2:11" ht="15" customHeight="1">
      <c r="B172" s="227"/>
      <c r="C172" s="204" t="s">
        <v>1630</v>
      </c>
      <c r="D172" s="204"/>
      <c r="E172" s="204"/>
      <c r="F172" s="225" t="s">
        <v>1631</v>
      </c>
      <c r="G172" s="204"/>
      <c r="H172" s="204" t="s">
        <v>1692</v>
      </c>
      <c r="I172" s="204" t="s">
        <v>1627</v>
      </c>
      <c r="J172" s="204">
        <v>50</v>
      </c>
      <c r="K172" s="248"/>
    </row>
    <row r="173" spans="2:11" ht="15" customHeight="1">
      <c r="B173" s="227"/>
      <c r="C173" s="204" t="s">
        <v>1633</v>
      </c>
      <c r="D173" s="204"/>
      <c r="E173" s="204"/>
      <c r="F173" s="225" t="s">
        <v>1625</v>
      </c>
      <c r="G173" s="204"/>
      <c r="H173" s="204" t="s">
        <v>1692</v>
      </c>
      <c r="I173" s="204" t="s">
        <v>1635</v>
      </c>
      <c r="J173" s="204"/>
      <c r="K173" s="248"/>
    </row>
    <row r="174" spans="2:11" ht="15" customHeight="1">
      <c r="B174" s="227"/>
      <c r="C174" s="204" t="s">
        <v>1644</v>
      </c>
      <c r="D174" s="204"/>
      <c r="E174" s="204"/>
      <c r="F174" s="225" t="s">
        <v>1631</v>
      </c>
      <c r="G174" s="204"/>
      <c r="H174" s="204" t="s">
        <v>1692</v>
      </c>
      <c r="I174" s="204" t="s">
        <v>1627</v>
      </c>
      <c r="J174" s="204">
        <v>50</v>
      </c>
      <c r="K174" s="248"/>
    </row>
    <row r="175" spans="2:11" ht="15" customHeight="1">
      <c r="B175" s="227"/>
      <c r="C175" s="204" t="s">
        <v>1652</v>
      </c>
      <c r="D175" s="204"/>
      <c r="E175" s="204"/>
      <c r="F175" s="225" t="s">
        <v>1631</v>
      </c>
      <c r="G175" s="204"/>
      <c r="H175" s="204" t="s">
        <v>1692</v>
      </c>
      <c r="I175" s="204" t="s">
        <v>1627</v>
      </c>
      <c r="J175" s="204">
        <v>50</v>
      </c>
      <c r="K175" s="248"/>
    </row>
    <row r="176" spans="2:11" ht="15" customHeight="1">
      <c r="B176" s="227"/>
      <c r="C176" s="204" t="s">
        <v>1650</v>
      </c>
      <c r="D176" s="204"/>
      <c r="E176" s="204"/>
      <c r="F176" s="225" t="s">
        <v>1631</v>
      </c>
      <c r="G176" s="204"/>
      <c r="H176" s="204" t="s">
        <v>1692</v>
      </c>
      <c r="I176" s="204" t="s">
        <v>1627</v>
      </c>
      <c r="J176" s="204">
        <v>50</v>
      </c>
      <c r="K176" s="248"/>
    </row>
    <row r="177" spans="2:11" ht="15" customHeight="1">
      <c r="B177" s="227"/>
      <c r="C177" s="204" t="s">
        <v>116</v>
      </c>
      <c r="D177" s="204"/>
      <c r="E177" s="204"/>
      <c r="F177" s="225" t="s">
        <v>1625</v>
      </c>
      <c r="G177" s="204"/>
      <c r="H177" s="204" t="s">
        <v>1693</v>
      </c>
      <c r="I177" s="204" t="s">
        <v>1694</v>
      </c>
      <c r="J177" s="204"/>
      <c r="K177" s="248"/>
    </row>
    <row r="178" spans="2:11" ht="15" customHeight="1">
      <c r="B178" s="227"/>
      <c r="C178" s="204" t="s">
        <v>61</v>
      </c>
      <c r="D178" s="204"/>
      <c r="E178" s="204"/>
      <c r="F178" s="225" t="s">
        <v>1625</v>
      </c>
      <c r="G178" s="204"/>
      <c r="H178" s="204" t="s">
        <v>1695</v>
      </c>
      <c r="I178" s="204" t="s">
        <v>1696</v>
      </c>
      <c r="J178" s="204">
        <v>1</v>
      </c>
      <c r="K178" s="248"/>
    </row>
    <row r="179" spans="2:11" ht="15" customHeight="1">
      <c r="B179" s="227"/>
      <c r="C179" s="204" t="s">
        <v>57</v>
      </c>
      <c r="D179" s="204"/>
      <c r="E179" s="204"/>
      <c r="F179" s="225" t="s">
        <v>1625</v>
      </c>
      <c r="G179" s="204"/>
      <c r="H179" s="204" t="s">
        <v>1697</v>
      </c>
      <c r="I179" s="204" t="s">
        <v>1627</v>
      </c>
      <c r="J179" s="204">
        <v>20</v>
      </c>
      <c r="K179" s="248"/>
    </row>
    <row r="180" spans="2:11" ht="15" customHeight="1">
      <c r="B180" s="227"/>
      <c r="C180" s="204" t="s">
        <v>58</v>
      </c>
      <c r="D180" s="204"/>
      <c r="E180" s="204"/>
      <c r="F180" s="225" t="s">
        <v>1625</v>
      </c>
      <c r="G180" s="204"/>
      <c r="H180" s="204" t="s">
        <v>1698</v>
      </c>
      <c r="I180" s="204" t="s">
        <v>1627</v>
      </c>
      <c r="J180" s="204">
        <v>255</v>
      </c>
      <c r="K180" s="248"/>
    </row>
    <row r="181" spans="2:11" ht="15" customHeight="1">
      <c r="B181" s="227"/>
      <c r="C181" s="204" t="s">
        <v>117</v>
      </c>
      <c r="D181" s="204"/>
      <c r="E181" s="204"/>
      <c r="F181" s="225" t="s">
        <v>1625</v>
      </c>
      <c r="G181" s="204"/>
      <c r="H181" s="204" t="s">
        <v>1589</v>
      </c>
      <c r="I181" s="204" t="s">
        <v>1627</v>
      </c>
      <c r="J181" s="204">
        <v>10</v>
      </c>
      <c r="K181" s="248"/>
    </row>
    <row r="182" spans="2:11" ht="15" customHeight="1">
      <c r="B182" s="227"/>
      <c r="C182" s="204" t="s">
        <v>118</v>
      </c>
      <c r="D182" s="204"/>
      <c r="E182" s="204"/>
      <c r="F182" s="225" t="s">
        <v>1625</v>
      </c>
      <c r="G182" s="204"/>
      <c r="H182" s="204" t="s">
        <v>1699</v>
      </c>
      <c r="I182" s="204" t="s">
        <v>1660</v>
      </c>
      <c r="J182" s="204"/>
      <c r="K182" s="248"/>
    </row>
    <row r="183" spans="2:11" ht="15" customHeight="1">
      <c r="B183" s="227"/>
      <c r="C183" s="204" t="s">
        <v>1700</v>
      </c>
      <c r="D183" s="204"/>
      <c r="E183" s="204"/>
      <c r="F183" s="225" t="s">
        <v>1625</v>
      </c>
      <c r="G183" s="204"/>
      <c r="H183" s="204" t="s">
        <v>1701</v>
      </c>
      <c r="I183" s="204" t="s">
        <v>1660</v>
      </c>
      <c r="J183" s="204"/>
      <c r="K183" s="248"/>
    </row>
    <row r="184" spans="2:11" ht="15" customHeight="1">
      <c r="B184" s="227"/>
      <c r="C184" s="204" t="s">
        <v>1689</v>
      </c>
      <c r="D184" s="204"/>
      <c r="E184" s="204"/>
      <c r="F184" s="225" t="s">
        <v>1625</v>
      </c>
      <c r="G184" s="204"/>
      <c r="H184" s="204" t="s">
        <v>1702</v>
      </c>
      <c r="I184" s="204" t="s">
        <v>1660</v>
      </c>
      <c r="J184" s="204"/>
      <c r="K184" s="248"/>
    </row>
    <row r="185" spans="2:11" ht="15" customHeight="1">
      <c r="B185" s="227"/>
      <c r="C185" s="204" t="s">
        <v>120</v>
      </c>
      <c r="D185" s="204"/>
      <c r="E185" s="204"/>
      <c r="F185" s="225" t="s">
        <v>1631</v>
      </c>
      <c r="G185" s="204"/>
      <c r="H185" s="204" t="s">
        <v>1703</v>
      </c>
      <c r="I185" s="204" t="s">
        <v>1627</v>
      </c>
      <c r="J185" s="204">
        <v>50</v>
      </c>
      <c r="K185" s="248"/>
    </row>
    <row r="186" spans="2:11" ht="15" customHeight="1">
      <c r="B186" s="227"/>
      <c r="C186" s="204" t="s">
        <v>1704</v>
      </c>
      <c r="D186" s="204"/>
      <c r="E186" s="204"/>
      <c r="F186" s="225" t="s">
        <v>1631</v>
      </c>
      <c r="G186" s="204"/>
      <c r="H186" s="204" t="s">
        <v>1705</v>
      </c>
      <c r="I186" s="204" t="s">
        <v>1706</v>
      </c>
      <c r="J186" s="204"/>
      <c r="K186" s="248"/>
    </row>
    <row r="187" spans="2:11" ht="15" customHeight="1">
      <c r="B187" s="227"/>
      <c r="C187" s="204" t="s">
        <v>1707</v>
      </c>
      <c r="D187" s="204"/>
      <c r="E187" s="204"/>
      <c r="F187" s="225" t="s">
        <v>1631</v>
      </c>
      <c r="G187" s="204"/>
      <c r="H187" s="204" t="s">
        <v>1708</v>
      </c>
      <c r="I187" s="204" t="s">
        <v>1706</v>
      </c>
      <c r="J187" s="204"/>
      <c r="K187" s="248"/>
    </row>
    <row r="188" spans="2:11" ht="15" customHeight="1">
      <c r="B188" s="227"/>
      <c r="C188" s="204" t="s">
        <v>1709</v>
      </c>
      <c r="D188" s="204"/>
      <c r="E188" s="204"/>
      <c r="F188" s="225" t="s">
        <v>1631</v>
      </c>
      <c r="G188" s="204"/>
      <c r="H188" s="204" t="s">
        <v>1710</v>
      </c>
      <c r="I188" s="204" t="s">
        <v>1706</v>
      </c>
      <c r="J188" s="204"/>
      <c r="K188" s="248"/>
    </row>
    <row r="189" spans="2:11" ht="15" customHeight="1">
      <c r="B189" s="227"/>
      <c r="C189" s="261" t="s">
        <v>1711</v>
      </c>
      <c r="D189" s="204"/>
      <c r="E189" s="204"/>
      <c r="F189" s="225" t="s">
        <v>1631</v>
      </c>
      <c r="G189" s="204"/>
      <c r="H189" s="204" t="s">
        <v>1712</v>
      </c>
      <c r="I189" s="204" t="s">
        <v>1713</v>
      </c>
      <c r="J189" s="262" t="s">
        <v>1714</v>
      </c>
      <c r="K189" s="248"/>
    </row>
    <row r="190" spans="2:11" ht="15" customHeight="1">
      <c r="B190" s="227"/>
      <c r="C190" s="261" t="s">
        <v>46</v>
      </c>
      <c r="D190" s="204"/>
      <c r="E190" s="204"/>
      <c r="F190" s="225" t="s">
        <v>1625</v>
      </c>
      <c r="G190" s="204"/>
      <c r="H190" s="201" t="s">
        <v>1715</v>
      </c>
      <c r="I190" s="204" t="s">
        <v>1716</v>
      </c>
      <c r="J190" s="204"/>
      <c r="K190" s="248"/>
    </row>
    <row r="191" spans="2:11" ht="15" customHeight="1">
      <c r="B191" s="227"/>
      <c r="C191" s="261" t="s">
        <v>1717</v>
      </c>
      <c r="D191" s="204"/>
      <c r="E191" s="204"/>
      <c r="F191" s="225" t="s">
        <v>1625</v>
      </c>
      <c r="G191" s="204"/>
      <c r="H191" s="204" t="s">
        <v>1718</v>
      </c>
      <c r="I191" s="204" t="s">
        <v>1660</v>
      </c>
      <c r="J191" s="204"/>
      <c r="K191" s="248"/>
    </row>
    <row r="192" spans="2:11" ht="15" customHeight="1">
      <c r="B192" s="227"/>
      <c r="C192" s="261" t="s">
        <v>1719</v>
      </c>
      <c r="D192" s="204"/>
      <c r="E192" s="204"/>
      <c r="F192" s="225" t="s">
        <v>1625</v>
      </c>
      <c r="G192" s="204"/>
      <c r="H192" s="204" t="s">
        <v>1720</v>
      </c>
      <c r="I192" s="204" t="s">
        <v>1660</v>
      </c>
      <c r="J192" s="204"/>
      <c r="K192" s="248"/>
    </row>
    <row r="193" spans="2:11" ht="15" customHeight="1">
      <c r="B193" s="227"/>
      <c r="C193" s="261" t="s">
        <v>1721</v>
      </c>
      <c r="D193" s="204"/>
      <c r="E193" s="204"/>
      <c r="F193" s="225" t="s">
        <v>1631</v>
      </c>
      <c r="G193" s="204"/>
      <c r="H193" s="204" t="s">
        <v>1722</v>
      </c>
      <c r="I193" s="204" t="s">
        <v>1660</v>
      </c>
      <c r="J193" s="204"/>
      <c r="K193" s="248"/>
    </row>
    <row r="194" spans="2:11" ht="15" customHeight="1">
      <c r="B194" s="254"/>
      <c r="C194" s="263"/>
      <c r="D194" s="234"/>
      <c r="E194" s="234"/>
      <c r="F194" s="234"/>
      <c r="G194" s="234"/>
      <c r="H194" s="234"/>
      <c r="I194" s="234"/>
      <c r="J194" s="234"/>
      <c r="K194" s="255"/>
    </row>
    <row r="195" spans="2:11" ht="18.75" customHeight="1">
      <c r="B195" s="236"/>
      <c r="C195" s="246"/>
      <c r="D195" s="246"/>
      <c r="E195" s="246"/>
      <c r="F195" s="256"/>
      <c r="G195" s="246"/>
      <c r="H195" s="246"/>
      <c r="I195" s="246"/>
      <c r="J195" s="246"/>
      <c r="K195" s="236"/>
    </row>
    <row r="196" spans="2:11" ht="18.75" customHeight="1">
      <c r="B196" s="236"/>
      <c r="C196" s="246"/>
      <c r="D196" s="246"/>
      <c r="E196" s="246"/>
      <c r="F196" s="256"/>
      <c r="G196" s="246"/>
      <c r="H196" s="246"/>
      <c r="I196" s="246"/>
      <c r="J196" s="246"/>
      <c r="K196" s="236"/>
    </row>
    <row r="197" spans="2:11" ht="18.75" customHeight="1">
      <c r="B197" s="211"/>
      <c r="C197" s="211"/>
      <c r="D197" s="211"/>
      <c r="E197" s="211"/>
      <c r="F197" s="211"/>
      <c r="G197" s="211"/>
      <c r="H197" s="211"/>
      <c r="I197" s="211"/>
      <c r="J197" s="211"/>
      <c r="K197" s="211"/>
    </row>
    <row r="198" spans="2:11" ht="13.5">
      <c r="B198" s="193"/>
      <c r="C198" s="194"/>
      <c r="D198" s="194"/>
      <c r="E198" s="194"/>
      <c r="F198" s="194"/>
      <c r="G198" s="194"/>
      <c r="H198" s="194"/>
      <c r="I198" s="194"/>
      <c r="J198" s="194"/>
      <c r="K198" s="195"/>
    </row>
    <row r="199" spans="2:11" ht="21">
      <c r="B199" s="196"/>
      <c r="C199" s="353" t="s">
        <v>1723</v>
      </c>
      <c r="D199" s="353"/>
      <c r="E199" s="353"/>
      <c r="F199" s="353"/>
      <c r="G199" s="353"/>
      <c r="H199" s="353"/>
      <c r="I199" s="353"/>
      <c r="J199" s="353"/>
      <c r="K199" s="197"/>
    </row>
    <row r="200" spans="2:11" ht="25.5" customHeight="1">
      <c r="B200" s="196"/>
      <c r="C200" s="264" t="s">
        <v>1724</v>
      </c>
      <c r="D200" s="264"/>
      <c r="E200" s="264"/>
      <c r="F200" s="264" t="s">
        <v>1725</v>
      </c>
      <c r="G200" s="265"/>
      <c r="H200" s="359" t="s">
        <v>1726</v>
      </c>
      <c r="I200" s="359"/>
      <c r="J200" s="359"/>
      <c r="K200" s="197"/>
    </row>
    <row r="201" spans="2:11" ht="5.25" customHeight="1">
      <c r="B201" s="227"/>
      <c r="C201" s="222"/>
      <c r="D201" s="222"/>
      <c r="E201" s="222"/>
      <c r="F201" s="222"/>
      <c r="G201" s="246"/>
      <c r="H201" s="222"/>
      <c r="I201" s="222"/>
      <c r="J201" s="222"/>
      <c r="K201" s="248"/>
    </row>
    <row r="202" spans="2:11" ht="15" customHeight="1">
      <c r="B202" s="227"/>
      <c r="C202" s="204" t="s">
        <v>1716</v>
      </c>
      <c r="D202" s="204"/>
      <c r="E202" s="204"/>
      <c r="F202" s="225" t="s">
        <v>47</v>
      </c>
      <c r="G202" s="204"/>
      <c r="H202" s="358" t="s">
        <v>1727</v>
      </c>
      <c r="I202" s="358"/>
      <c r="J202" s="358"/>
      <c r="K202" s="248"/>
    </row>
    <row r="203" spans="2:11" ht="15" customHeight="1">
      <c r="B203" s="227"/>
      <c r="C203" s="204"/>
      <c r="D203" s="204"/>
      <c r="E203" s="204"/>
      <c r="F203" s="225" t="s">
        <v>48</v>
      </c>
      <c r="G203" s="204"/>
      <c r="H203" s="358" t="s">
        <v>1728</v>
      </c>
      <c r="I203" s="358"/>
      <c r="J203" s="358"/>
      <c r="K203" s="248"/>
    </row>
    <row r="204" spans="2:11" ht="15" customHeight="1">
      <c r="B204" s="227"/>
      <c r="C204" s="204"/>
      <c r="D204" s="204"/>
      <c r="E204" s="204"/>
      <c r="F204" s="225" t="s">
        <v>51</v>
      </c>
      <c r="G204" s="204"/>
      <c r="H204" s="358" t="s">
        <v>1729</v>
      </c>
      <c r="I204" s="358"/>
      <c r="J204" s="358"/>
      <c r="K204" s="248"/>
    </row>
    <row r="205" spans="2:11" ht="15" customHeight="1">
      <c r="B205" s="227"/>
      <c r="C205" s="204"/>
      <c r="D205" s="204"/>
      <c r="E205" s="204"/>
      <c r="F205" s="225" t="s">
        <v>49</v>
      </c>
      <c r="G205" s="204"/>
      <c r="H205" s="358" t="s">
        <v>1730</v>
      </c>
      <c r="I205" s="358"/>
      <c r="J205" s="358"/>
      <c r="K205" s="248"/>
    </row>
    <row r="206" spans="2:11" ht="15" customHeight="1">
      <c r="B206" s="227"/>
      <c r="C206" s="204"/>
      <c r="D206" s="204"/>
      <c r="E206" s="204"/>
      <c r="F206" s="225" t="s">
        <v>50</v>
      </c>
      <c r="G206" s="204"/>
      <c r="H206" s="358" t="s">
        <v>1731</v>
      </c>
      <c r="I206" s="358"/>
      <c r="J206" s="358"/>
      <c r="K206" s="248"/>
    </row>
    <row r="207" spans="2:11" ht="15" customHeight="1">
      <c r="B207" s="227"/>
      <c r="C207" s="204"/>
      <c r="D207" s="204"/>
      <c r="E207" s="204"/>
      <c r="F207" s="225"/>
      <c r="G207" s="204"/>
      <c r="H207" s="204"/>
      <c r="I207" s="204"/>
      <c r="J207" s="204"/>
      <c r="K207" s="248"/>
    </row>
    <row r="208" spans="2:11" ht="15" customHeight="1">
      <c r="B208" s="227"/>
      <c r="C208" s="204" t="s">
        <v>1672</v>
      </c>
      <c r="D208" s="204"/>
      <c r="E208" s="204"/>
      <c r="F208" s="225" t="s">
        <v>83</v>
      </c>
      <c r="G208" s="204"/>
      <c r="H208" s="358" t="s">
        <v>1732</v>
      </c>
      <c r="I208" s="358"/>
      <c r="J208" s="358"/>
      <c r="K208" s="248"/>
    </row>
    <row r="209" spans="2:11" ht="15" customHeight="1">
      <c r="B209" s="227"/>
      <c r="C209" s="204"/>
      <c r="D209" s="204"/>
      <c r="E209" s="204"/>
      <c r="F209" s="225" t="s">
        <v>1569</v>
      </c>
      <c r="G209" s="204"/>
      <c r="H209" s="358" t="s">
        <v>1570</v>
      </c>
      <c r="I209" s="358"/>
      <c r="J209" s="358"/>
      <c r="K209" s="248"/>
    </row>
    <row r="210" spans="2:11" ht="15" customHeight="1">
      <c r="B210" s="227"/>
      <c r="C210" s="204"/>
      <c r="D210" s="204"/>
      <c r="E210" s="204"/>
      <c r="F210" s="225" t="s">
        <v>1567</v>
      </c>
      <c r="G210" s="204"/>
      <c r="H210" s="358" t="s">
        <v>1733</v>
      </c>
      <c r="I210" s="358"/>
      <c r="J210" s="358"/>
      <c r="K210" s="248"/>
    </row>
    <row r="211" spans="2:11" ht="15" customHeight="1">
      <c r="B211" s="266"/>
      <c r="C211" s="204"/>
      <c r="D211" s="204"/>
      <c r="E211" s="204"/>
      <c r="F211" s="225" t="s">
        <v>92</v>
      </c>
      <c r="G211" s="261"/>
      <c r="H211" s="357" t="s">
        <v>1571</v>
      </c>
      <c r="I211" s="357"/>
      <c r="J211" s="357"/>
      <c r="K211" s="267"/>
    </row>
    <row r="212" spans="2:11" ht="15" customHeight="1">
      <c r="B212" s="266"/>
      <c r="C212" s="204"/>
      <c r="D212" s="204"/>
      <c r="E212" s="204"/>
      <c r="F212" s="225" t="s">
        <v>1572</v>
      </c>
      <c r="G212" s="261"/>
      <c r="H212" s="357" t="s">
        <v>1734</v>
      </c>
      <c r="I212" s="357"/>
      <c r="J212" s="357"/>
      <c r="K212" s="267"/>
    </row>
    <row r="213" spans="2:11" ht="15" customHeight="1">
      <c r="B213" s="266"/>
      <c r="C213" s="204"/>
      <c r="D213" s="204"/>
      <c r="E213" s="204"/>
      <c r="F213" s="225"/>
      <c r="G213" s="261"/>
      <c r="H213" s="252"/>
      <c r="I213" s="252"/>
      <c r="J213" s="252"/>
      <c r="K213" s="267"/>
    </row>
    <row r="214" spans="2:11" ht="15" customHeight="1">
      <c r="B214" s="266"/>
      <c r="C214" s="204" t="s">
        <v>1696</v>
      </c>
      <c r="D214" s="204"/>
      <c r="E214" s="204"/>
      <c r="F214" s="225">
        <v>1</v>
      </c>
      <c r="G214" s="261"/>
      <c r="H214" s="357" t="s">
        <v>1735</v>
      </c>
      <c r="I214" s="357"/>
      <c r="J214" s="357"/>
      <c r="K214" s="267"/>
    </row>
    <row r="215" spans="2:11" ht="15" customHeight="1">
      <c r="B215" s="266"/>
      <c r="C215" s="204"/>
      <c r="D215" s="204"/>
      <c r="E215" s="204"/>
      <c r="F215" s="225">
        <v>2</v>
      </c>
      <c r="G215" s="261"/>
      <c r="H215" s="357" t="s">
        <v>1736</v>
      </c>
      <c r="I215" s="357"/>
      <c r="J215" s="357"/>
      <c r="K215" s="267"/>
    </row>
    <row r="216" spans="2:11" ht="15" customHeight="1">
      <c r="B216" s="266"/>
      <c r="C216" s="204"/>
      <c r="D216" s="204"/>
      <c r="E216" s="204"/>
      <c r="F216" s="225">
        <v>3</v>
      </c>
      <c r="G216" s="261"/>
      <c r="H216" s="357" t="s">
        <v>1737</v>
      </c>
      <c r="I216" s="357"/>
      <c r="J216" s="357"/>
      <c r="K216" s="267"/>
    </row>
    <row r="217" spans="2:11" ht="15" customHeight="1">
      <c r="B217" s="266"/>
      <c r="C217" s="204"/>
      <c r="D217" s="204"/>
      <c r="E217" s="204"/>
      <c r="F217" s="225">
        <v>4</v>
      </c>
      <c r="G217" s="261"/>
      <c r="H217" s="357" t="s">
        <v>1738</v>
      </c>
      <c r="I217" s="357"/>
      <c r="J217" s="357"/>
      <c r="K217" s="267"/>
    </row>
    <row r="218" spans="2:11" ht="12.75" customHeight="1">
      <c r="B218" s="268"/>
      <c r="C218" s="269"/>
      <c r="D218" s="269"/>
      <c r="E218" s="269"/>
      <c r="F218" s="269"/>
      <c r="G218" s="269"/>
      <c r="H218" s="269"/>
      <c r="I218" s="269"/>
      <c r="J218" s="269"/>
      <c r="K218" s="27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Podlahová</dc:creator>
  <cp:keywords/>
  <dc:description/>
  <cp:lastModifiedBy>ninap</cp:lastModifiedBy>
  <dcterms:created xsi:type="dcterms:W3CDTF">2022-02-11T09:21:42Z</dcterms:created>
  <dcterms:modified xsi:type="dcterms:W3CDTF">2022-05-12T11:17:16Z</dcterms:modified>
  <cp:category/>
  <cp:version/>
  <cp:contentType/>
  <cp:contentStatus/>
</cp:coreProperties>
</file>