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300" activeTab="0"/>
  </bookViews>
  <sheets>
    <sheet name="Rekapitulace stavby" sheetId="1" r:id="rId1"/>
    <sheet name="01 - Demolice" sheetId="2" r:id="rId2"/>
    <sheet name="02 - Oprava dětských letn..." sheetId="3" r:id="rId3"/>
    <sheet name="ZTI" sheetId="7" r:id="rId4"/>
    <sheet name="SI" sheetId="6" r:id="rId5"/>
    <sheet name="03 - VRN" sheetId="4" r:id="rId6"/>
    <sheet name="Pokyny pro vyplnění" sheetId="5" r:id="rId7"/>
  </sheets>
  <externalReferences>
    <externalReference r:id="rId10"/>
    <externalReference r:id="rId11"/>
  </externalReferences>
  <definedNames>
    <definedName name="_xlnm._FilterDatabase" localSheetId="1" hidden="1">'01 - Demolice'!$C$82:$K$104</definedName>
    <definedName name="_xlnm._FilterDatabase" localSheetId="2" hidden="1">'02 - Oprava dětských letn...'!$C$104:$K$540</definedName>
    <definedName name="_xlnm._FilterDatabase" localSheetId="5" hidden="1">'03 - VRN'!$C$83:$K$97</definedName>
    <definedName name="CisloRozpoctu">'[1]Krycí list'!$C$2</definedName>
    <definedName name="cislostavby">'[1]Krycí list'!$A$7</definedName>
    <definedName name="Mena">'[2]Stavba'!$J$29</definedName>
    <definedName name="NazevRozpoctu">'[1]Krycí list'!$D$2</definedName>
    <definedName name="nazevstavby">'[1]Krycí list'!$C$7</definedName>
    <definedName name="_xlnm.Print_Area" localSheetId="1">'01 - Demolice'!$C$4:$J$39,'01 - Demolice'!$C$45:$J$64,'01 - Demolice'!$C$70:$K$104</definedName>
    <definedName name="_xlnm.Print_Area" localSheetId="2">'02 - Oprava dětských letn...'!$C$4:$J$39,'02 - Oprava dětských letn...'!$C$45:$J$86,'02 - Oprava dětských letn...'!$C$92:$K$540</definedName>
    <definedName name="_xlnm.Print_Area" localSheetId="5">'03 - VRN'!$C$4:$J$39,'03 - VRN'!$C$45:$J$65,'03 - VRN'!$C$71:$K$97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4">'SI'!$A$1:$J$140</definedName>
    <definedName name="_xlnm.Print_Area" localSheetId="3">'ZTI'!$A$1:$U$89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_xlnm.Print_Titles" localSheetId="0">'Rekapitulace stavby'!$52:$52</definedName>
    <definedName name="_xlnm.Print_Titles" localSheetId="1">'01 - Demolice'!$82:$82</definedName>
    <definedName name="_xlnm.Print_Titles" localSheetId="2">'02 - Oprava dětských letn...'!$104:$104</definedName>
    <definedName name="_xlnm.Print_Titles" localSheetId="4">'SI'!$1:$13</definedName>
    <definedName name="_xlnm.Print_Titles" localSheetId="5">'03 - VRN'!$83:$83</definedName>
  </definedNames>
  <calcPr calcId="125725"/>
</workbook>
</file>

<file path=xl/sharedStrings.xml><?xml version="1.0" encoding="utf-8"?>
<sst xmlns="http://schemas.openxmlformats.org/spreadsheetml/2006/main" count="6212" uniqueCount="1612">
  <si>
    <t>Export Komplet</t>
  </si>
  <si>
    <t>VZ</t>
  </si>
  <si>
    <t>2.0</t>
  </si>
  <si>
    <t/>
  </si>
  <si>
    <t>False</t>
  </si>
  <si>
    <t>{58ce3600-482a-48b6-a33c-5675e42e3b44}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</si>
  <si>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</si>
  <si>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</si>
  <si>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</si>
  <si>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</si>
  <si>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</si>
  <si>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</si>
  <si>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</si>
  <si>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</si>
  <si>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</si>
  <si>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MSNadLaurovou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</si>
  <si>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</si>
  <si>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</si>
  <si>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dětských letních toalet MŠ Nad Laurovou 1983/1, Praha 5</t>
  </si>
  <si>
    <t>KSO:</t>
  </si>
  <si>
    <t>CC-CZ:</t>
  </si>
  <si>
    <t>Místo:</t>
  </si>
  <si>
    <t>Nad Laurovou 1983/1, Praha 5</t>
  </si>
  <si>
    <t>Datum:</t>
  </si>
  <si>
    <t>4. 2. 2022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</si>
  <si>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</si>
  <si>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</si>
  <si>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</si>
  <si>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</si>
  <si>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</si>
  <si>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</si>
  <si>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</si>
  <si>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27592596</t>
  </si>
  <si>
    <t>architekti ADIKON, s.r.o.</t>
  </si>
  <si>
    <t>True</t>
  </si>
  <si>
    <t>Zpracovatel:</t>
  </si>
  <si>
    <t>40055035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</si>
  <si>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</si>
  <si>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</si>
  <si>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</si>
  <si>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</si>
  <si>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</si>
  <si>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</si>
  <si>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</si>
  <si>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</si>
  <si>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</si>
  <si>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</si>
  <si>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</si>
  <si>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</si>
  <si>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</si>
  <si>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</si>
  <si>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</si>
  <si>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</si>
  <si>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</si>
  <si>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</si>
  <si>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</si>
  <si>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</si>
  <si>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</si>
  <si>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</si>
  <si>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</si>
  <si>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</si>
  <si>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</si>
  <si>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</si>
  <si>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</si>
  <si>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</si>
  <si>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</si>
  <si>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</si>
  <si>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</si>
  <si>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</si>
  <si>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</si>
  <si>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</si>
  <si>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</si>
  <si>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</si>
  <si>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</si>
  <si>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</si>
  <si>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</si>
  <si>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</si>
  <si>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</si>
  <si>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</si>
  <si>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</si>
  <si>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</t>
  </si>
  <si>
    <t>STA</t>
  </si>
  <si>
    <t>1</t>
  </si>
  <si>
    <t>{e4572e33-3e1e-41b4-9477-97351f47930c}</t>
  </si>
  <si>
    <t>2</t>
  </si>
  <si>
    <t>02</t>
  </si>
  <si>
    <t>Oprava dětských letních toalet</t>
  </si>
  <si>
    <t>{09a6d8c8-9a94-4bc1-a87e-d99926c33737}</t>
  </si>
  <si>
    <t>03</t>
  </si>
  <si>
    <t>VRN</t>
  </si>
  <si>
    <t>{3776680b-1a48-492b-a778-971f0ad05916}</t>
  </si>
  <si>
    <t>KRYCÍ LIST SOUPISU PRACÍ</t>
  </si>
  <si>
    <t>Objekt:</t>
  </si>
  <si>
    <t>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</si>
  <si>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</si>
  <si>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</si>
  <si>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</si>
  <si>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</si>
  <si>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</si>
  <si>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</si>
  <si>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</si>
  <si>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Ostatní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</si>
  <si>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</si>
  <si>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</si>
  <si>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</si>
  <si>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</si>
  <si>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</si>
  <si>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</si>
  <si>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</si>
  <si>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</si>
  <si>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</si>
  <si>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</si>
  <si>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</si>
  <si>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</si>
  <si>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</si>
  <si>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</si>
  <si>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</si>
  <si>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</si>
  <si>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</si>
  <si>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</si>
  <si>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</si>
  <si>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981011316</t>
  </si>
  <si>
    <t>Demolice budov postupným rozebíráním z cihel, kamene, smíšeného nebo hrázděného zdiva, tvárnic na maltu vápennou nebo vápenocementovou s podílem konstrukcí přes 30 do 35 %</t>
  </si>
  <si>
    <t>m3</t>
  </si>
  <si>
    <t>CS ÚRS 2022 01</t>
  </si>
  <si>
    <t>4</t>
  </si>
  <si>
    <t>-214923856</t>
  </si>
  <si>
    <t>Online PSC</t>
  </si>
  <si>
    <t>https://podminky.urs.cz/item/CS_URS_2022_01/981011316</t>
  </si>
  <si>
    <t>981511116</t>
  </si>
  <si>
    <t>Demolice konstrukcí objektů postupným rozebíráním konstrukcí z betonu prostého</t>
  </si>
  <si>
    <t>-1085895910</t>
  </si>
  <si>
    <t>https://podminky.urs.cz/item/CS_URS_2022_01/981511116</t>
  </si>
  <si>
    <t>VV</t>
  </si>
  <si>
    <t>(1,55*4,06+2,51*2,03)*0,15</t>
  </si>
  <si>
    <t>997</t>
  </si>
  <si>
    <t>Přesun sutě</t>
  </si>
  <si>
    <t>3</t>
  </si>
  <si>
    <t>997006002</t>
  </si>
  <si>
    <t>Úprava stavebního odpadu třídění na jednotlivé druhy</t>
  </si>
  <si>
    <t>t</t>
  </si>
  <si>
    <t>-401677771</t>
  </si>
  <si>
    <t>https://podminky.urs.cz/item/CS_URS_2022_01/997006002</t>
  </si>
  <si>
    <t>997006512</t>
  </si>
  <si>
    <t>Vodorovná doprava suti na skládku s naložením na dopravní prostředek a složením přes 100 m do 1 km</t>
  </si>
  <si>
    <t>1921915021</t>
  </si>
  <si>
    <t>https://podminky.urs.cz/item/CS_URS_2022_01/997006512</t>
  </si>
  <si>
    <t>5</t>
  </si>
  <si>
    <t>997006519</t>
  </si>
  <si>
    <t>Vodorovná doprava suti na skládku s naložením na dopravní prostředek a složením Příplatek k ceně za každý další i započatý 1 km</t>
  </si>
  <si>
    <t>371221881</t>
  </si>
  <si>
    <t>https://podminky.urs.cz/item/CS_URS_2022_01/997006519</t>
  </si>
  <si>
    <t>23,929*29</t>
  </si>
  <si>
    <t>6</t>
  </si>
  <si>
    <t>997006551</t>
  </si>
  <si>
    <t>Hrubé urovnání suti na skládce bez zhutnění</t>
  </si>
  <si>
    <t>1511477481</t>
  </si>
  <si>
    <t>https://podminky.urs.cz/item/CS_URS_2022_01/997006551</t>
  </si>
  <si>
    <t>7</t>
  </si>
  <si>
    <t>997013871</t>
  </si>
  <si>
    <t>Poplatek za uložení stavebního odpadu na recyklační skládce (skládkovné) směsného stavebního a demoličního zatříděného do Katalogu odpadů pod kódem 17 09 04</t>
  </si>
  <si>
    <t>2033938765</t>
  </si>
  <si>
    <t>https://podminky.urs.cz/item/CS_URS_2022_01/997013871</t>
  </si>
  <si>
    <t>Ostatní</t>
  </si>
  <si>
    <t>8</t>
  </si>
  <si>
    <t>Odpojení veškerých vedení k objektu vč jejich zajištění</t>
  </si>
  <si>
    <t>hod</t>
  </si>
  <si>
    <t>512</t>
  </si>
  <si>
    <t>1743258050</t>
  </si>
  <si>
    <t>02 - Oprava dětských letních toalet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</si>
  <si>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</si>
  <si>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</si>
  <si>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</si>
  <si>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</si>
  <si>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</si>
  <si>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</si>
  <si>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</si>
  <si>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</si>
  <si>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</si>
  <si>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</si>
  <si>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</si>
  <si>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</si>
  <si>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</si>
  <si>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</si>
  <si>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</si>
  <si>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</si>
  <si>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</si>
  <si>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</si>
  <si>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</si>
  <si>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</si>
  <si>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</si>
  <si>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</si>
  <si>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787 - Dokončovací práce - zasklívání</t>
  </si>
  <si>
    <t>HZS - Hodinové zúčtovací sazby</t>
  </si>
  <si>
    <t>Zemní práce</t>
  </si>
  <si>
    <t>11900140R</t>
  </si>
  <si>
    <t>Dočasné zajištění stávajících podzemního potrubí nebo vedení ve výkopišti ve stavu i poloze, ve kterých byla na začátku zemních prací a to s podepřením, vzepřením nebo vyvěšením, případně s ochranným bedněním, se zřízením a odstraněním zajišťovací konstrukce-předpoklad</t>
  </si>
  <si>
    <t>soub</t>
  </si>
  <si>
    <t>574296595</t>
  </si>
  <si>
    <t>https://podminky.urs.cz/item/CS_URS_2022_01/11900140R</t>
  </si>
  <si>
    <t>121112003</t>
  </si>
  <si>
    <t>Sejmutí ornice ručně při souvislé ploše, tl. vrstvy do 200 mm</t>
  </si>
  <si>
    <t>m2</t>
  </si>
  <si>
    <t>1633165016</t>
  </si>
  <si>
    <t>https://podminky.urs.cz/item/CS_URS_2022_01/121112003</t>
  </si>
  <si>
    <t>10*2,4+5,4*0,6+27-4,06*1,55-2,51*2,03</t>
  </si>
  <si>
    <t>12*0,4</t>
  </si>
  <si>
    <t>Součet</t>
  </si>
  <si>
    <t>132212131</t>
  </si>
  <si>
    <t>Hloubení nezapažených rýh šířky do 800 mm ručně s urovnáním dna do předepsaného profilu a spádu v hornině třídy těžitelnosti I skupiny 3 soudržných</t>
  </si>
  <si>
    <t>-1168600881</t>
  </si>
  <si>
    <t>https://podminky.urs.cz/item/CS_URS_2022_01/132212131</t>
  </si>
  <si>
    <t>0,55*0,8*1,8*2</t>
  </si>
  <si>
    <t>0,55*0,55*1,8*2</t>
  </si>
  <si>
    <t>0,55*0,7*9,9*2</t>
  </si>
  <si>
    <t>0,5*0,5*0,55</t>
  </si>
  <si>
    <t>162211311</t>
  </si>
  <si>
    <t>Vodorovné přemístění výkopku nebo sypaniny stavebním kolečkem s vyprázdněním kolečka na hromady nebo do dopravního prostředku na vzdálenost do 10 m z horniny třídy těžitelnosti I, skupiny 1 až 3-pro srovnání terénu</t>
  </si>
  <si>
    <t>-1605034977</t>
  </si>
  <si>
    <t>https://podminky.urs.cz/item/CS_URS_2022_01/162211311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</si>
  <si>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</si>
  <si>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</si>
  <si>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-471179942</t>
  </si>
  <si>
    <t>https://podminky.urs.cz/item/CS_URS_2022_01/162211319</t>
  </si>
  <si>
    <t>171111113</t>
  </si>
  <si>
    <t>Uložení sypanin do násypů ručně s rozprostřením sypaniny ve vrstvách a s hrubým urovnáním zhutněných z hornin nesoudržných a soudržných střídavě ukládaných</t>
  </si>
  <si>
    <t>151041555</t>
  </si>
  <si>
    <t>https://podminky.urs.cz/item/CS_URS_2022_01/171111113</t>
  </si>
  <si>
    <t>pod podlahou</t>
  </si>
  <si>
    <t>0,1*0,3*2*(1,8*2+9,9)</t>
  </si>
  <si>
    <t>srovnání terénu  JV části</t>
  </si>
  <si>
    <t>4,706-0,2</t>
  </si>
  <si>
    <t xml:space="preserve">nad šachtou </t>
  </si>
  <si>
    <t>1*1*0,2</t>
  </si>
  <si>
    <t>171211101</t>
  </si>
  <si>
    <t xml:space="preserve">Uložení ornice do násypů ručně s rozprostřením ve vrstvách a s hrubým urovnáním nezhutněných jakékoliv třídy těžitelnosti-stávající ornice </t>
  </si>
  <si>
    <t>1486403106</t>
  </si>
  <si>
    <t>https://podminky.urs.cz/item/CS_URS_2022_01/171211101</t>
  </si>
  <si>
    <t>47,652*0,2</t>
  </si>
  <si>
    <t>174111101</t>
  </si>
  <si>
    <t>Zásyp sypaninou z jakékoliv horniny ručně s uložením výkopku ve vrstvách se zhutněním jam, šachet, rýh nebo kolem objektů v těchto vykopávkách</t>
  </si>
  <si>
    <t>-2028775691</t>
  </si>
  <si>
    <t>https://podminky.urs.cz/item/CS_URS_2022_01/174111101</t>
  </si>
  <si>
    <t>10,434</t>
  </si>
  <si>
    <t>-0,3*(0,8*1,8*2+0,55*1,8*2+0,7*9,9*2)</t>
  </si>
  <si>
    <t>0,5*0,5*0,4</t>
  </si>
  <si>
    <t>180405114</t>
  </si>
  <si>
    <t>Založení trávníků ve vegetačních dlaždicích nebo prefabrikátech výsevem směsi substrátu v rovině nebo na svahu do 1:5</t>
  </si>
  <si>
    <t>-1211303644</t>
  </si>
  <si>
    <t>https://podminky.urs.cz/item/CS_URS_2022_01/180405114</t>
  </si>
  <si>
    <t>SK03</t>
  </si>
  <si>
    <t>5,4*0,6</t>
  </si>
  <si>
    <t>10</t>
  </si>
  <si>
    <t>M</t>
  </si>
  <si>
    <t>10321100</t>
  </si>
  <si>
    <t>zahradní substrát pro výsadbu VL</t>
  </si>
  <si>
    <t>461778740</t>
  </si>
  <si>
    <t>3,24*0,12</t>
  </si>
  <si>
    <t>0,389*0,02 'Přepočtené koeficientem množství</t>
  </si>
  <si>
    <t>11</t>
  </si>
  <si>
    <t>181311103</t>
  </si>
  <si>
    <t>Rozprostření zahradního substrátu v rovině nebo ve svahu sklonu do 1:5 ručně při souvislé ploše, tl. vrstvy do 200 mm pás keřů</t>
  </si>
  <si>
    <t>-1387670178</t>
  </si>
  <si>
    <t>https://podminky.urs.cz/item/CS_URS_2022_01/181311103</t>
  </si>
  <si>
    <t>0,4*12</t>
  </si>
  <si>
    <t>12</t>
  </si>
  <si>
    <t>-1763939755</t>
  </si>
  <si>
    <t>4,800*0,2</t>
  </si>
  <si>
    <t>13</t>
  </si>
  <si>
    <t>181912112</t>
  </si>
  <si>
    <t>Úprava pláně vyrovnáním výškových rozdílů ručně v hornině třídy těžitelnosti I skupiny 3 se zhutněním</t>
  </si>
  <si>
    <t>499805044</t>
  </si>
  <si>
    <t>https://podminky.urs.cz/item/CS_URS_2022_01/181912112</t>
  </si>
  <si>
    <t>SK02</t>
  </si>
  <si>
    <t>4,15*1+2,25*1,5+12,3*1,025+3*0,6+1*1,2</t>
  </si>
  <si>
    <t>14</t>
  </si>
  <si>
    <t>183151111</t>
  </si>
  <si>
    <t>Hloubení jam pro výsadbu dřevin strojně v rovině nebo ve svahu do 1:5, objem do 0,20 m3</t>
  </si>
  <si>
    <t>kus</t>
  </si>
  <si>
    <t>798594435</t>
  </si>
  <si>
    <t>https://podminky.urs.cz/item/CS_URS_2022_01/183151111</t>
  </si>
  <si>
    <t>184102211</t>
  </si>
  <si>
    <t>Výsadba keře bez balu do předem vyhloubené jamky se zalitím v rovině nebo na svahu do 1:5 výšky do 1 m v terénu</t>
  </si>
  <si>
    <t>-5078206</t>
  </si>
  <si>
    <t>https://podminky.urs.cz/item/CS_URS_2022_01/184102211</t>
  </si>
  <si>
    <t>12/0,5</t>
  </si>
  <si>
    <t>16</t>
  </si>
  <si>
    <t>0265000R</t>
  </si>
  <si>
    <t>keř listnatý ptačí zob "Ligustrum vulgare"</t>
  </si>
  <si>
    <t>-6559853</t>
  </si>
  <si>
    <t>Zakládání</t>
  </si>
  <si>
    <t>17</t>
  </si>
  <si>
    <t>213141111</t>
  </si>
  <si>
    <t>Zřízení vrstvy z geotextilie filtrační, separační, odvodňovací, ochranné, výztužné nebo protierozní v rovině nebo ve sklonu do 1:5, šířky do 3 m</t>
  </si>
  <si>
    <t>-366317580</t>
  </si>
  <si>
    <t>https://podminky.urs.cz/item/CS_URS_2022_01/213141111</t>
  </si>
  <si>
    <t>1,8*(2,505+1,62+4,575)</t>
  </si>
  <si>
    <t>18</t>
  </si>
  <si>
    <t>69311082</t>
  </si>
  <si>
    <t>geotextilie netkaná separační, ochranná, filtrační, drenážní PP 500g/m2</t>
  </si>
  <si>
    <t>-1075782201</t>
  </si>
  <si>
    <t>15,66*1,1845 'Přepočtené koeficientem množství</t>
  </si>
  <si>
    <t>19</t>
  </si>
  <si>
    <t>273351121</t>
  </si>
  <si>
    <t>Bednění základů desek zřízení-mazanina</t>
  </si>
  <si>
    <t>-314670075</t>
  </si>
  <si>
    <t>https://podminky.urs.cz/item/CS_URS_2022_01/273351121</t>
  </si>
  <si>
    <t>0,12*2*(9,9+2,4)</t>
  </si>
  <si>
    <t>20</t>
  </si>
  <si>
    <t>273351122</t>
  </si>
  <si>
    <t>Bednění základů desek odstranění-mazanina</t>
  </si>
  <si>
    <t>-1376303126</t>
  </si>
  <si>
    <t>https://podminky.urs.cz/item/CS_URS_2022_01/273351122</t>
  </si>
  <si>
    <t>279113144</t>
  </si>
  <si>
    <t>Základové zdi z tvárnic ztraceného bednění včetně výplně z betonu bez zvláštních nároků na vliv prostředí třídy C 20/25, tloušťky zdiva přes 250 do 300 mm</t>
  </si>
  <si>
    <t>195430397</t>
  </si>
  <si>
    <t>https://podminky.urs.cz/item/CS_URS_2022_01/279113144</t>
  </si>
  <si>
    <t>0,75*2*(1,8*2+9,9)</t>
  </si>
  <si>
    <t>22</t>
  </si>
  <si>
    <t>279113146</t>
  </si>
  <si>
    <t>Základové zdi z tvárnic ztraceného bednění včetně výplně z betonu bez zvláštních nároků na vliv prostředí třídy C 20/25, tloušťky zdiva přes 400 do 500 mm</t>
  </si>
  <si>
    <t>1122801042</t>
  </si>
  <si>
    <t>https://podminky.urs.cz/item/CS_URS_2022_01/279113146</t>
  </si>
  <si>
    <t>0,5*0,75</t>
  </si>
  <si>
    <t>23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</si>
  <si>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</si>
  <si>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</si>
  <si>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-601932262</t>
  </si>
  <si>
    <t>https://podminky.urs.cz/item/CS_URS_2022_01/279361821</t>
  </si>
  <si>
    <t>(20,25*0,3+0,375*0,5)*0,075</t>
  </si>
  <si>
    <t>Svislé a kompletní konstrukce</t>
  </si>
  <si>
    <t>24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</si>
  <si>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</si>
  <si>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</si>
  <si>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m</t>
  </si>
  <si>
    <t>1878014689</t>
  </si>
  <si>
    <t>https://podminky.urs.cz/item/CS_URS_2022_01/311101211</t>
  </si>
  <si>
    <t>0,3*2</t>
  </si>
  <si>
    <t>25</t>
  </si>
  <si>
    <t>28611114</t>
  </si>
  <si>
    <t>chránička trubka kanalizační PVC DN 110x1000mm SN4</t>
  </si>
  <si>
    <t>-875583621</t>
  </si>
  <si>
    <t>0,6*1,01 'Přepočtené koeficientem množství</t>
  </si>
  <si>
    <t>26</t>
  </si>
  <si>
    <t>311101213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</si>
  <si>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</si>
  <si>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168093848</t>
  </si>
  <si>
    <t>https://podminky.urs.cz/item/CS_URS_2022_01/311101213</t>
  </si>
  <si>
    <t>0,3*3</t>
  </si>
  <si>
    <t>27</t>
  </si>
  <si>
    <t>28611143</t>
  </si>
  <si>
    <t>chránička trubka kanalizační PVC DN 315x1000mm SN4</t>
  </si>
  <si>
    <t>1657653205</t>
  </si>
  <si>
    <t>0,9*1,01 'Přepočtené koeficientem množství</t>
  </si>
  <si>
    <t>28</t>
  </si>
  <si>
    <t>31323400R</t>
  </si>
  <si>
    <t>Příplatek za kotvení lícovaného zdiva k dřevěným panelům pomocí nerezových spon ve svislém a vodorovném směru,kompl prov dle popisu v detailu</t>
  </si>
  <si>
    <t>-2142464353</t>
  </si>
  <si>
    <t>29</t>
  </si>
  <si>
    <t>342271212</t>
  </si>
  <si>
    <t>Předstěna z cihel betonových na cementovou maltu M10 tl 140 mm</t>
  </si>
  <si>
    <t>-1418496523</t>
  </si>
  <si>
    <t>https://podminky.urs.cz/item/CS_URS_2022_01/342271212</t>
  </si>
  <si>
    <t>4,95*2,07</t>
  </si>
  <si>
    <t>1,35*2,07</t>
  </si>
  <si>
    <t>1,05*2,07+1,05*0,72</t>
  </si>
  <si>
    <t>7,2*2,07+4,95*0,72</t>
  </si>
  <si>
    <t>Komunikace pozemní</t>
  </si>
  <si>
    <t>30</t>
  </si>
  <si>
    <t>564730011</t>
  </si>
  <si>
    <t>Podklad z kameniva hrubého drceného vel. 8-16 mm s rozprostřením a zhutněním, po zhutnění tl. 100 mm</t>
  </si>
  <si>
    <t>-1118422106</t>
  </si>
  <si>
    <t>https://podminky.urs.cz/item/CS_URS_2022_01/564730011</t>
  </si>
  <si>
    <t>31</t>
  </si>
  <si>
    <t>564751111</t>
  </si>
  <si>
    <t>Podklad z kameniva hrubého drceného vel. 32-63 mm s rozprostřením a zhutněním, po zhutnění tl. 150 mm</t>
  </si>
  <si>
    <t>418711519</t>
  </si>
  <si>
    <t>https://podminky.urs.cz/item/CS_URS_2022_01/564751111</t>
  </si>
  <si>
    <t>32</t>
  </si>
  <si>
    <t>564811111</t>
  </si>
  <si>
    <t>Podklad z kameniva vel. 4-8 mm s rozprostřením a zhutněním, po zhutnění tl. 50 mm</t>
  </si>
  <si>
    <t>-2040744716</t>
  </si>
  <si>
    <t>https://podminky.urs.cz/item/CS_URS_2022_01/564811111</t>
  </si>
  <si>
    <t>33</t>
  </si>
  <si>
    <t>59641111R</t>
  </si>
  <si>
    <t>Kladení dlažby z betonových vegetačních dlaždic komunikací pro pěší s ložem z kameniva těženého nebo drceného tl. 50 mm, s vyplněním spár a vegetačních otvorů, s hutněním vibrováním tl. 120 mm, pro plochy do 50 m2</t>
  </si>
  <si>
    <t>-1464117435</t>
  </si>
  <si>
    <t>34</t>
  </si>
  <si>
    <t>5924503R</t>
  </si>
  <si>
    <t>dlažba plošná betonová vegetační 600x450x120mm</t>
  </si>
  <si>
    <t>-1305148798</t>
  </si>
  <si>
    <t>3,24*1,03 'Přepočtené koeficientem množství</t>
  </si>
  <si>
    <t>Úpravy povrchů, podlahy a osazování výplní</t>
  </si>
  <si>
    <t>35</t>
  </si>
  <si>
    <t>622631001</t>
  </si>
  <si>
    <t>Spárování vnějších ploch pohledového zdiva z cihel, spárovací maltou stěn</t>
  </si>
  <si>
    <t>-1271037174</t>
  </si>
  <si>
    <t>https://podminky.urs.cz/item/CS_URS_2022_01/622631001</t>
  </si>
  <si>
    <t>36</t>
  </si>
  <si>
    <t>631311124</t>
  </si>
  <si>
    <t>Podkladní beton z betonu prostého bez zvýšených nároků na prostředí tl. přes 80 do 120 mm tř. C 16/20-X0</t>
  </si>
  <si>
    <t>1844997196</t>
  </si>
  <si>
    <t>https://podminky.urs.cz/item/CS_URS_2022_01/631311124</t>
  </si>
  <si>
    <t>0,3*2*(1,8*2+9,9)*0,1</t>
  </si>
  <si>
    <t>37</t>
  </si>
  <si>
    <t>631311125</t>
  </si>
  <si>
    <t>Mazanina z betonu prostého bez zvýšených nároků na prostředí tl. přes 80 do 120 mm tř. C 20/25-XC2</t>
  </si>
  <si>
    <t>-1584837515</t>
  </si>
  <si>
    <t>https://podminky.urs.cz/item/CS_URS_2022_01/631311125</t>
  </si>
  <si>
    <t>9,9*2,4*0,12</t>
  </si>
  <si>
    <t>38</t>
  </si>
  <si>
    <t>631319173</t>
  </si>
  <si>
    <t>Příplatek k cenám mazanin za stržení povrchu spodní vrstvy mazaniny latí před vložením výztuže nebo pletiva pro tl. obou vrstev mazaniny přes 80 do 120 mm</t>
  </si>
  <si>
    <t>-656392086</t>
  </si>
  <si>
    <t>https://podminky.urs.cz/item/CS_URS_2022_01/631319173</t>
  </si>
  <si>
    <t>39</t>
  </si>
  <si>
    <t>631362021</t>
  </si>
  <si>
    <t>Výztuž mazanin ze svařovaných sítí z drátů typu KARI</t>
  </si>
  <si>
    <t>1636334865</t>
  </si>
  <si>
    <t>https://podminky.urs.cz/item/CS_URS_2022_01/631362021</t>
  </si>
  <si>
    <t>9,9*2,4*1,3*0,00444</t>
  </si>
  <si>
    <t>40</t>
  </si>
  <si>
    <t>632451234</t>
  </si>
  <si>
    <t>Potěr cementový samonivelační litý tř. C 25, tl. přes 45 do 50 mm</t>
  </si>
  <si>
    <t>-117922276</t>
  </si>
  <si>
    <t>https://podminky.urs.cz/item/CS_URS_2022_01/632451234</t>
  </si>
  <si>
    <t>4,2+5,1+1,7+1,8+5,3</t>
  </si>
  <si>
    <t>41</t>
  </si>
  <si>
    <t>632451292</t>
  </si>
  <si>
    <t>Potěr cementový samonivelační litý Příplatek k cenám za každých dalších i započatých 5 mm tloušťky přes 50 mm tř. C 25</t>
  </si>
  <si>
    <t>1275861763</t>
  </si>
  <si>
    <t>https://podminky.urs.cz/item/CS_URS_2022_01/632451292</t>
  </si>
  <si>
    <t>18,100*3</t>
  </si>
  <si>
    <t>42</t>
  </si>
  <si>
    <t>634112123</t>
  </si>
  <si>
    <t>Obvodová dilatace mezi stěnou a mazaninou nebo potěrem podlahovým páskem z pěnového PE s fólií tl. do 10 mm, výšky 80 mm</t>
  </si>
  <si>
    <t>-610318759</t>
  </si>
  <si>
    <t>https://podminky.urs.cz/item/CS_URS_2022_01/634112123</t>
  </si>
  <si>
    <t>2*(1,96+2,7+1,9*2+0,94+0,95+4,77+1+1,96)</t>
  </si>
  <si>
    <t>43</t>
  </si>
  <si>
    <t>63511124R</t>
  </si>
  <si>
    <t>Násyp pod podlahy se zhutněním z kameniva hrubého 32-64</t>
  </si>
  <si>
    <t>-1249081674</t>
  </si>
  <si>
    <t>0,15*1,8*(2,505+1,62+4,575)</t>
  </si>
  <si>
    <t>44</t>
  </si>
  <si>
    <t>644941111</t>
  </si>
  <si>
    <t>Montáž mřížek odvětrávacích velikosti do 150 x 200 mm</t>
  </si>
  <si>
    <t>-668204494</t>
  </si>
  <si>
    <t>https://podminky.urs.cz/item/CS_URS_2022_01/644941111</t>
  </si>
  <si>
    <t>45</t>
  </si>
  <si>
    <t>5534142R</t>
  </si>
  <si>
    <t xml:space="preserve">Z_01 větrací mřížka se sítí průměru 150mm </t>
  </si>
  <si>
    <t>567416319</t>
  </si>
  <si>
    <t>46</t>
  </si>
  <si>
    <t>64494112R</t>
  </si>
  <si>
    <t>Montáž montáž průchodky (trubky) se zhotovením otvoru v předstěně</t>
  </si>
  <si>
    <t>-957545804</t>
  </si>
  <si>
    <t>47</t>
  </si>
  <si>
    <t>42981651</t>
  </si>
  <si>
    <t xml:space="preserve">Z_02 trouba pevná PVC D 150mm </t>
  </si>
  <si>
    <t>-277239750</t>
  </si>
  <si>
    <t>0,15*2</t>
  </si>
  <si>
    <t>Trubní vedení</t>
  </si>
  <si>
    <t>48</t>
  </si>
  <si>
    <t>899101211</t>
  </si>
  <si>
    <t>Demontáž poklopu u nefunkční šachty</t>
  </si>
  <si>
    <t>1942847029</t>
  </si>
  <si>
    <t>https://podminky.urs.cz/item/CS_URS_2022_01/899101211</t>
  </si>
  <si>
    <t>49</t>
  </si>
  <si>
    <t>899623161</t>
  </si>
  <si>
    <t>Obetonování nízkých hyrantů betonem prostým v otevřeném výkopu, beton tř. C 20/25</t>
  </si>
  <si>
    <t>-1966097756</t>
  </si>
  <si>
    <t>https://podminky.urs.cz/item/CS_URS_2022_01/899623161</t>
  </si>
  <si>
    <t>0,6*0,25*2,1*4</t>
  </si>
  <si>
    <t>50</t>
  </si>
  <si>
    <t>916331112</t>
  </si>
  <si>
    <t>Osazení zahradního obrubníku betonového s ložem tl. od 50 do 100 mm z betonu prostého tř. C 12/15 s boční opěrou z betonu prostého tř. C 12/15</t>
  </si>
  <si>
    <t>1020198256</t>
  </si>
  <si>
    <t>https://podminky.urs.cz/item/CS_URS_2022_01/916331112</t>
  </si>
  <si>
    <t>18+4</t>
  </si>
  <si>
    <t>51</t>
  </si>
  <si>
    <t>59217002</t>
  </si>
  <si>
    <t>SP_03 obrubník betonový zahradní šedý 1000x50x200mm</t>
  </si>
  <si>
    <t>1906480020</t>
  </si>
  <si>
    <t>18*1</t>
  </si>
  <si>
    <t>52</t>
  </si>
  <si>
    <t>5921700R</t>
  </si>
  <si>
    <t>SP_04 obrubník betonový zahradní 1000x50x300mm</t>
  </si>
  <si>
    <t>-1126814756</t>
  </si>
  <si>
    <t>53</t>
  </si>
  <si>
    <t>936001R1</t>
  </si>
  <si>
    <t>SP_06 Kompostér plastový černý vl 700x700x1020mm - D+M</t>
  </si>
  <si>
    <t>-1459109464</t>
  </si>
  <si>
    <t>54</t>
  </si>
  <si>
    <t>936001R2</t>
  </si>
  <si>
    <t>SP_07 Škopek se zakulacenými uchy plechový pozinkovaný,průměr 400 mm - D+M</t>
  </si>
  <si>
    <t>1229667302</t>
  </si>
  <si>
    <t>55</t>
  </si>
  <si>
    <t>936001R3</t>
  </si>
  <si>
    <t>SP_08 Kbelík malý plechový pozinkovaný,objem 1l - D+M</t>
  </si>
  <si>
    <t>1404434798</t>
  </si>
  <si>
    <t>56</t>
  </si>
  <si>
    <t>936124111</t>
  </si>
  <si>
    <t>Montáž lavičky stabilní bez zabetonování noh</t>
  </si>
  <si>
    <t>-819340210</t>
  </si>
  <si>
    <t>https://podminky.urs.cz/item/CS_URS_2022_01/936124111</t>
  </si>
  <si>
    <t>57</t>
  </si>
  <si>
    <t>7491010R</t>
  </si>
  <si>
    <t>SP_01 lavička-betonový prefabrikát z vibrolitého betonu vel 1600x600x460 mm, tl 100 mm</t>
  </si>
  <si>
    <t>-640679480</t>
  </si>
  <si>
    <t>58</t>
  </si>
  <si>
    <t>941111131</t>
  </si>
  <si>
    <t>Montáž lešení řadového trubkového lehkého pracovního s podlahami s provozním zatížením tř. 3 do 200 kg/m2 šířky tř. W12 přes 1,2 do 1,5 m, výšky do 10 m</t>
  </si>
  <si>
    <t>-1604969409</t>
  </si>
  <si>
    <t>https://podminky.urs.cz/item/CS_URS_2022_01/941111131</t>
  </si>
  <si>
    <t>(12,9+5,4)*2*1,7</t>
  </si>
  <si>
    <t>59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</si>
  <si>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</si>
  <si>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</si>
  <si>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277921884</t>
  </si>
  <si>
    <t>https://podminky.urs.cz/item/CS_URS_2022_01/941111231</t>
  </si>
  <si>
    <t>62,220*30</t>
  </si>
  <si>
    <t>60</t>
  </si>
  <si>
    <t>941111831</t>
  </si>
  <si>
    <t>Demontáž lešení řadového trubkového lehkého pracovního s podlahami s provozním zatížením tř. 3 do 200 kg/m2 šířky tř. W12 přes 1,2 do 1,5 m, výšky do 10 m</t>
  </si>
  <si>
    <t>1552487250</t>
  </si>
  <si>
    <t>https://podminky.urs.cz/item/CS_URS_2022_01/941111831</t>
  </si>
  <si>
    <t>61</t>
  </si>
  <si>
    <t>952901111</t>
  </si>
  <si>
    <t>Vyčištění budov nebo objektů před předáním do užívání budov bytové nebo občanské výstavby, světlé výšky podlaží do 4 m</t>
  </si>
  <si>
    <t>-1082548992</t>
  </si>
  <si>
    <t>https://podminky.urs.cz/item/CS_URS_2022_01/952901111</t>
  </si>
  <si>
    <t>9,9*2,4</t>
  </si>
  <si>
    <t>62</t>
  </si>
  <si>
    <t>953171001</t>
  </si>
  <si>
    <t>Osazování stávajícího poklopu na šachtu</t>
  </si>
  <si>
    <t>-99181873</t>
  </si>
  <si>
    <t>https://podminky.urs.cz/item/CS_URS_2022_01/953171001</t>
  </si>
  <si>
    <t>63</t>
  </si>
  <si>
    <t>95392111R</t>
  </si>
  <si>
    <t>SK_05 Dlaždice betonové na sucho kladené jednotlivě volně v kamenivu pod podkladní hranoly vč podložky z pryžového granulátu vel 90x90x8 mm, pro trvalé zatížení krytin, rozměru 200 x 200 mm</t>
  </si>
  <si>
    <t>985425194</t>
  </si>
  <si>
    <t>64</t>
  </si>
  <si>
    <t>953943211</t>
  </si>
  <si>
    <t>Osazování drobných kovových předmětů kotvených do stěny hasicího přístroje</t>
  </si>
  <si>
    <t>525936602</t>
  </si>
  <si>
    <t>https://podminky.urs.cz/item/CS_URS_2022_01/953943211</t>
  </si>
  <si>
    <t>65</t>
  </si>
  <si>
    <t>4493211R</t>
  </si>
  <si>
    <t>SP_09 přístroj hasicí ruční práškový 6kg s hasící schopností 34A,mrazuvzdorné provedení do -20stupňů Celsia</t>
  </si>
  <si>
    <t>-1418035553</t>
  </si>
  <si>
    <t>998</t>
  </si>
  <si>
    <t>Přesun hmot</t>
  </si>
  <si>
    <t>66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</si>
  <si>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</si>
  <si>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</si>
  <si>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1036839698</t>
  </si>
  <si>
    <t>https://podminky.urs.cz/item/CS_URS_2022_01/998017001</t>
  </si>
  <si>
    <t>PSV</t>
  </si>
  <si>
    <t>Práce a dodávky PSV</t>
  </si>
  <si>
    <t>711</t>
  </si>
  <si>
    <t>Izolace proti vodě, vlhkosti a plynům</t>
  </si>
  <si>
    <t>67</t>
  </si>
  <si>
    <t>711191011</t>
  </si>
  <si>
    <t>Provedení nátěru adhezního můstku na ploše svislé S</t>
  </si>
  <si>
    <t>1599160878</t>
  </si>
  <si>
    <t>https://podminky.urs.cz/item/CS_URS_2022_01/711191011</t>
  </si>
  <si>
    <t>1,2*(4,77+1,81*2-0,8-0,7)</t>
  </si>
  <si>
    <t>68</t>
  </si>
  <si>
    <t>58581220</t>
  </si>
  <si>
    <t>adhezní můstek pod izolační a vyrovnávací lepící hmoty</t>
  </si>
  <si>
    <t>kg</t>
  </si>
  <si>
    <t>-1951333412</t>
  </si>
  <si>
    <t>8,268*0,1265 'Přepočtené koeficientem množství</t>
  </si>
  <si>
    <t>69</t>
  </si>
  <si>
    <t>711431101</t>
  </si>
  <si>
    <t>Provedení izolace proti povrchové a podpovrchové tlakové vodě pásy na sucho AIP nebo tkaniny na ploše vodorovné V-překrytí stávající šachty</t>
  </si>
  <si>
    <t>-1176510680</t>
  </si>
  <si>
    <t>https://podminky.urs.cz/item/CS_URS_2022_01/711431101</t>
  </si>
  <si>
    <t>1*1</t>
  </si>
  <si>
    <t>70</t>
  </si>
  <si>
    <t>62821109</t>
  </si>
  <si>
    <t>asfaltový pás separační s krycí vrstvou tl do 1,0mm, typu R</t>
  </si>
  <si>
    <t>-1373221825</t>
  </si>
  <si>
    <t>1*1,1655 'Přepočtené koeficientem množství</t>
  </si>
  <si>
    <t>71</t>
  </si>
  <si>
    <t>711491171</t>
  </si>
  <si>
    <t>Provedení doplňků izolace proti vodě textilií na ploše vodorovné V vrstva podkladní</t>
  </si>
  <si>
    <t>-692814863</t>
  </si>
  <si>
    <t>https://podminky.urs.cz/item/CS_URS_2022_01/711491171</t>
  </si>
  <si>
    <t>9,9*2,4+0,15*2*(9,9+2,4)</t>
  </si>
  <si>
    <t>72</t>
  </si>
  <si>
    <t>576688264</t>
  </si>
  <si>
    <t>27,45*1,05 'Přepočtené koeficientem množství</t>
  </si>
  <si>
    <t>73</t>
  </si>
  <si>
    <t>711491172</t>
  </si>
  <si>
    <t>Provedení doplňků izolace proti vodě textilií na ploše vodorovné V vrstva ochranná</t>
  </si>
  <si>
    <t>-881527165</t>
  </si>
  <si>
    <t>https://podminky.urs.cz/item/CS_URS_2022_01/711491172</t>
  </si>
  <si>
    <t>74</t>
  </si>
  <si>
    <t>1956662809</t>
  </si>
  <si>
    <t>75</t>
  </si>
  <si>
    <t>711491271</t>
  </si>
  <si>
    <t>Provedení doplňků izolace proti vodě textilií na ploše svislé S vrstva podkladní</t>
  </si>
  <si>
    <t>-168541549</t>
  </si>
  <si>
    <t>https://podminky.urs.cz/item/CS_URS_2022_01/711491271</t>
  </si>
  <si>
    <t>0,45*(2,4+1,05+9,6+7,2)</t>
  </si>
  <si>
    <t>76</t>
  </si>
  <si>
    <t>345991961</t>
  </si>
  <si>
    <t>9,113*1,05 'Přepočtené koeficientem množství</t>
  </si>
  <si>
    <t>77</t>
  </si>
  <si>
    <t>711491272</t>
  </si>
  <si>
    <t>Provedení doplňků izolace proti vodě textilií na ploše svislé S vrstva ochranná</t>
  </si>
  <si>
    <t>611432893</t>
  </si>
  <si>
    <t>https://podminky.urs.cz/item/CS_URS_2022_01/711491272</t>
  </si>
  <si>
    <t>78</t>
  </si>
  <si>
    <t>1078638428</t>
  </si>
  <si>
    <t>79</t>
  </si>
  <si>
    <t>71149147R</t>
  </si>
  <si>
    <t>Hydroizolační fóĺie tl 1,5 mm proti vodě fólií položenou volně s přelepením spojů vč syst úpravy detailů,komp, prov - D+M na ploše vodorovné V</t>
  </si>
  <si>
    <t>-1055633746</t>
  </si>
  <si>
    <t>0,15*2*(9,9+2,4)</t>
  </si>
  <si>
    <t>80</t>
  </si>
  <si>
    <t>71149157R</t>
  </si>
  <si>
    <t>Hydroizolační fóĺie tl 1,5 mm proti vodě fólií položenou volně s přelepením spojů vč syst úpravy detailů,komp, prov - D+M na ploše svislé S</t>
  </si>
  <si>
    <t>1734228704</t>
  </si>
  <si>
    <t>81</t>
  </si>
  <si>
    <t>998711101</t>
  </si>
  <si>
    <t>Přesun hmot pro izolace proti vodě, vlhkosti a plynům stanovený z hmotnosti přesunovaného materiálu vodorovná dopravní vzdálenost do 50 m v objektech výšky do 6 m</t>
  </si>
  <si>
    <t>-1426376577</t>
  </si>
  <si>
    <t>https://podminky.urs.cz/item/CS_URS_2022_01/998711101</t>
  </si>
  <si>
    <t>712</t>
  </si>
  <si>
    <t>Povlakové krytiny</t>
  </si>
  <si>
    <t>82</t>
  </si>
  <si>
    <t>7123617R1</t>
  </si>
  <si>
    <t>Povlaková krytina z mPVC fólie tl 1,5 mm vč syst prvků a detailové úpravy,kompl prov - D+M</t>
  </si>
  <si>
    <t>-1662952400</t>
  </si>
  <si>
    <t>83</t>
  </si>
  <si>
    <t>7123617R2</t>
  </si>
  <si>
    <t>PVC profily (K_01) imitujících falcovou plechovou střešní krytinu,kompl prov - D+M</t>
  </si>
  <si>
    <t>-872356844</t>
  </si>
  <si>
    <t>17*3,4</t>
  </si>
  <si>
    <t>84</t>
  </si>
  <si>
    <t>712391171</t>
  </si>
  <si>
    <t>Provedení povlakové krytiny střech plochých do 10° -ostatní práce provedení vrstvy textilní podkladní</t>
  </si>
  <si>
    <t>233048172</t>
  </si>
  <si>
    <t>https://podminky.urs.cz/item/CS_URS_2022_01/712391171</t>
  </si>
  <si>
    <t>11*3,6</t>
  </si>
  <si>
    <t>85</t>
  </si>
  <si>
    <t>69311060</t>
  </si>
  <si>
    <t>geotextilie netkaná separační, ochranná, filtrační, drenážní PP 200g/m2</t>
  </si>
  <si>
    <t>1322044017</t>
  </si>
  <si>
    <t>39,6*1,155 'Přepočtené koeficientem množství</t>
  </si>
  <si>
    <t>86</t>
  </si>
  <si>
    <t>998712101</t>
  </si>
  <si>
    <t>Přesun hmot pro povlakové krytiny stanovený z hmotnosti přesunovaného materiálu vodorovná dopravní vzdálenost do 50 m v objektech výšky do 6 m</t>
  </si>
  <si>
    <t>827354080</t>
  </si>
  <si>
    <t>https://podminky.urs.cz/item/CS_URS_2022_01/998712101</t>
  </si>
  <si>
    <t>721</t>
  </si>
  <si>
    <t xml:space="preserve">Zdravotechnika </t>
  </si>
  <si>
    <t>87</t>
  </si>
  <si>
    <t>Zdravotechnika - dle přílohy</t>
  </si>
  <si>
    <t>-1146360171</t>
  </si>
  <si>
    <t>725</t>
  </si>
  <si>
    <t>Zdravotechnika - zařizovací předměty</t>
  </si>
  <si>
    <t>88</t>
  </si>
  <si>
    <t>7252912R1</t>
  </si>
  <si>
    <t>SP_11 Doplňky zařízení koupelen a záchodů-dávkovač gelového mýdla-automatický dávkovač dezinfekce a tekutého mýdla,stříbrná barva,průměr 120mm, výška 260mm,objem 850ml,bezkontaktní provoz - D+M</t>
  </si>
  <si>
    <t>soubor</t>
  </si>
  <si>
    <t>1312052841</t>
  </si>
  <si>
    <t>89</t>
  </si>
  <si>
    <t>725291621</t>
  </si>
  <si>
    <t>SP_10 Doplňky zařízení koupelen a záchodů nerezové-zásobník toaletních papírů d=260x125mm,barva satén,uzamykatelný na klíček vč montážního materiálu - D+M</t>
  </si>
  <si>
    <t>921998556</t>
  </si>
  <si>
    <t>https://podminky.urs.cz/item/CS_URS_2022_01/725291621</t>
  </si>
  <si>
    <t>90</t>
  </si>
  <si>
    <t>998725101</t>
  </si>
  <si>
    <t>Přesun hmot pro zařizovací předměty stanovený z hmotnosti přesunovaného materiálu vodorovná dopravní vzdálenost do 50 m v objektech výšky do 6 m</t>
  </si>
  <si>
    <t>-105017424</t>
  </si>
  <si>
    <t>https://podminky.urs.cz/item/CS_URS_2022_01/998725101</t>
  </si>
  <si>
    <t>726</t>
  </si>
  <si>
    <t>Zdravotechnika - předstěnové instalace</t>
  </si>
  <si>
    <t>91</t>
  </si>
  <si>
    <t>726131001</t>
  </si>
  <si>
    <t>Předstěnové instalační systémy do lehkých stěn s kovovou konstrukcí pro umyvadla a výlevku stavební výšky do 1120 mm</t>
  </si>
  <si>
    <t>-1395533193</t>
  </si>
  <si>
    <t>https://podminky.urs.cz/item/CS_URS_2022_01/726131001</t>
  </si>
  <si>
    <t>92</t>
  </si>
  <si>
    <t>72619100R</t>
  </si>
  <si>
    <t>Systém z roznášecích fošen impregnovaných (OSB výdřeva) vetknutých do přilehlých R-CW profilů pro kotvení mycího žlabu,kompl prov - D+M</t>
  </si>
  <si>
    <t>548110429</t>
  </si>
  <si>
    <t>93</t>
  </si>
  <si>
    <t>998726111</t>
  </si>
  <si>
    <t>Přesun hmot pro instalační prefabrikáty stanovený z hmotnosti přesunovaného materiálu vodorovná dopravní vzdálenost do 50 m v objektech výšky do 6 m</t>
  </si>
  <si>
    <t>1727934467</t>
  </si>
  <si>
    <t>https://podminky.urs.cz/item/CS_URS_2022_01/998726111</t>
  </si>
  <si>
    <t>741</t>
  </si>
  <si>
    <t>Elektroinstalace - silnoproud</t>
  </si>
  <si>
    <t>94</t>
  </si>
  <si>
    <t>Elektroinstalace - dle přílohy</t>
  </si>
  <si>
    <t>-1507359541</t>
  </si>
  <si>
    <t>762</t>
  </si>
  <si>
    <t>Konstrukce tesařské</t>
  </si>
  <si>
    <t>95</t>
  </si>
  <si>
    <t>7623521R1</t>
  </si>
  <si>
    <t>Střešní vyrovnávací profil řezivo KVH průřezu 70x20 mm,kompl prov D+M dle popisu v tabulce - T_01</t>
  </si>
  <si>
    <t>-569196503</t>
  </si>
  <si>
    <t>96</t>
  </si>
  <si>
    <t>7623521R2</t>
  </si>
  <si>
    <t>Střešní vyrovnávací profil řezivo KVH průřezu 70x18-96 mm,kompl prov D+M dle popisu v tabulce - T_02</t>
  </si>
  <si>
    <t>222832213</t>
  </si>
  <si>
    <t>3,3*2</t>
  </si>
  <si>
    <t>97</t>
  </si>
  <si>
    <t>7623521R3</t>
  </si>
  <si>
    <t>Střešní vyrovnávací profil řezivo KVH průřezu 70x100 mm,kompl prov D+M dle popisu v tabulce - T_03</t>
  </si>
  <si>
    <t>-780025298</t>
  </si>
  <si>
    <t>98</t>
  </si>
  <si>
    <t>762951003</t>
  </si>
  <si>
    <t>Montáž terasy podkladního roštu z profilů plných, osové vzdálenosti podpěr přes 420 do 550 mm</t>
  </si>
  <si>
    <t>-256469396</t>
  </si>
  <si>
    <t>https://podminky.urs.cz/item/CS_URS_2022_01/762951003</t>
  </si>
  <si>
    <t>26,1</t>
  </si>
  <si>
    <t>99</t>
  </si>
  <si>
    <t>61198144</t>
  </si>
  <si>
    <t>terasový hranol 40x70mm modřín BSH</t>
  </si>
  <si>
    <t>847937572</t>
  </si>
  <si>
    <t>26,1*2,7 'Přepočtené koeficientem množství</t>
  </si>
  <si>
    <t>100</t>
  </si>
  <si>
    <t>762952014</t>
  </si>
  <si>
    <t>Montáž terasy nášlapné vrstvy z prken z dřevin tvrdých nebo neobyčejně tvrdých, s broušením, omytím a kartáčováním,distanční profil 4-7mm, bez povrchové úpravy, spojovaných nerez vruty ocel A2, šířky přes 135 mm</t>
  </si>
  <si>
    <t>1745389041</t>
  </si>
  <si>
    <t>https://podminky.urs.cz/item/CS_URS_2022_01/762952014</t>
  </si>
  <si>
    <t>101</t>
  </si>
  <si>
    <t>6119813R</t>
  </si>
  <si>
    <t>terasový profil dřevěný-tropická dřevina garapa-jemná drážka,spodní strana hladká,21x145 mm</t>
  </si>
  <si>
    <t>-2060743437</t>
  </si>
  <si>
    <t>26,1*1,08 'Přepočtené koeficientem množství</t>
  </si>
  <si>
    <t>102</t>
  </si>
  <si>
    <t>762953002</t>
  </si>
  <si>
    <t>Montáž terasy nátěr dřevěných teras olejem, včetně očištění dvojnásobně</t>
  </si>
  <si>
    <t>-418408781</t>
  </si>
  <si>
    <t>https://podminky.urs.cz/item/CS_URS_2022_01/762953002</t>
  </si>
  <si>
    <t>103</t>
  </si>
  <si>
    <t>76295300R</t>
  </si>
  <si>
    <t>Příplatek za úpravu odnímatelné části roštu pro přístup k armaturní šachtě</t>
  </si>
  <si>
    <t>1559498702</t>
  </si>
  <si>
    <t>104</t>
  </si>
  <si>
    <t>998762101</t>
  </si>
  <si>
    <t>Přesun hmot pro konstrukce tesařské stanovený z hmotnosti přesunovaného materiálu vodorovná dopravní vzdálenost do 50 m v objektech výšky do 6 m</t>
  </si>
  <si>
    <t>1094333452</t>
  </si>
  <si>
    <t>https://podminky.urs.cz/item/CS_URS_2022_01/998762101</t>
  </si>
  <si>
    <t>763</t>
  </si>
  <si>
    <t>Konstrukce suché výstavby</t>
  </si>
  <si>
    <t>105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</si>
  <si>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</si>
  <si>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</si>
  <si>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1575951515</t>
  </si>
  <si>
    <t>https://podminky.urs.cz/item/CS_URS_2022_01/763111431</t>
  </si>
  <si>
    <t>2,53*1,28</t>
  </si>
  <si>
    <t>106</t>
  </si>
  <si>
    <t>763111717</t>
  </si>
  <si>
    <t>Příčka ze sádrokartonových desek ostatní konstrukce a práce na příčkách ze sádrokartonových desek základní penetrační nátěr (oboustranný)</t>
  </si>
  <si>
    <t>-200822236</t>
  </si>
  <si>
    <t>https://podminky.urs.cz/item/CS_URS_2022_01/763111717</t>
  </si>
  <si>
    <t>107</t>
  </si>
  <si>
    <t>76311334R</t>
  </si>
  <si>
    <t>Předstěna instalační ze sádrokartonových desek s nosnou konstrukcí ze zdvojených ocelových profilů UW, CW s mezerou, CW profily navzájem spojeny páskem sádry dvojitě opláštěná deskami impregnovanými H2 tl. 2 x 12,5 mm bez izolací,EI 60, Rw do 54 dB, příčka tl. 155 - 650 mm, profil 50</t>
  </si>
  <si>
    <t>-563956784</t>
  </si>
  <si>
    <t>tl 125mm</t>
  </si>
  <si>
    <t>2,53*0,94</t>
  </si>
  <si>
    <t>1,28*0,95</t>
  </si>
  <si>
    <t>tl 150mm</t>
  </si>
  <si>
    <t>2,53*0,95</t>
  </si>
  <si>
    <t>1,28*4,77</t>
  </si>
  <si>
    <t>108</t>
  </si>
  <si>
    <t>763121714</t>
  </si>
  <si>
    <t>Stěna předsazená ze sádrokartonových desek ostatní konstrukce a práce na předsazených stěnách ze sádrokartonových desek základní penetrační nátěr</t>
  </si>
  <si>
    <t>325629783</t>
  </si>
  <si>
    <t>https://podminky.urs.cz/item/CS_URS_2022_01/763121714</t>
  </si>
  <si>
    <t>109</t>
  </si>
  <si>
    <t>763121751</t>
  </si>
  <si>
    <t>Stěna předsazená ze sádrokartonových desek Příplatek k cenám za plochu do 6 m2 jednotlivě</t>
  </si>
  <si>
    <t>1822212130</t>
  </si>
  <si>
    <t>https://podminky.urs.cz/item/CS_URS_2022_01/763121751</t>
  </si>
  <si>
    <t>110</t>
  </si>
  <si>
    <t>763411111</t>
  </si>
  <si>
    <t>Sanitární příčky vhodné do mokrého prostředí dělící z dřevotřískových desek s HPL-laminátem tl. 19,6 mm</t>
  </si>
  <si>
    <t>-1843760174</t>
  </si>
  <si>
    <t>https://podminky.urs.cz/item/CS_URS_2022_01/763411111</t>
  </si>
  <si>
    <t>0,5*1*3</t>
  </si>
  <si>
    <t>111</t>
  </si>
  <si>
    <t>763R</t>
  </si>
  <si>
    <t>Struktuy z KLM panelů - nosná konstrukce- stěny vnější,vnitřní a střecha,kompl provedení vč statického výpočtu,projektové dokumentace,spoj materiálů,dopravy - D+M - nabídka odborné firmy</t>
  </si>
  <si>
    <t>-1543655310</t>
  </si>
  <si>
    <t>112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</si>
  <si>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</si>
  <si>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</si>
  <si>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227092527</t>
  </si>
  <si>
    <t>https://podminky.urs.cz/item/CS_URS_2022_01/998763301</t>
  </si>
  <si>
    <t>764</t>
  </si>
  <si>
    <t>Konstrukce klempířské</t>
  </si>
  <si>
    <t>113</t>
  </si>
  <si>
    <t>76421260R</t>
  </si>
  <si>
    <t>Oplechování okapů plech žárově pozinkovaný chráněný vrstvou mPVC,rš 290 mm,kompl prov dle popisu v tabulce - K_02</t>
  </si>
  <si>
    <t>2064165336</t>
  </si>
  <si>
    <t>114</t>
  </si>
  <si>
    <t>76421263R</t>
  </si>
  <si>
    <t>Oplechování střešních prvků z žárově pozinkovaného plechu chráněný vrstvou mPVC štítu závětrnou lištou rš 315 mm,kompl prov dle popisu v tabulce - K_03</t>
  </si>
  <si>
    <t>1411929403</t>
  </si>
  <si>
    <t>115</t>
  </si>
  <si>
    <t>764511413</t>
  </si>
  <si>
    <t>Žlab podokapní z pozinkovaného plechu včetně háků a čel hranatý rš 250 mm - K_04</t>
  </si>
  <si>
    <t>1532270416</t>
  </si>
  <si>
    <t>https://podminky.urs.cz/item/CS_URS_2022_01/764511413</t>
  </si>
  <si>
    <t>116</t>
  </si>
  <si>
    <t>764518401</t>
  </si>
  <si>
    <t>Svod z pozinkovaného plechu včetně objímek, kolen a odskoků hranatý, o straně 80 mm - K_05</t>
  </si>
  <si>
    <t>-1648044218</t>
  </si>
  <si>
    <t>https://podminky.urs.cz/item/CS_URS_2022_01/764518401</t>
  </si>
  <si>
    <t>117</t>
  </si>
  <si>
    <t>998764101</t>
  </si>
  <si>
    <t>Přesun hmot pro konstrukce klempířské stanovený z hmotnosti přesunovaného materiálu vodorovná dopravní vzdálenost do 50 m v objektech výšky do 6 m</t>
  </si>
  <si>
    <t>-1968099570</t>
  </si>
  <si>
    <t>https://podminky.urs.cz/item/CS_URS_2022_01/998764101</t>
  </si>
  <si>
    <t>766</t>
  </si>
  <si>
    <t>Konstrukce truhlářské</t>
  </si>
  <si>
    <t>118</t>
  </si>
  <si>
    <t>7666430R1</t>
  </si>
  <si>
    <t>Dveře dřevěné jednokřídlové kompletizované bez zárubně,kompl prov dle popisu v tabulce D+M - D_1P</t>
  </si>
  <si>
    <t>1724098211</t>
  </si>
  <si>
    <t>119</t>
  </si>
  <si>
    <t>7666430R2</t>
  </si>
  <si>
    <t>Dveře dřevěné jednokřídlové kompletizované bez zárubně,kompl prov dle popisu v tabulce D+M - D_2P</t>
  </si>
  <si>
    <t>829920964</t>
  </si>
  <si>
    <t>120</t>
  </si>
  <si>
    <t>7666430R3</t>
  </si>
  <si>
    <t>Dveře dřevěné jednokřídlové kompletizované bez zárubně,kompl prov dle popisu v tabulce D+M - D_3P</t>
  </si>
  <si>
    <t>2027564378</t>
  </si>
  <si>
    <t>121</t>
  </si>
  <si>
    <t>7666430R4</t>
  </si>
  <si>
    <t>Dveře dřevěné jednokřídlové kompletizované bez zárubně,kompl prov dle popisu v tabulce D+M - D_3L</t>
  </si>
  <si>
    <t>-377202803</t>
  </si>
  <si>
    <t>122</t>
  </si>
  <si>
    <t>7666430R5</t>
  </si>
  <si>
    <t>Dvířka niky u výlevky vel 940x1790 mm dvoukřídlé vč nosné konstrukce kompletizované bez zárubně,kompl prov dle popisu v tabulce D+M - T_05</t>
  </si>
  <si>
    <t>-59897734</t>
  </si>
  <si>
    <t>123</t>
  </si>
  <si>
    <t>998766101</t>
  </si>
  <si>
    <t>Přesun hmot pro konstrukce truhlářské stanovený z hmotnosti přesunovaného materiálu vodorovná dopravní vzdálenost do 50 m v objektech výšky do 6 m</t>
  </si>
  <si>
    <t>-1260332895</t>
  </si>
  <si>
    <t>https://podminky.urs.cz/item/CS_URS_2022_01/998766101</t>
  </si>
  <si>
    <t>767</t>
  </si>
  <si>
    <t>Konstrukce zámečnické</t>
  </si>
  <si>
    <t>124</t>
  </si>
  <si>
    <t>7679951R1</t>
  </si>
  <si>
    <t>Z_04 Chránička pro vedení elektických kabelů,kompl prov dle popisu v tabulce - D+M+nátěr</t>
  </si>
  <si>
    <t>1858671548</t>
  </si>
  <si>
    <t>125</t>
  </si>
  <si>
    <t>7679951R2</t>
  </si>
  <si>
    <t>Z_05 Kreslící tabule,kompl prov dle popisu v tabulce - D+M+nátěr vč nástřiku</t>
  </si>
  <si>
    <t>-710052747</t>
  </si>
  <si>
    <t>(0,95+1*4+1,05)*1,5</t>
  </si>
  <si>
    <t>126</t>
  </si>
  <si>
    <t>998767101</t>
  </si>
  <si>
    <t>Přesun hmot pro zámečnické konstrukce stanovený z hmotnosti přesunovaného materiálu vodorovná dopravní vzdálenost do 50 m v objektech výšky do 6 m</t>
  </si>
  <si>
    <t>1989317799</t>
  </si>
  <si>
    <t>https://podminky.urs.cz/item/CS_URS_2022_01/998767101</t>
  </si>
  <si>
    <t>777</t>
  </si>
  <si>
    <t>Podlahy lité</t>
  </si>
  <si>
    <t>127</t>
  </si>
  <si>
    <t>777111111</t>
  </si>
  <si>
    <t>Příprava podkladu před provedením litých podlah vysátí</t>
  </si>
  <si>
    <t>-765657698</t>
  </si>
  <si>
    <t>https://podminky.urs.cz/item/CS_URS_2022_01/777111111</t>
  </si>
  <si>
    <t>18,1</t>
  </si>
  <si>
    <t>0,1*(1,9*4+0,94+1,96*2+2,7*2)</t>
  </si>
  <si>
    <t>128</t>
  </si>
  <si>
    <t>777131113</t>
  </si>
  <si>
    <t>Penetrační nátěr podlahy polyuretanový na podklad vlhký nebo s nízkou nasákavostí</t>
  </si>
  <si>
    <t>906757711</t>
  </si>
  <si>
    <t>https://podminky.urs.cz/item/CS_URS_2022_01/777131113</t>
  </si>
  <si>
    <t>129</t>
  </si>
  <si>
    <t>777511181</t>
  </si>
  <si>
    <t>Krycí stěrka Příplatek k cenám za zvýšenou pracnost provádění soklíků na svislé ploše podlahových</t>
  </si>
  <si>
    <t>-1626051101</t>
  </si>
  <si>
    <t>https://podminky.urs.cz/item/CS_URS_2022_01/777511181</t>
  </si>
  <si>
    <t>130</t>
  </si>
  <si>
    <t>77752110R</t>
  </si>
  <si>
    <t>Krycí stěrka dekorativní polyuretanová, tloušťky 5 mm vč soklu</t>
  </si>
  <si>
    <t>648452041</t>
  </si>
  <si>
    <t>131</t>
  </si>
  <si>
    <t>777911111</t>
  </si>
  <si>
    <t>Napojení na stěnu nebo sokl fabionem z epoxidové stěrky plněné pískem tuhé</t>
  </si>
  <si>
    <t>-719922652</t>
  </si>
  <si>
    <t>https://podminky.urs.cz/item/CS_URS_2022_01/777911111</t>
  </si>
  <si>
    <t>1,9*4+0,94+1,96*2+2,7*2</t>
  </si>
  <si>
    <t>132</t>
  </si>
  <si>
    <t>998777101</t>
  </si>
  <si>
    <t>Přesun hmot pro podlahy lité stanovený z hmotnosti přesunovaného materiálu vodorovná dopravní vzdálenost do 50 m v objektech výšky do 6 m</t>
  </si>
  <si>
    <t>1433522231</t>
  </si>
  <si>
    <t>https://podminky.urs.cz/item/CS_URS_2022_01/998777101</t>
  </si>
  <si>
    <t>781</t>
  </si>
  <si>
    <t>Dokončovací práce - obklady</t>
  </si>
  <si>
    <t>133</t>
  </si>
  <si>
    <t>781131112</t>
  </si>
  <si>
    <t>Izolace stěny pod obklad izolace nátěrem nebo stěrkou ve dvou vrstvách</t>
  </si>
  <si>
    <t>-457005666</t>
  </si>
  <si>
    <t>https://podminky.urs.cz/item/CS_URS_2022_01/781131112</t>
  </si>
  <si>
    <t>1,2*(1*2+4,77)</t>
  </si>
  <si>
    <t>2,47*0,94</t>
  </si>
  <si>
    <t>2,45*0,95</t>
  </si>
  <si>
    <t>1,2*0,95</t>
  </si>
  <si>
    <t>134</t>
  </si>
  <si>
    <t>781131241</t>
  </si>
  <si>
    <t>Izolace stěny pod obklad izolace těsnícími izolačními pásy vnitřní kout</t>
  </si>
  <si>
    <t>-957654600</t>
  </si>
  <si>
    <t>https://podminky.urs.cz/item/CS_URS_2022_01/781131241</t>
  </si>
  <si>
    <t>135</t>
  </si>
  <si>
    <t>781131242</t>
  </si>
  <si>
    <t>Izolace stěny pod obklad izolace těsnícími izolačními pásy vnější roh</t>
  </si>
  <si>
    <t>-448629274</t>
  </si>
  <si>
    <t>https://podminky.urs.cz/item/CS_URS_2022_01/781131242</t>
  </si>
  <si>
    <t>136</t>
  </si>
  <si>
    <t>781131264</t>
  </si>
  <si>
    <t>Izolace stěny pod obklad izolace těsnícími izolačními pásy mezi podlahou a stěnu</t>
  </si>
  <si>
    <t>729942186</t>
  </si>
  <si>
    <t>https://podminky.urs.cz/item/CS_URS_2022_01/781131264</t>
  </si>
  <si>
    <t>1*2+4,77</t>
  </si>
  <si>
    <t>0,94+0,95+0,95</t>
  </si>
  <si>
    <t>137</t>
  </si>
  <si>
    <t>781474113</t>
  </si>
  <si>
    <t>Montáž obkladů vnitřních stěn z dlaždic keramických lepených flexibilním lepidlem maloformátových hladkých přes 12 do 19 ks/m2</t>
  </si>
  <si>
    <t>1420605649</t>
  </si>
  <si>
    <t>https://podminky.urs.cz/item/CS_URS_2022_01/781474113</t>
  </si>
  <si>
    <t>s motivem</t>
  </si>
  <si>
    <t>1,2*(1*2+2,07+2,6)</t>
  </si>
  <si>
    <t>Mezisoučet</t>
  </si>
  <si>
    <t>bílé</t>
  </si>
  <si>
    <t>1,2*(1,81*2+0,1+4,77)-1,2*(0,8+0,7)</t>
  </si>
  <si>
    <t>(1,2+2,45)*0,95</t>
  </si>
  <si>
    <t>138</t>
  </si>
  <si>
    <t>597610R1</t>
  </si>
  <si>
    <t>obklad keramický hladký bílý vel 200x400 mm - dle výběru</t>
  </si>
  <si>
    <t>-959063668</t>
  </si>
  <si>
    <t>14,178*1,1 'Přepočtené koeficientem množství</t>
  </si>
  <si>
    <t>139</t>
  </si>
  <si>
    <t>597610R2</t>
  </si>
  <si>
    <t>obklad keramický vel 200x400 mm s potiskem dětských motivů z Večerníčka</t>
  </si>
  <si>
    <t>sada</t>
  </si>
  <si>
    <t>-678822752</t>
  </si>
  <si>
    <t>sada - 12ks</t>
  </si>
  <si>
    <t>8/0,2/0,4</t>
  </si>
  <si>
    <t>100/12</t>
  </si>
  <si>
    <t>140</t>
  </si>
  <si>
    <t>7814941R1</t>
  </si>
  <si>
    <t>Obklad - dokončující práce profily ukončovací lepené flexibilním lepidlem rohové hranatý nerez kartáčovaný 10 mm</t>
  </si>
  <si>
    <t>1522376054</t>
  </si>
  <si>
    <t>1,2*2</t>
  </si>
  <si>
    <t>141</t>
  </si>
  <si>
    <t>7814945R2</t>
  </si>
  <si>
    <t>Obklad - dokončující práce profily ukončovací lepené flexibilním lepidlem ukončovací hranatý nerez kartáčovaný 10 mm</t>
  </si>
  <si>
    <t>1628491828</t>
  </si>
  <si>
    <t>0,95+4,77+1*2</t>
  </si>
  <si>
    <t>142</t>
  </si>
  <si>
    <t>781495115</t>
  </si>
  <si>
    <t>Obklad - dokončující práce ostatní práce spárování silikonem-u podlahy</t>
  </si>
  <si>
    <t>483489729</t>
  </si>
  <si>
    <t>https://podminky.urs.cz/item/CS_URS_2022_01/781495115</t>
  </si>
  <si>
    <t>(1,81+1+4,77)*2</t>
  </si>
  <si>
    <t>143</t>
  </si>
  <si>
    <t>781495184</t>
  </si>
  <si>
    <t>Obklad - dokončující práce pracnější řezání obkladaček rovné u parapetu</t>
  </si>
  <si>
    <t>-458221010</t>
  </si>
  <si>
    <t>https://podminky.urs.cz/item/CS_URS_2022_01/781495184</t>
  </si>
  <si>
    <t>144</t>
  </si>
  <si>
    <t>78149519R</t>
  </si>
  <si>
    <t>SP_12 Magnety do obkladů v předstěně - D+M</t>
  </si>
  <si>
    <t>-437273291</t>
  </si>
  <si>
    <t>145</t>
  </si>
  <si>
    <t>781495211</t>
  </si>
  <si>
    <t>Čištění vnitřních ploch po provedení obkladu stěn chemickými prostředky</t>
  </si>
  <si>
    <t>-1764779565</t>
  </si>
  <si>
    <t>https://podminky.urs.cz/item/CS_URS_2022_01/781495211</t>
  </si>
  <si>
    <t>146</t>
  </si>
  <si>
    <t>781674111</t>
  </si>
  <si>
    <t>Montáž obkladů parapetů z dlaždic keramických lepených flexibilním lepidlem, šířky parapetu do 100 mm</t>
  </si>
  <si>
    <t>-1126077603</t>
  </si>
  <si>
    <t>https://podminky.urs.cz/item/CS_URS_2022_01/781674111</t>
  </si>
  <si>
    <t>147</t>
  </si>
  <si>
    <t>781674112</t>
  </si>
  <si>
    <t>Montáž obkladů parapetů z dlaždic keramických lepených flexibilním lepidlem, šířky parapetu přes 100 do 150 mm</t>
  </si>
  <si>
    <t>-75053427</t>
  </si>
  <si>
    <t>https://podminky.urs.cz/item/CS_URS_2022_01/781674112</t>
  </si>
  <si>
    <t>4,77+0,95</t>
  </si>
  <si>
    <t>148</t>
  </si>
  <si>
    <t>-2047799543</t>
  </si>
  <si>
    <t>1*0,1</t>
  </si>
  <si>
    <t>4,77*0,15</t>
  </si>
  <si>
    <t>0,95*0,125</t>
  </si>
  <si>
    <t>0,935*1,2 'Přepočtené koeficientem množství</t>
  </si>
  <si>
    <t>149</t>
  </si>
  <si>
    <t>998781101</t>
  </si>
  <si>
    <t>Přesun hmot pro obklady keramické stanovený z hmotnosti přesunovaného materiálu vodorovná dopravní vzdálenost do 50 m v objektech výšky do 6 m</t>
  </si>
  <si>
    <t>883460932</t>
  </si>
  <si>
    <t>https://podminky.urs.cz/item/CS_URS_2022_01/998781101</t>
  </si>
  <si>
    <t>783</t>
  </si>
  <si>
    <t>Dokončovací práce - nátěry</t>
  </si>
  <si>
    <t>150</t>
  </si>
  <si>
    <t>783168101</t>
  </si>
  <si>
    <t>Lazurovací nátěr truhlářských konstrukcí jednonásobný olejový v exteriéru</t>
  </si>
  <si>
    <t>-1187694208</t>
  </si>
  <si>
    <t>https://podminky.urs.cz/item/CS_URS_2022_01/783168101</t>
  </si>
  <si>
    <t>(1,025+0,07+0,2)*10,8</t>
  </si>
  <si>
    <t>2,4*2*(2,1+9,6)</t>
  </si>
  <si>
    <t>-(0,8*1,97*2+1,54*0,41*2)</t>
  </si>
  <si>
    <t>-(4,77*1,99+7,05*1,99+1,05*1,95+0,9*0,6+2,56*0,6+0,9*1,99)</t>
  </si>
  <si>
    <t>151</t>
  </si>
  <si>
    <t>7831682R1</t>
  </si>
  <si>
    <t>Nátěr bezbarvý matný PUR na vnitřní dřevěné povrchy stěn</t>
  </si>
  <si>
    <t>-1237193825</t>
  </si>
  <si>
    <t>2,45*2*(2,7+1,96+1,85*4+0,94)-1,58-1,38*2</t>
  </si>
  <si>
    <t>(2,45-1,2)*0,95</t>
  </si>
  <si>
    <t>(2,45-1,2)*2*(4,77+1,81)-1,2*(0,8+0,7)</t>
  </si>
  <si>
    <t>787</t>
  </si>
  <si>
    <t>Dokončovací práce - zasklívání</t>
  </si>
  <si>
    <t>152</t>
  </si>
  <si>
    <t>7871110R1</t>
  </si>
  <si>
    <t>O_01 Zasklení výplně jednoduché sklem tl 6 mm, vel 1530x380 mm,kompl prov dle popisu v tabulce - D+M</t>
  </si>
  <si>
    <t>-1973480783</t>
  </si>
  <si>
    <t>153</t>
  </si>
  <si>
    <t>7871110R2</t>
  </si>
  <si>
    <t>O_02 Zasklení kolečky z barevného tabulového skla, průměru 180 mm, tl. 3 mm,kompl prov dle popisu v tabulce - D+M</t>
  </si>
  <si>
    <t>-811932860</t>
  </si>
  <si>
    <t>154</t>
  </si>
  <si>
    <t>998787101</t>
  </si>
  <si>
    <t>Přesun hmot pro zasklívání stanovený z hmotnosti přesunovaného materiálu vodorovná dopravní vzdálenost do 50 m v objektech výšky do 6 m</t>
  </si>
  <si>
    <t>-1526016145</t>
  </si>
  <si>
    <t>https://podminky.urs.cz/item/CS_URS_2022_01/998787101</t>
  </si>
  <si>
    <t>HZS</t>
  </si>
  <si>
    <t>Hodinové zúčtovací sazby</t>
  </si>
  <si>
    <t>155</t>
  </si>
  <si>
    <t>HZS4222</t>
  </si>
  <si>
    <t>Hodinové zúčtovací sazby ostatních profesí geodet specialista kontrola jednotlivých vedení na pozemku a vytyčení objektu</t>
  </si>
  <si>
    <t>704880518</t>
  </si>
  <si>
    <t>https://podminky.urs.cz/item/CS_URS_2022_01/HZS4222</t>
  </si>
  <si>
    <t>03 -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</si>
  <si>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</si>
  <si>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</si>
  <si>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</si>
  <si>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</si>
  <si>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</si>
  <si>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VRN3</t>
  </si>
  <si>
    <t>Zařízení staveniště</t>
  </si>
  <si>
    <t>030001000</t>
  </si>
  <si>
    <t>kpl</t>
  </si>
  <si>
    <t>1024</t>
  </si>
  <si>
    <t>359652451</t>
  </si>
  <si>
    <t>https://podminky.urs.cz/item/CS_URS_2022_01/030001000</t>
  </si>
  <si>
    <t>VRN4</t>
  </si>
  <si>
    <t>Inženýrská činnost</t>
  </si>
  <si>
    <t>045002000</t>
  </si>
  <si>
    <t>Kompletační a koordinační činnost</t>
  </si>
  <si>
    <t>608494298</t>
  </si>
  <si>
    <t>https://podminky.urs.cz/item/CS_URS_2022_01/045002000</t>
  </si>
  <si>
    <t>VRN7</t>
  </si>
  <si>
    <t>Provozní vlivy</t>
  </si>
  <si>
    <t>070001000</t>
  </si>
  <si>
    <t>-2049620980</t>
  </si>
  <si>
    <t>https://podminky.urs.cz/item/CS_URS_2022_01/070001000</t>
  </si>
  <si>
    <t>VRN9</t>
  </si>
  <si>
    <t>Ostatní náklady</t>
  </si>
  <si>
    <t>090001000</t>
  </si>
  <si>
    <t>1850278764</t>
  </si>
  <si>
    <t>https://podminky.urs.cz/item/CS_URS_2022_01/090001000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</si>
  <si>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</si>
  <si>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</si>
  <si>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</si>
  <si>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</si>
  <si>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</si>
  <si>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</si>
  <si>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</si>
  <si>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</si>
  <si>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</si>
  <si>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</si>
  <si>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</si>
  <si>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</si>
  <si>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</si>
  <si>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</si>
  <si>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</si>
  <si>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</si>
  <si>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</si>
  <si>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</si>
  <si>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</si>
  <si>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</si>
  <si>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</si>
  <si>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</si>
  <si>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</si>
  <si>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</si>
  <si>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</si>
  <si>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</si>
  <si>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</si>
  <si>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</si>
  <si>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</si>
  <si>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</si>
  <si>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</si>
  <si>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</si>
  <si>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</si>
  <si>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</si>
  <si>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</si>
  <si>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</si>
  <si>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</si>
  <si>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</si>
  <si>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</si>
  <si>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</si>
  <si>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</si>
  <si>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</si>
  <si>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</si>
  <si>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</si>
  <si>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</si>
  <si>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</si>
  <si>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</si>
  <si>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</si>
  <si>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</si>
  <si>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</si>
  <si>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</si>
  <si>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</si>
  <si>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</si>
  <si>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</si>
  <si>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</si>
  <si>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</si>
  <si>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</si>
  <si>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</si>
  <si>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</si>
  <si>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</si>
  <si>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</si>
  <si>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</si>
  <si>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</si>
  <si>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</si>
  <si>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</si>
  <si>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</si>
  <si>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</si>
  <si>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</si>
  <si>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</si>
  <si>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</si>
  <si>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</si>
  <si>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</si>
  <si>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</si>
  <si>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</si>
  <si>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</si>
  <si>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</si>
  <si>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</si>
  <si>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</si>
  <si>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</si>
  <si>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</si>
  <si>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</si>
  <si>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</si>
  <si>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</si>
  <si>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</si>
  <si>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</si>
  <si>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</si>
  <si>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</si>
  <si>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</si>
  <si>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</si>
  <si>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</si>
  <si>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</si>
  <si>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</si>
  <si>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</si>
  <si>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</si>
  <si>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</si>
  <si>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</si>
  <si>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</si>
  <si>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</si>
  <si>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</si>
  <si>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</si>
  <si>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</si>
  <si>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</si>
  <si>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</si>
  <si>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</si>
  <si>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</si>
  <si>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</si>
  <si>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</si>
  <si>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</si>
  <si>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</si>
  <si>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</si>
  <si>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</si>
  <si>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</si>
  <si>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</si>
  <si>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</si>
  <si>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</si>
  <si>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</si>
  <si>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</si>
  <si>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</si>
  <si>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</si>
  <si>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</si>
  <si>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</si>
  <si>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</si>
  <si>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</si>
  <si>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</si>
  <si>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</si>
  <si>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</si>
  <si>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</si>
  <si>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</si>
  <si>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</si>
  <si>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</si>
  <si>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</si>
  <si>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</si>
  <si>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</si>
  <si>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</si>
  <si>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</si>
  <si>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</si>
  <si>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</si>
  <si>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</si>
  <si>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</si>
  <si>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</si>
  <si>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</si>
  <si>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</si>
  <si>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</si>
  <si>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</si>
  <si>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</si>
  <si>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</si>
  <si>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</si>
  <si>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</si>
  <si>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</si>
  <si>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</si>
  <si>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</si>
  <si>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</si>
  <si>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</si>
  <si>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</si>
  <si>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</si>
  <si>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</si>
  <si>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</si>
  <si>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</si>
  <si>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</si>
  <si>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</si>
  <si>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</si>
  <si>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</si>
  <si>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</si>
  <si>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</si>
  <si>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</si>
  <si>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</si>
  <si>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</si>
  <si>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</si>
  <si>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</si>
  <si>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</si>
  <si>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</si>
  <si>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</si>
  <si>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</si>
  <si>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</si>
  <si>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</si>
  <si>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</si>
  <si>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</si>
  <si>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</si>
  <si>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</si>
  <si>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</si>
  <si>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</si>
  <si>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</si>
  <si>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</si>
  <si>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</si>
  <si>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ROZPOČET S VÝKAZEM VÝMĚR</t>
  </si>
  <si>
    <t>Stavba:   OPRAVA DĚTSKÝCH LETNÍCH TOALET MATEŘSKÉ ŠKOLY</t>
  </si>
  <si>
    <t>Objekt:   SILNOPROUDÁ ELEKTROINSTALACE</t>
  </si>
  <si>
    <t xml:space="preserve">D.1.4.D1  ZAŘÍZENÍ SILNOPROUDÉ ELEKTROTECHNIKY </t>
  </si>
  <si>
    <t xml:space="preserve">Objednatel:   </t>
  </si>
  <si>
    <t xml:space="preserve">Zhotovitel:   </t>
  </si>
  <si>
    <t>Zpracoval:   D&amp;C Power s.r.o.</t>
  </si>
  <si>
    <t xml:space="preserve">Místo:   </t>
  </si>
  <si>
    <t>Č.</t>
  </si>
  <si>
    <t>KCN</t>
  </si>
  <si>
    <t>Množství celkem</t>
  </si>
  <si>
    <t>Cena jednotková</t>
  </si>
  <si>
    <t>Dodávka celkem</t>
  </si>
  <si>
    <t>Montáž celkem</t>
  </si>
  <si>
    <t xml:space="preserve">A-PŘÍSTROJE-SPÍNACÍ PŘÍSTROJE ,ZÁSUVKY ATD.   </t>
  </si>
  <si>
    <t>R01</t>
  </si>
  <si>
    <t>Přístroj spínače jednopólového s krytem 10 AX, 250 V AC,1o
Upevnění šrouby,IP44
Bezšroubové svorky (pro vodiče 1,5-2,5 mm²).Instalace pod omítku</t>
  </si>
  <si>
    <t>součet 4</t>
  </si>
  <si>
    <t>Montáž  spínače NÁSTĚNNÉHO</t>
  </si>
  <si>
    <t>R02</t>
  </si>
  <si>
    <t>Zásuvka jednonásobná s ochranným kolíkem, s clonkami,IP 44
16 A, 250 V AC,2p+pe, POD OMÍTKU 
Upevnění šrouby.
Bezšroubové svorky (pro vodiče 1,5-2,5 mm²).</t>
  </si>
  <si>
    <t>Součet 2</t>
  </si>
  <si>
    <t xml:space="preserve">Montáž zásuvka NÁSTĚNNÁí 2P+PE </t>
  </si>
  <si>
    <t>R03</t>
  </si>
  <si>
    <t xml:space="preserve">ÚSTREDNA VE VYŠŠÍM KRYTÍ PRO SYSTÉMY NOUZOVÉ A POŽÁRNÍ, VYBAVENÁ OSVĚTLENÝM TLACÍTKEM, SE DVĚMA KONTAKTY 1NA+1NC 10 (4) A - 400V~ IP55,BARVA ORANŽOVÁ Tlačítka pro nastavení konfigurace - „rozbít a zmáčknout“. Samolepící piktogramy: „rozbít sklo“ a „stisknout tlačítko“. Záslepky na šrouby pro dvojitou izolaci,
nerezové šrouby a příslušenství pro zaplombování. </t>
  </si>
  <si>
    <t>Součet 2+1+1+1</t>
  </si>
  <si>
    <t>741310402</t>
  </si>
  <si>
    <t>montáž  tlačítka stop</t>
  </si>
  <si>
    <t>B</t>
  </si>
  <si>
    <t xml:space="preserve">B-KRABICE,KRYTY,LIŠTY,TRUBKY,ŽLABY_ATD.   </t>
  </si>
  <si>
    <t>KRABICE 95X95X50 TM. SEDA  IP54   ,BEZHALOGENOVÁ vč svorek</t>
  </si>
  <si>
    <t>Součet 6</t>
  </si>
  <si>
    <t xml:space="preserve">Montáž rozvodka nástěnná plastová čtyřhranná vodič D do 4mm2   </t>
  </si>
  <si>
    <t>Trubka elektroinstalační tuhá D25mm 750N</t>
  </si>
  <si>
    <t>2,5+2,5+2,5+2,5+2,5+3+3+1,5</t>
  </si>
  <si>
    <t xml:space="preserve">Montáž trubka plastová ohebná D přes 23 do 35 mm uložená pevně   </t>
  </si>
  <si>
    <t>Trubka elektroinstalační tuhá D32mm 750N</t>
  </si>
  <si>
    <t>4+3+5</t>
  </si>
  <si>
    <t xml:space="preserve">Žlab oceloplechový,děrovaný  62/50/0,7 - vzdálenost podpěr cca 1,6 m vč podpěr a nosníků  </t>
  </si>
  <si>
    <t>součet 10</t>
  </si>
  <si>
    <t xml:space="preserve">Montáž kabelového žlabu do 62/50 mm   </t>
  </si>
  <si>
    <t>C</t>
  </si>
  <si>
    <t xml:space="preserve">Kabely a vodiče   </t>
  </si>
  <si>
    <t>34111030</t>
  </si>
  <si>
    <t xml:space="preserve">KABEL CYKY-O 2x1,5, KRUH 20M   </t>
  </si>
  <si>
    <t>součet 13+6+7+7+14</t>
  </si>
  <si>
    <t>Montáž vodičů izolovaných měděných bez ukončení uložených volně plných a laněných s PVC pláštěm, bezhalogenových, ohniodolných (CY, CHAH-R(V)) průřezu žíly 1,5 až 6 mm2</t>
  </si>
  <si>
    <t>KABEL CYKY-J 3x1,5,</t>
  </si>
  <si>
    <t>Součet: 6+6+7+7+8+11</t>
  </si>
  <si>
    <t>34111036</t>
  </si>
  <si>
    <t>KABEL CYKY-J 3x2,5,</t>
  </si>
  <si>
    <t>Součet: 6+7</t>
  </si>
  <si>
    <t>34111105</t>
  </si>
  <si>
    <t xml:space="preserve">KABEL CYKY-J 3x10, </t>
  </si>
  <si>
    <t>Součet: 64</t>
  </si>
  <si>
    <t>Montáž vodičů izolovaných měděných bez ukončení uložených PEVNĚ</t>
  </si>
  <si>
    <t>34140844</t>
  </si>
  <si>
    <t xml:space="preserve">VODIC CYA 6 ZLUTOZELENA H07V-K   </t>
  </si>
  <si>
    <t>součet: 3+8+3+3+2+15</t>
  </si>
  <si>
    <t>741120401</t>
  </si>
  <si>
    <t>Montáž vodičů izolovaných měděných drátovacích bez ukončení v rozváděčích plných (CY), průřezu žily do 6 mm2</t>
  </si>
  <si>
    <t>741130001</t>
  </si>
  <si>
    <t>Ukončení vodičů izolovaných s označením a zapojením v rozváděči nebo na přístroji, průřezu žíly do 2,5 mm2</t>
  </si>
  <si>
    <t>741130005</t>
  </si>
  <si>
    <t>Ukončení vodičů izolovaných s označením a zapojením v rozváděči nebo na přístroji, průřezu žíly do 10 mm2</t>
  </si>
  <si>
    <t>RA,STÁV ROZV 1+1</t>
  </si>
  <si>
    <t xml:space="preserve">Svítidla a příslušenství   </t>
  </si>
  <si>
    <t>345R16</t>
  </si>
  <si>
    <t>E1 - LED přisazené profily vnější, š. x v. 70 x 95 mm, barva černá,délka 3m+1,5m  vč podálné spojky 1x,přísazný profil3X1,5m,kryt z polykarbonátu 3m +1,5m</t>
  </si>
  <si>
    <t>ks</t>
  </si>
  <si>
    <t>LED pásek ,Ip54,24VDC,70LED/m , 722lm/m</t>
  </si>
  <si>
    <t>Součet 1</t>
  </si>
  <si>
    <t>E2 - LED přisazené profily vnější, š. x v. 70 x 95 mm, barva černá,délka 1X1,5m vč podálné spojky 1x,přísazný profil 1X1,5m,kryt z polykarbonátu 1X1,5m</t>
  </si>
  <si>
    <t>741372112</t>
  </si>
  <si>
    <t>Montáž svítidel LED se zapojením vodičů bytových nebo společenských místností vestavných podhledových čtvercových nebo obdélníkových, obsahu přes 0,09 do 0,36 m2</t>
  </si>
  <si>
    <t>345R22</t>
  </si>
  <si>
    <t>C1-svítidlo průmyslové,IP66,Difuzor: translucentní polykarbonát (PC), UV stabilní, nárazuvzdorný
Základna: šedý polykarbonát s Al chladiči (PC Al), UV stabilní, nárazuvzdorný
Reflektor: ocelový plech bílé barvy (RAL 9003),6500lm/840,LED22W</t>
  </si>
  <si>
    <t>součet:1</t>
  </si>
  <si>
    <t>345R31</t>
  </si>
  <si>
    <t>N1- Plastové LED svítidlo s krytím IP44 určené pro nouzové a orientační osvětlení s umístěním na STĚNU, s difuzorem z opalizovaného plexiskla,ip44,PIKTORGRAM,3W,SE,UTOTEST,ZÁLOHA 1h</t>
  </si>
  <si>
    <t>součet:1+1</t>
  </si>
  <si>
    <t>001R.1</t>
  </si>
  <si>
    <t xml:space="preserve">Recyklace svítidel   </t>
  </si>
  <si>
    <t>DODÁVKY</t>
  </si>
  <si>
    <t xml:space="preserve">Rozvaděč RA viz výkres 
</t>
  </si>
  <si>
    <t>345R36</t>
  </si>
  <si>
    <t>Rozvaděč IP55,36MOD,PLNÉ DVEŘE , PLASTOVÝ, 36 MODULŮ, NA POVRCH,500X285X136(VxŠxH)</t>
  </si>
  <si>
    <t>345R42</t>
  </si>
  <si>
    <t xml:space="preserve"> Přepěťová ochrana B+C TNS 275 1pol</t>
  </si>
  <si>
    <t>Vypínač 32/1</t>
  </si>
  <si>
    <t>Jistič B-25/1</t>
  </si>
  <si>
    <t>Jistič B6/1</t>
  </si>
  <si>
    <t>Jističs proud chr  C10/2/30mA-AC</t>
  </si>
  <si>
    <t>Proudový chránič B16/2/30mA-A</t>
  </si>
  <si>
    <t>stykač 63A /3P</t>
  </si>
  <si>
    <t>Napěťový zdroj 100VA 230V/24DC</t>
  </si>
  <si>
    <t>Svorky do 2,5mm2</t>
  </si>
  <si>
    <t>741320105</t>
  </si>
  <si>
    <t>Montáž jističů  1p do 25A do rozvaděče se zapojením vodičů</t>
  </si>
  <si>
    <t>741330823</t>
  </si>
  <si>
    <t>Montáž zdroj</t>
  </si>
  <si>
    <t>741322061</t>
  </si>
  <si>
    <t>Monmtáž přepěťovývh ochran jedn odílných</t>
  </si>
  <si>
    <t>741330212</t>
  </si>
  <si>
    <t>Montáž stykačů se zapojením  nad  50A</t>
  </si>
  <si>
    <t>741321003</t>
  </si>
  <si>
    <t xml:space="preserve">Montáž proudových chráničů 2 polových  do 25A dp rozvaděče </t>
  </si>
  <si>
    <t>741210001</t>
  </si>
  <si>
    <t>Montáž rozvaděče skříňový oceloplechový do 150kg</t>
  </si>
  <si>
    <t>Hromosvod a uzemnění</t>
  </si>
  <si>
    <t>1160501</t>
  </si>
  <si>
    <t xml:space="preserve">PASEK FeZn 30x4MM /810304M/   </t>
  </si>
  <si>
    <t>Součet :30</t>
  </si>
  <si>
    <t>1501684</t>
  </si>
  <si>
    <t xml:space="preserve">DRAT FEZN 10/13MM IZOLOVANY /104240/   </t>
  </si>
  <si>
    <t>Součet:10</t>
  </si>
  <si>
    <t>210220001</t>
  </si>
  <si>
    <t xml:space="preserve">Montáž uzemňovacího vedení vodičů FeZn pomocí svorek na povrchu páskou do 120 mm2   </t>
  </si>
  <si>
    <t>Součet 3+3+4</t>
  </si>
  <si>
    <t xml:space="preserve">Drát D 10mm FeZN  pro hromosvod   </t>
  </si>
  <si>
    <t>Součet:7</t>
  </si>
  <si>
    <t>210220101</t>
  </si>
  <si>
    <t xml:space="preserve">Montáž hromosvodného vedení svodových vodičů s podpěrami průměru do 10 mm   </t>
  </si>
  <si>
    <t>Podpěra vedení hromosvodu do zdiva 200mm,Cu</t>
  </si>
  <si>
    <t>Součet:8</t>
  </si>
  <si>
    <t>35441986</t>
  </si>
  <si>
    <t xml:space="preserve">svorka  spojovací pro pásek 30x4 mm a drát pr10 , Nerez   </t>
  </si>
  <si>
    <t>součet:10</t>
  </si>
  <si>
    <t xml:space="preserve">SR 02 (4xM8), N V4A - svorka odbočná a spojovací NEREZ   </t>
  </si>
  <si>
    <t>součet:4</t>
  </si>
  <si>
    <t>SO     svorka okapová nerez</t>
  </si>
  <si>
    <t>SZ-svorka zkušební nerez</t>
  </si>
  <si>
    <t>součet: 2</t>
  </si>
  <si>
    <t>741420022</t>
  </si>
  <si>
    <t xml:space="preserve">Montáž svorka hromosvodná se 3 šrouby   </t>
  </si>
  <si>
    <t>součet:10+4+2+2</t>
  </si>
  <si>
    <t>35441804</t>
  </si>
  <si>
    <t>Ochranná trubka svodu hromosvodu 17000mm,nerez</t>
  </si>
  <si>
    <t>Součet : 2</t>
  </si>
  <si>
    <t>741420051</t>
  </si>
  <si>
    <t xml:space="preserve">montáž TRUBKA OCHRANNA OT 1,7  </t>
  </si>
  <si>
    <t>35441858</t>
  </si>
  <si>
    <t xml:space="preserve">Držák ochranné trubky </t>
  </si>
  <si>
    <t>Součet:2</t>
  </si>
  <si>
    <t>35441124</t>
  </si>
  <si>
    <t xml:space="preserve">JP 30/ M16 - pr. 16/10  AlMgSi  - jímací tyč 1 m, M16 a zůžením na 10 mm/ 1000 mm  AlMgSi   </t>
  </si>
  <si>
    <t>součet :1+1</t>
  </si>
  <si>
    <t>741430002</t>
  </si>
  <si>
    <t xml:space="preserve">montáž jímací tyč 1m, hřeben </t>
  </si>
  <si>
    <t>štítek plastový čísla svodů</t>
  </si>
  <si>
    <t>součet 8</t>
  </si>
  <si>
    <t>VÝKOPOVÉ PRÁCE</t>
  </si>
  <si>
    <t>460150263</t>
  </si>
  <si>
    <t>Hloubení kabelových rých šířky50X80</t>
  </si>
  <si>
    <t>Zásyp  kabelových rých šířky50X80</t>
  </si>
  <si>
    <t>460490051</t>
  </si>
  <si>
    <t>Krytí kabelů vč podkladové a zásypové vrstvy s dodání kopanéko písku</t>
  </si>
  <si>
    <t>460560263</t>
  </si>
  <si>
    <t>betonový žlab 295X300X15</t>
  </si>
  <si>
    <t xml:space="preserve">Vedlejší rozpočtové náklady , REVIZE,ATD   </t>
  </si>
  <si>
    <t>741810002</t>
  </si>
  <si>
    <t>Zkoušky a prohlídky elektrických rozvodů a zařízení celková prohlídka a vyhotovení revizní zprávy pro objem montážních prací přes 500 do 1000 tis. Kč</t>
  </si>
  <si>
    <t xml:space="preserve">Projekt skutečného provedení </t>
  </si>
  <si>
    <t xml:space="preserve">Celkem   </t>
  </si>
  <si>
    <t xml:space="preserve">Položkový rozpočet </t>
  </si>
  <si>
    <t>#TypZaznamu#</t>
  </si>
  <si>
    <t>S:</t>
  </si>
  <si>
    <t>Zdravotní instalace</t>
  </si>
  <si>
    <t>O:</t>
  </si>
  <si>
    <t>MŠ Nad Laurovou, Praha 5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</si>
  <si>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</si>
  <si>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</si>
  <si>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</si>
  <si>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</si>
  <si>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</si>
  <si>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</si>
  <si>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</si>
  <si>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</si>
  <si>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</si>
  <si>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</si>
  <si>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</si>
  <si>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</si>
  <si>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</si>
  <si>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</si>
  <si>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</si>
  <si>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</si>
  <si>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</si>
  <si>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</si>
  <si>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</si>
  <si>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</si>
  <si>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</si>
  <si>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</si>
  <si>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</si>
  <si>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</si>
  <si>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</si>
  <si>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</si>
  <si>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132201211R00</t>
  </si>
  <si>
    <t>Hloubení rýh š.do 200 cm hor.3 do 100 m3,STROJNĚ</t>
  </si>
  <si>
    <t>POL1_0</t>
  </si>
  <si>
    <t>132201219R00</t>
  </si>
  <si>
    <t>Přípl.za lepivost,hloubení rýh 200cm,hor.3,STROJNĚ</t>
  </si>
  <si>
    <t>151101101R00</t>
  </si>
  <si>
    <t>Pažení a rozepření stěn rýh - příložné - hl.do 2 m</t>
  </si>
  <si>
    <t>151101111R00</t>
  </si>
  <si>
    <t>Odstranění pažení stěn rýh - příložné - hl. do 2 m</t>
  </si>
  <si>
    <t>131201110R00</t>
  </si>
  <si>
    <t>Hloubení nezapaž. jam hor.3 do 50 m3, STROJNĚ</t>
  </si>
  <si>
    <t>131201119R00</t>
  </si>
  <si>
    <t>Příplatek za lepivost - hloubení nezap.jam v hor.3</t>
  </si>
  <si>
    <t>162701105R00</t>
  </si>
  <si>
    <t>Vodorovné přemístění výkopku z hor.1-4 do 10000 m</t>
  </si>
  <si>
    <t>162701109R00</t>
  </si>
  <si>
    <t>Příplatek k vod. přemístění hor.1-4 za další 1 km</t>
  </si>
  <si>
    <t>171201201R00</t>
  </si>
  <si>
    <t>Uložení sypaniny na skl.-sypanina na výšku přes 2m</t>
  </si>
  <si>
    <t>199000002R00</t>
  </si>
  <si>
    <t>Poplatek za skládku horniny 1- 4, č. dle katal. odpadů 17 05 04</t>
  </si>
  <si>
    <t>175101101RT2</t>
  </si>
  <si>
    <t>Obsyp potrubí bez prohození sypaniny, s dodáním štěrkopísku frakce 0 - 22 mm</t>
  </si>
  <si>
    <t>174101101R00</t>
  </si>
  <si>
    <t>Zásyp jam, rýh, šachet se zhutněním</t>
  </si>
  <si>
    <t>19991</t>
  </si>
  <si>
    <t>Zatravnění zahrady po zemních pracech pro jímku, na dešťovou vodu</t>
  </si>
  <si>
    <t>Vodorovné konstrukce</t>
  </si>
  <si>
    <t>451572111R00</t>
  </si>
  <si>
    <t>Lože pod potrubí z kameniva těženého 0 - 4 mm</t>
  </si>
  <si>
    <t>452313141R00</t>
  </si>
  <si>
    <t>Bloky pro potrubí z betonu C 16/20</t>
  </si>
  <si>
    <t>871161121R00</t>
  </si>
  <si>
    <t>Montáž trubek polyetylenových ve výkopu d 32 mm</t>
  </si>
  <si>
    <t>28614303R</t>
  </si>
  <si>
    <t>Trubka D32x2,9 (PN10) PP-R80  SDR 11 Instaplast</t>
  </si>
  <si>
    <t>POL3_0</t>
  </si>
  <si>
    <t>899731112R00</t>
  </si>
  <si>
    <t>Vodič signalizační CYY 2,5 mm2</t>
  </si>
  <si>
    <t>899731119</t>
  </si>
  <si>
    <t xml:space="preserve">Výstražná folie </t>
  </si>
  <si>
    <t>892233111R00</t>
  </si>
  <si>
    <t>Desinfekce vodovodního potrubí DN 70</t>
  </si>
  <si>
    <t>892241111R00</t>
  </si>
  <si>
    <t>Tlaková zkouška vodovodního potrubí DN 80</t>
  </si>
  <si>
    <t>871313121R00</t>
  </si>
  <si>
    <t>Montáž trub z plastu, gumový kroužek  DN 150</t>
  </si>
  <si>
    <t>286147901R</t>
  </si>
  <si>
    <t>Trubka kanalizační odolná PPKGEM 110 x 3,4 x 1000 mm</t>
  </si>
  <si>
    <t>892561111R00</t>
  </si>
  <si>
    <t>Zkouška těsnosti kanalizace DN do 125, vodou</t>
  </si>
  <si>
    <t>894179001</t>
  </si>
  <si>
    <t>Akumulační nádrž plast.samonosná 2,65m3, vč. dopravy a osazení</t>
  </si>
  <si>
    <t>Dokončovací kce na pozem.stav.</t>
  </si>
  <si>
    <t>95001</t>
  </si>
  <si>
    <t>Identifikační štítky</t>
  </si>
  <si>
    <t>952901111/R</t>
  </si>
  <si>
    <t>Vyčištění stavby</t>
  </si>
  <si>
    <t>Staveništní přesun hmot</t>
  </si>
  <si>
    <t>998276101R00</t>
  </si>
  <si>
    <t>Přesun hmot, trubní vedení plastová, otevř. výkop</t>
  </si>
  <si>
    <t>Vnitřní kanalizace</t>
  </si>
  <si>
    <t>721176222R00</t>
  </si>
  <si>
    <t>Potrubí KG svodné (ležaté) v zemi D 110 x 3,2 mm</t>
  </si>
  <si>
    <t>721176103R00</t>
  </si>
  <si>
    <t>Potrubí HT připojovací D 50 x 1,8 mm</t>
  </si>
  <si>
    <t>721176115R00</t>
  </si>
  <si>
    <t>Potrubí HT odpadní svislé D 110 x 2,7 mm</t>
  </si>
  <si>
    <t>722181212RW8</t>
  </si>
  <si>
    <t>Izolace návleková Tubolit tl. stěny 9 mm, vnitřní průměr 54 mm</t>
  </si>
  <si>
    <t>722181213RY9</t>
  </si>
  <si>
    <t>Izolace návleková MIRELON PRO tl. stěny 13 mm, vnitřní průměr 108 mm</t>
  </si>
  <si>
    <t>721242111R00</t>
  </si>
  <si>
    <t>Lapač střešních splavenin PP HL660 D 110 mm</t>
  </si>
  <si>
    <t>721273200RT3</t>
  </si>
  <si>
    <t>Souprava ventilační střešní HL, souprava větrací hlavice PP HL810  D 110 mm</t>
  </si>
  <si>
    <t>721290111R00</t>
  </si>
  <si>
    <t>Zkouška těsnosti kanalizace vodou DN 125</t>
  </si>
  <si>
    <t>998721201R00</t>
  </si>
  <si>
    <t>Přesun hmot pro vnitřní kanalizaci, výšky do 6 m</t>
  </si>
  <si>
    <t>%</t>
  </si>
  <si>
    <t>722</t>
  </si>
  <si>
    <t>Vnitřní vodovod</t>
  </si>
  <si>
    <t>722221123R00</t>
  </si>
  <si>
    <t>Kohout vod.kul. DN20s napojením na hadici</t>
  </si>
  <si>
    <t>722139001/R</t>
  </si>
  <si>
    <t>Ocelová Pz trubka spojovaná šroubením 3/4" , vč.fitinek</t>
  </si>
  <si>
    <t>722172731R00</t>
  </si>
  <si>
    <t>Potrubí z PPR D 20  PN 20</t>
  </si>
  <si>
    <t>722172732R00</t>
  </si>
  <si>
    <t>Potrubí z PPR D 25 PN 20</t>
  </si>
  <si>
    <t>722181212RT7</t>
  </si>
  <si>
    <t>Izolace návleková  tl. stěny 9 mm, vnitřní průměr 22 mm</t>
  </si>
  <si>
    <t>722181212RT8</t>
  </si>
  <si>
    <t>Izolace návleková tl. stěny 9 mm, vnitřní průměr 25 mm</t>
  </si>
  <si>
    <t>722181215RT8</t>
  </si>
  <si>
    <t>Izolace návleková  tl. stěny 30 mm, vnitřní průměr 25 mm</t>
  </si>
  <si>
    <t>722190401R00</t>
  </si>
  <si>
    <t>Vyvedení a upevnění výpustek DN 15</t>
  </si>
  <si>
    <t>722190221R00</t>
  </si>
  <si>
    <t>Přípojky vodovodní pro pevné připojení DN 15</t>
  </si>
  <si>
    <t>722235114R00</t>
  </si>
  <si>
    <t>Kohout vod.kul.,vnitř.-vnitř.závitový DN 32</t>
  </si>
  <si>
    <t>722235144R00</t>
  </si>
  <si>
    <t>Kohout vod.kul.s odvodn.vnitř.-vnitř DN 32</t>
  </si>
  <si>
    <t>722290226R00</t>
  </si>
  <si>
    <t>Zkouška tlaku potrubí závitového DN 50</t>
  </si>
  <si>
    <t>722290234R00</t>
  </si>
  <si>
    <t>Proplach a dezinfekce vodovod.potrubí DN 80</t>
  </si>
  <si>
    <t>998722201R00</t>
  </si>
  <si>
    <t>Přesun hmot pro vnitřní vodovod, výšky do 6 m</t>
  </si>
  <si>
    <t>Zařizovací předměty</t>
  </si>
  <si>
    <t>725249001/R</t>
  </si>
  <si>
    <t>Zahradní sprcha vč. osazení</t>
  </si>
  <si>
    <t>725249002/R</t>
  </si>
  <si>
    <t>Vodní zásuvka vč. osazení</t>
  </si>
  <si>
    <t>725534119/R</t>
  </si>
  <si>
    <t>Ohřívač elektr. zásob.DZ Dražice objem 20l</t>
  </si>
  <si>
    <t>725014139/R</t>
  </si>
  <si>
    <t>Klozet závěsný350x540mm, včetně sedátka v bílé barvě WC 1</t>
  </si>
  <si>
    <t>725014138/R</t>
  </si>
  <si>
    <t>Klozet závěsný 330x535mm, včetně sedátka v bílé barvě WC 2</t>
  </si>
  <si>
    <t>725037142R00</t>
  </si>
  <si>
    <t>Umyvadlo závěsné 55 x 48 cm, bílé, vč.nerez sifonu U1</t>
  </si>
  <si>
    <t>725229001/R</t>
  </si>
  <si>
    <t>Mycí žlab beze spá, svařený k montáži na omítku, chromniklová ocel</t>
  </si>
  <si>
    <t>725019103R00</t>
  </si>
  <si>
    <t>Výlevka závěsná plastová s plastovou mřížkou, VL</t>
  </si>
  <si>
    <t>725810402R00</t>
  </si>
  <si>
    <t>Ventil rohový bez přípoj. trubičky  G 1/2</t>
  </si>
  <si>
    <t>725823121RT1</t>
  </si>
  <si>
    <t>Baterie umyvadlová stoján. ruční, vč. otvír.odpadu, standardní</t>
  </si>
  <si>
    <t>725829201RT1</t>
  </si>
  <si>
    <t>Montáž baterie umyv.a dřezové nástěnné chromové, včetně dodávky pákové baterie s delším raménkem</t>
  </si>
  <si>
    <t>998725201R00</t>
  </si>
  <si>
    <t>Přesun hmot pro zařizovací předměty, výšky do 6 m</t>
  </si>
  <si>
    <t>Instalační prefabrikáty</t>
  </si>
  <si>
    <t>726211121R00</t>
  </si>
  <si>
    <t>Modul pro WC Kombifix, UP320, h 108 cm, vč.tlačítka</t>
  </si>
  <si>
    <t>998726221R00</t>
  </si>
  <si>
    <t>Přesun hmot pro předstěnové systémy, výšky do 6 m</t>
  </si>
  <si>
    <t>727</t>
  </si>
  <si>
    <t>Zednické výpomoce</t>
  </si>
  <si>
    <t>72701</t>
  </si>
  <si>
    <t>Stavební přípomoce</t>
  </si>
  <si>
    <t>VN</t>
  </si>
  <si>
    <t>Vedlejší náklady</t>
  </si>
  <si>
    <t>005121021R</t>
  </si>
  <si>
    <t xml:space="preserve">Zařízení staveniště </t>
  </si>
  <si>
    <t>004111020R</t>
  </si>
  <si>
    <t>Dokumentace skutečného provedení</t>
  </si>
  <si>
    <t>Soubor</t>
  </si>
  <si>
    <t>005122010R</t>
  </si>
  <si>
    <t>Součinnost se správci sítí a jejich dozory</t>
  </si>
  <si>
    <t>CELKEM</t>
  </si>
  <si>
    <t>END</t>
  </si>
  <si>
    <t>Ostatní náklady (vč. nákladů na vyhotovení DSPS)</t>
  </si>
  <si>
    <t xml:space="preserve">    VRN9 - Ostatní náklady (vč. nákladů na vyhotovení DSPS)</t>
  </si>
</sst>
</file>

<file path=xl/styles.xml><?xml version="1.0" encoding="utf-8"?>
<styleSheet xmlns="http://schemas.openxmlformats.org/spreadsheetml/2006/main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_ ;\-#,##0.00\ "/>
  </numFmts>
  <fonts count="6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9"/>
      <name val="Arial CE"/>
      <family val="2"/>
    </font>
    <font>
      <b/>
      <sz val="9"/>
      <name val="Arial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i/>
      <sz val="8"/>
      <color indexed="12"/>
      <name val="Arial CE"/>
      <family val="2"/>
    </font>
    <font>
      <i/>
      <sz val="8"/>
      <color rgb="FFFF0000"/>
      <name val="Arial CE"/>
      <family val="2"/>
    </font>
    <font>
      <b/>
      <sz val="10"/>
      <color indexed="18"/>
      <name val="Arial CE"/>
      <family val="2"/>
    </font>
    <font>
      <b/>
      <sz val="10"/>
      <color indexed="12"/>
      <name val="Arial CE"/>
      <family val="2"/>
    </font>
    <font>
      <b/>
      <i/>
      <sz val="8"/>
      <color indexed="12"/>
      <name val="Arial CE"/>
      <family val="2"/>
    </font>
    <font>
      <sz val="9"/>
      <color rgb="FF00B0F0"/>
      <name val="Arial CE"/>
      <family val="2"/>
    </font>
    <font>
      <sz val="9"/>
      <color rgb="FFFF0000"/>
      <name val="Arial CE"/>
      <family val="2"/>
    </font>
    <font>
      <i/>
      <sz val="8"/>
      <color rgb="FF00B0F0"/>
      <name val="Arial CE"/>
      <family val="2"/>
    </font>
    <font>
      <sz val="8"/>
      <color rgb="FF00B0F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hair">
        <color rgb="FF969696"/>
      </left>
      <right style="hair">
        <color rgb="FF969696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>
      <alignment/>
      <protection locked="0"/>
    </xf>
    <xf numFmtId="0" fontId="3" fillId="0" borderId="0">
      <alignment/>
      <protection/>
    </xf>
  </cellStyleXfs>
  <cellXfs count="5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9" fillId="0" borderId="0" xfId="21" applyAlignment="1" applyProtection="1">
      <alignment horizontal="left" vertical="top"/>
      <protection locked="0"/>
    </xf>
    <xf numFmtId="0" fontId="50" fillId="0" borderId="0" xfId="21" applyFont="1" applyAlignment="1" applyProtection="1">
      <alignment horizontal="left"/>
      <protection/>
    </xf>
    <xf numFmtId="0" fontId="51" fillId="0" borderId="0" xfId="21" applyFont="1" applyAlignment="1" applyProtection="1">
      <alignment vertical="top"/>
      <protection locked="0"/>
    </xf>
    <xf numFmtId="0" fontId="50" fillId="0" borderId="0" xfId="21" applyFont="1" applyAlignment="1" applyProtection="1">
      <alignment horizontal="left" vertical="center"/>
      <protection/>
    </xf>
    <xf numFmtId="0" fontId="0" fillId="0" borderId="0" xfId="21" applyFont="1" applyAlignment="1" applyProtection="1">
      <alignment horizontal="left"/>
      <protection/>
    </xf>
    <xf numFmtId="0" fontId="52" fillId="0" borderId="0" xfId="21" applyFont="1" applyAlignment="1" applyProtection="1">
      <alignment horizontal="left"/>
      <protection/>
    </xf>
    <xf numFmtId="0" fontId="23" fillId="0" borderId="0" xfId="21" applyFont="1" applyAlignment="1" applyProtection="1">
      <alignment horizontal="left"/>
      <protection/>
    </xf>
    <xf numFmtId="0" fontId="23" fillId="0" borderId="0" xfId="21" applyFont="1" applyAlignment="1" applyProtection="1">
      <alignment horizontal="left" vertical="top"/>
      <protection/>
    </xf>
    <xf numFmtId="14" fontId="23" fillId="0" borderId="0" xfId="21" applyNumberFormat="1" applyFont="1" applyAlignment="1" applyProtection="1">
      <alignment horizontal="left"/>
      <protection/>
    </xf>
    <xf numFmtId="0" fontId="53" fillId="5" borderId="31" xfId="21" applyFont="1" applyFill="1" applyBorder="1" applyAlignment="1" applyProtection="1">
      <alignment horizontal="center" vertical="center" wrapText="1"/>
      <protection/>
    </xf>
    <xf numFmtId="37" fontId="4" fillId="0" borderId="32" xfId="21" applyNumberFormat="1" applyFont="1" applyBorder="1" applyAlignment="1" applyProtection="1">
      <alignment horizontal="right"/>
      <protection locked="0"/>
    </xf>
    <xf numFmtId="0" fontId="54" fillId="0" borderId="33" xfId="21" applyFont="1" applyBorder="1" applyAlignment="1" applyProtection="1">
      <alignment horizontal="left" wrapText="1"/>
      <protection locked="0"/>
    </xf>
    <xf numFmtId="168" fontId="54" fillId="0" borderId="33" xfId="21" applyNumberFormat="1" applyFont="1" applyBorder="1" applyAlignment="1" applyProtection="1">
      <alignment horizontal="right"/>
      <protection locked="0"/>
    </xf>
    <xf numFmtId="39" fontId="54" fillId="0" borderId="33" xfId="21" applyNumberFormat="1" applyFont="1" applyBorder="1" applyAlignment="1" applyProtection="1">
      <alignment horizontal="right"/>
      <protection locked="0"/>
    </xf>
    <xf numFmtId="37" fontId="4" fillId="0" borderId="34" xfId="21" applyNumberFormat="1" applyFont="1" applyBorder="1" applyAlignment="1" applyProtection="1">
      <alignment horizontal="right"/>
      <protection locked="0"/>
    </xf>
    <xf numFmtId="0" fontId="54" fillId="0" borderId="35" xfId="21" applyFont="1" applyBorder="1" applyAlignment="1" applyProtection="1">
      <alignment horizontal="left" wrapText="1"/>
      <protection locked="0"/>
    </xf>
    <xf numFmtId="168" fontId="54" fillId="0" borderId="35" xfId="21" applyNumberFormat="1" applyFont="1" applyBorder="1" applyAlignment="1" applyProtection="1">
      <alignment horizontal="right"/>
      <protection locked="0"/>
    </xf>
    <xf numFmtId="39" fontId="54" fillId="0" borderId="35" xfId="21" applyNumberFormat="1" applyFont="1" applyBorder="1" applyAlignment="1" applyProtection="1">
      <alignment horizontal="right"/>
      <protection locked="0"/>
    </xf>
    <xf numFmtId="37" fontId="0" fillId="0" borderId="36" xfId="21" applyNumberFormat="1" applyFont="1" applyBorder="1" applyAlignment="1" applyProtection="1">
      <alignment horizontal="right"/>
      <protection locked="0"/>
    </xf>
    <xf numFmtId="0" fontId="55" fillId="0" borderId="37" xfId="21" applyFont="1" applyBorder="1" applyAlignment="1" applyProtection="1">
      <alignment horizontal="left" wrapText="1"/>
      <protection locked="0"/>
    </xf>
    <xf numFmtId="0" fontId="55" fillId="0" borderId="31" xfId="21" applyFont="1" applyBorder="1" applyAlignment="1" applyProtection="1">
      <alignment horizontal="left" wrapText="1"/>
      <protection locked="0"/>
    </xf>
    <xf numFmtId="169" fontId="55" fillId="0" borderId="37" xfId="21" applyNumberFormat="1" applyFont="1" applyBorder="1" applyAlignment="1" applyProtection="1">
      <alignment horizontal="right"/>
      <protection locked="0"/>
    </xf>
    <xf numFmtId="39" fontId="55" fillId="0" borderId="37" xfId="21" applyNumberFormat="1" applyFont="1" applyBorder="1" applyAlignment="1" applyProtection="1">
      <alignment horizontal="right"/>
      <protection locked="0"/>
    </xf>
    <xf numFmtId="39" fontId="55" fillId="0" borderId="38" xfId="21" applyNumberFormat="1" applyFont="1" applyBorder="1" applyAlignment="1" applyProtection="1">
      <alignment horizontal="right"/>
      <protection locked="0"/>
    </xf>
    <xf numFmtId="37" fontId="48" fillId="0" borderId="39" xfId="21" applyNumberFormat="1" applyFont="1" applyBorder="1" applyAlignment="1" applyProtection="1">
      <alignment horizontal="right"/>
      <protection locked="0"/>
    </xf>
    <xf numFmtId="0" fontId="56" fillId="0" borderId="31" xfId="21" applyFont="1" applyBorder="1" applyAlignment="1" applyProtection="1">
      <alignment horizontal="left" wrapText="1"/>
      <protection locked="0"/>
    </xf>
    <xf numFmtId="0" fontId="0" fillId="0" borderId="31" xfId="21" applyFont="1" applyBorder="1" applyAlignment="1" applyProtection="1">
      <alignment horizontal="left" wrapText="1"/>
      <protection locked="0"/>
    </xf>
    <xf numFmtId="169" fontId="0" fillId="0" borderId="31" xfId="21" applyNumberFormat="1" applyFont="1" applyBorder="1" applyAlignment="1" applyProtection="1">
      <alignment horizontal="right"/>
      <protection locked="0"/>
    </xf>
    <xf numFmtId="39" fontId="0" fillId="0" borderId="31" xfId="21" applyNumberFormat="1" applyFont="1" applyBorder="1" applyAlignment="1" applyProtection="1">
      <alignment horizontal="right"/>
      <protection locked="0"/>
    </xf>
    <xf numFmtId="39" fontId="0" fillId="0" borderId="40" xfId="21" applyNumberFormat="1" applyFont="1" applyBorder="1" applyAlignment="1" applyProtection="1">
      <alignment horizontal="right"/>
      <protection locked="0"/>
    </xf>
    <xf numFmtId="169" fontId="55" fillId="0" borderId="31" xfId="21" applyNumberFormat="1" applyFont="1" applyBorder="1" applyAlignment="1" applyProtection="1">
      <alignment horizontal="right"/>
      <protection locked="0"/>
    </xf>
    <xf numFmtId="39" fontId="55" fillId="0" borderId="31" xfId="21" applyNumberFormat="1" applyFont="1" applyBorder="1" applyAlignment="1" applyProtection="1">
      <alignment horizontal="right"/>
      <protection locked="0"/>
    </xf>
    <xf numFmtId="39" fontId="55" fillId="0" borderId="40" xfId="21" applyNumberFormat="1" applyFont="1" applyBorder="1" applyAlignment="1" applyProtection="1">
      <alignment horizontal="right"/>
      <protection locked="0"/>
    </xf>
    <xf numFmtId="169" fontId="49" fillId="0" borderId="0" xfId="21" applyNumberFormat="1" applyAlignment="1" applyProtection="1">
      <alignment horizontal="left" vertical="top"/>
      <protection locked="0"/>
    </xf>
    <xf numFmtId="0" fontId="55" fillId="0" borderId="0" xfId="21" applyFont="1" applyBorder="1" applyAlignment="1" applyProtection="1">
      <alignment horizontal="left" wrapText="1"/>
      <protection locked="0"/>
    </xf>
    <xf numFmtId="49" fontId="23" fillId="0" borderId="22" xfId="21" applyNumberFormat="1" applyFont="1" applyBorder="1" applyAlignment="1" applyProtection="1">
      <alignment horizontal="left" vertical="center" wrapText="1"/>
      <protection/>
    </xf>
    <xf numFmtId="0" fontId="48" fillId="0" borderId="31" xfId="21" applyFont="1" applyBorder="1" applyAlignment="1" applyProtection="1">
      <alignment horizontal="left" wrapText="1"/>
      <protection locked="0"/>
    </xf>
    <xf numFmtId="169" fontId="48" fillId="0" borderId="31" xfId="21" applyNumberFormat="1" applyFont="1" applyBorder="1" applyAlignment="1" applyProtection="1">
      <alignment horizontal="right"/>
      <protection locked="0"/>
    </xf>
    <xf numFmtId="39" fontId="48" fillId="0" borderId="31" xfId="21" applyNumberFormat="1" applyFont="1" applyBorder="1" applyAlignment="1" applyProtection="1">
      <alignment horizontal="right"/>
      <protection locked="0"/>
    </xf>
    <xf numFmtId="0" fontId="57" fillId="0" borderId="41" xfId="21" applyFont="1" applyBorder="1" applyAlignment="1" applyProtection="1">
      <alignment horizontal="left" wrapText="1"/>
      <protection locked="0"/>
    </xf>
    <xf numFmtId="168" fontId="57" fillId="0" borderId="41" xfId="21" applyNumberFormat="1" applyFont="1" applyBorder="1" applyAlignment="1" applyProtection="1">
      <alignment horizontal="right"/>
      <protection locked="0"/>
    </xf>
    <xf numFmtId="39" fontId="57" fillId="0" borderId="41" xfId="21" applyNumberFormat="1" applyFont="1" applyBorder="1" applyAlignment="1" applyProtection="1">
      <alignment horizontal="right"/>
      <protection locked="0"/>
    </xf>
    <xf numFmtId="39" fontId="54" fillId="0" borderId="42" xfId="21" applyNumberFormat="1" applyFont="1" applyBorder="1" applyAlignment="1" applyProtection="1">
      <alignment horizontal="right"/>
      <protection locked="0"/>
    </xf>
    <xf numFmtId="39" fontId="54" fillId="0" borderId="41" xfId="21" applyNumberFormat="1" applyFont="1" applyBorder="1" applyAlignment="1" applyProtection="1">
      <alignment horizontal="right"/>
      <protection locked="0"/>
    </xf>
    <xf numFmtId="39" fontId="54" fillId="0" borderId="43" xfId="21" applyNumberFormat="1" applyFont="1" applyBorder="1" applyAlignment="1" applyProtection="1">
      <alignment horizontal="right"/>
      <protection locked="0"/>
    </xf>
    <xf numFmtId="168" fontId="55" fillId="0" borderId="31" xfId="21" applyNumberFormat="1" applyFont="1" applyBorder="1" applyAlignment="1" applyProtection="1">
      <alignment horizontal="right"/>
      <protection locked="0"/>
    </xf>
    <xf numFmtId="168" fontId="0" fillId="0" borderId="31" xfId="21" applyNumberFormat="1" applyFont="1" applyBorder="1" applyAlignment="1" applyProtection="1">
      <alignment horizontal="right"/>
      <protection locked="0"/>
    </xf>
    <xf numFmtId="49" fontId="56" fillId="0" borderId="37" xfId="21" applyNumberFormat="1" applyFont="1" applyBorder="1" applyAlignment="1" applyProtection="1">
      <alignment horizontal="left" wrapText="1"/>
      <protection locked="0"/>
    </xf>
    <xf numFmtId="0" fontId="0" fillId="0" borderId="44" xfId="21" applyFont="1" applyBorder="1" applyAlignment="1" applyProtection="1">
      <alignment horizontal="left" wrapText="1"/>
      <protection locked="0"/>
    </xf>
    <xf numFmtId="168" fontId="0" fillId="0" borderId="44" xfId="21" applyNumberFormat="1" applyFont="1" applyBorder="1" applyAlignment="1" applyProtection="1">
      <alignment horizontal="right"/>
      <protection locked="0"/>
    </xf>
    <xf numFmtId="39" fontId="0" fillId="0" borderId="44" xfId="21" applyNumberFormat="1" applyFont="1" applyBorder="1" applyAlignment="1" applyProtection="1">
      <alignment horizontal="right"/>
      <protection locked="0"/>
    </xf>
    <xf numFmtId="39" fontId="0" fillId="0" borderId="45" xfId="21" applyNumberFormat="1" applyFont="1" applyBorder="1" applyAlignment="1" applyProtection="1">
      <alignment horizontal="right"/>
      <protection locked="0"/>
    </xf>
    <xf numFmtId="37" fontId="0" fillId="0" borderId="46" xfId="21" applyNumberFormat="1" applyFont="1" applyBorder="1" applyAlignment="1" applyProtection="1">
      <alignment horizontal="right"/>
      <protection locked="0"/>
    </xf>
    <xf numFmtId="0" fontId="57" fillId="0" borderId="33" xfId="21" applyFont="1" applyBorder="1" applyAlignment="1" applyProtection="1">
      <alignment horizontal="left" wrapText="1"/>
      <protection locked="0"/>
    </xf>
    <xf numFmtId="168" fontId="57" fillId="0" borderId="33" xfId="21" applyNumberFormat="1" applyFont="1" applyBorder="1" applyAlignment="1" applyProtection="1">
      <alignment horizontal="right"/>
      <protection locked="0"/>
    </xf>
    <xf numFmtId="39" fontId="57" fillId="0" borderId="33" xfId="21" applyNumberFormat="1" applyFont="1" applyBorder="1" applyAlignment="1" applyProtection="1">
      <alignment horizontal="right"/>
      <protection locked="0"/>
    </xf>
    <xf numFmtId="39" fontId="54" fillId="0" borderId="47" xfId="21" applyNumberFormat="1" applyFont="1" applyBorder="1" applyAlignment="1" applyProtection="1">
      <alignment horizontal="right"/>
      <protection locked="0"/>
    </xf>
    <xf numFmtId="37" fontId="48" fillId="0" borderId="46" xfId="21" applyNumberFormat="1" applyFont="1" applyBorder="1" applyAlignment="1" applyProtection="1">
      <alignment horizontal="right"/>
      <protection locked="0"/>
    </xf>
    <xf numFmtId="0" fontId="55" fillId="0" borderId="48" xfId="21" applyFont="1" applyBorder="1" applyAlignment="1" applyProtection="1">
      <alignment horizontal="left" wrapText="1"/>
      <protection locked="0"/>
    </xf>
    <xf numFmtId="49" fontId="38" fillId="0" borderId="49" xfId="21" applyNumberFormat="1" applyFont="1" applyBorder="1" applyAlignment="1" applyProtection="1">
      <alignment horizontal="left" vertical="center" wrapText="1"/>
      <protection/>
    </xf>
    <xf numFmtId="168" fontId="55" fillId="0" borderId="48" xfId="21" applyNumberFormat="1" applyFont="1" applyBorder="1" applyAlignment="1" applyProtection="1">
      <alignment horizontal="right"/>
      <protection locked="0"/>
    </xf>
    <xf numFmtId="39" fontId="55" fillId="0" borderId="48" xfId="21" applyNumberFormat="1" applyFont="1" applyBorder="1" applyAlignment="1" applyProtection="1">
      <alignment horizontal="right"/>
      <protection locked="0"/>
    </xf>
    <xf numFmtId="39" fontId="55" fillId="0" borderId="50" xfId="21" applyNumberFormat="1" applyFont="1" applyBorder="1" applyAlignment="1" applyProtection="1">
      <alignment horizontal="right"/>
      <protection locked="0"/>
    </xf>
    <xf numFmtId="37" fontId="48" fillId="0" borderId="51" xfId="21" applyNumberFormat="1" applyFont="1" applyBorder="1" applyAlignment="1" applyProtection="1">
      <alignment horizontal="right"/>
      <protection locked="0"/>
    </xf>
    <xf numFmtId="0" fontId="55" fillId="0" borderId="52" xfId="21" applyFont="1" applyBorder="1" applyAlignment="1" applyProtection="1">
      <alignment horizontal="left" wrapText="1"/>
      <protection locked="0"/>
    </xf>
    <xf numFmtId="49" fontId="38" fillId="0" borderId="52" xfId="21" applyNumberFormat="1" applyFont="1" applyBorder="1" applyAlignment="1" applyProtection="1">
      <alignment horizontal="left" vertical="center" wrapText="1"/>
      <protection/>
    </xf>
    <xf numFmtId="168" fontId="55" fillId="0" borderId="52" xfId="21" applyNumberFormat="1" applyFont="1" applyBorder="1" applyAlignment="1" applyProtection="1">
      <alignment horizontal="right"/>
      <protection locked="0"/>
    </xf>
    <xf numFmtId="39" fontId="55" fillId="0" borderId="52" xfId="21" applyNumberFormat="1" applyFont="1" applyBorder="1" applyAlignment="1" applyProtection="1">
      <alignment horizontal="right"/>
      <protection locked="0"/>
    </xf>
    <xf numFmtId="39" fontId="55" fillId="0" borderId="53" xfId="21" applyNumberFormat="1" applyFont="1" applyBorder="1" applyAlignment="1" applyProtection="1">
      <alignment horizontal="right"/>
      <protection locked="0"/>
    </xf>
    <xf numFmtId="37" fontId="0" fillId="0" borderId="51" xfId="21" applyNumberFormat="1" applyFont="1" applyBorder="1" applyAlignment="1" applyProtection="1">
      <alignment horizontal="right"/>
      <protection locked="0"/>
    </xf>
    <xf numFmtId="0" fontId="0" fillId="0" borderId="52" xfId="21" applyFont="1" applyBorder="1" applyAlignment="1" applyProtection="1">
      <alignment horizontal="left" wrapText="1"/>
      <protection locked="0"/>
    </xf>
    <xf numFmtId="0" fontId="23" fillId="0" borderId="52" xfId="21" applyFont="1" applyBorder="1" applyAlignment="1" applyProtection="1">
      <alignment horizontal="left" vertical="center" wrapText="1"/>
      <protection/>
    </xf>
    <xf numFmtId="168" fontId="0" fillId="0" borderId="52" xfId="21" applyNumberFormat="1" applyFont="1" applyBorder="1" applyAlignment="1" applyProtection="1">
      <alignment horizontal="right"/>
      <protection locked="0"/>
    </xf>
    <xf numFmtId="39" fontId="0" fillId="0" borderId="52" xfId="21" applyNumberFormat="1" applyFont="1" applyBorder="1" applyAlignment="1" applyProtection="1">
      <alignment horizontal="right"/>
      <protection locked="0"/>
    </xf>
    <xf numFmtId="39" fontId="0" fillId="0" borderId="53" xfId="21" applyNumberFormat="1" applyFont="1" applyBorder="1" applyAlignment="1" applyProtection="1">
      <alignment horizontal="right"/>
      <protection locked="0"/>
    </xf>
    <xf numFmtId="0" fontId="56" fillId="0" borderId="52" xfId="21" applyFont="1" applyBorder="1" applyAlignment="1" applyProtection="1">
      <alignment horizontal="left" wrapText="1"/>
      <protection locked="0"/>
    </xf>
    <xf numFmtId="0" fontId="48" fillId="0" borderId="52" xfId="21" applyFont="1" applyBorder="1" applyAlignment="1" applyProtection="1">
      <alignment horizontal="left" wrapText="1"/>
      <protection locked="0"/>
    </xf>
    <xf numFmtId="49" fontId="23" fillId="0" borderId="52" xfId="21" applyNumberFormat="1" applyFont="1" applyBorder="1" applyAlignment="1" applyProtection="1">
      <alignment horizontal="left" vertical="center" wrapText="1"/>
      <protection/>
    </xf>
    <xf numFmtId="0" fontId="11" fillId="0" borderId="52" xfId="21" applyFont="1" applyBorder="1" applyAlignment="1" applyProtection="1">
      <alignment horizontal="left" wrapText="1"/>
      <protection locked="0"/>
    </xf>
    <xf numFmtId="0" fontId="0" fillId="0" borderId="54" xfId="21" applyFont="1" applyBorder="1" applyAlignment="1" applyProtection="1">
      <alignment horizontal="left" wrapText="1"/>
      <protection locked="0"/>
    </xf>
    <xf numFmtId="168" fontId="0" fillId="0" borderId="54" xfId="21" applyNumberFormat="1" applyFont="1" applyBorder="1" applyAlignment="1" applyProtection="1">
      <alignment horizontal="right"/>
      <protection locked="0"/>
    </xf>
    <xf numFmtId="39" fontId="0" fillId="0" borderId="54" xfId="21" applyNumberFormat="1" applyFont="1" applyBorder="1" applyAlignment="1" applyProtection="1">
      <alignment horizontal="right"/>
      <protection locked="0"/>
    </xf>
    <xf numFmtId="39" fontId="0" fillId="0" borderId="55" xfId="21" applyNumberFormat="1" applyFont="1" applyBorder="1" applyAlignment="1" applyProtection="1">
      <alignment horizontal="right"/>
      <protection locked="0"/>
    </xf>
    <xf numFmtId="37" fontId="19" fillId="0" borderId="56" xfId="21" applyNumberFormat="1" applyFont="1" applyBorder="1" applyAlignment="1" applyProtection="1">
      <alignment horizontal="right"/>
      <protection locked="0"/>
    </xf>
    <xf numFmtId="0" fontId="58" fillId="0" borderId="41" xfId="21" applyFont="1" applyBorder="1" applyAlignment="1" applyProtection="1">
      <alignment horizontal="left" wrapText="1"/>
      <protection locked="0"/>
    </xf>
    <xf numFmtId="168" fontId="58" fillId="0" borderId="41" xfId="21" applyNumberFormat="1" applyFont="1" applyBorder="1" applyAlignment="1" applyProtection="1">
      <alignment horizontal="right"/>
      <protection locked="0"/>
    </xf>
    <xf numFmtId="39" fontId="0" fillId="0" borderId="57" xfId="21" applyNumberFormat="1" applyFont="1" applyBorder="1" applyAlignment="1" applyProtection="1">
      <alignment horizontal="right"/>
      <protection locked="0"/>
    </xf>
    <xf numFmtId="37" fontId="48" fillId="0" borderId="52" xfId="21" applyNumberFormat="1" applyFont="1" applyBorder="1" applyAlignment="1" applyProtection="1">
      <alignment horizontal="right"/>
      <protection locked="0"/>
    </xf>
    <xf numFmtId="37" fontId="0" fillId="0" borderId="52" xfId="21" applyNumberFormat="1" applyFont="1" applyBorder="1" applyAlignment="1" applyProtection="1">
      <alignment horizontal="right"/>
      <protection locked="0"/>
    </xf>
    <xf numFmtId="0" fontId="56" fillId="0" borderId="52" xfId="21" applyFont="1" applyBorder="1" applyAlignment="1" applyProtection="1">
      <alignment horizontal="left" wrapText="1"/>
      <protection locked="0"/>
    </xf>
    <xf numFmtId="49" fontId="23" fillId="0" borderId="58" xfId="21" applyNumberFormat="1" applyFont="1" applyBorder="1" applyAlignment="1" applyProtection="1">
      <alignment horizontal="left" vertical="center" wrapText="1"/>
      <protection/>
    </xf>
    <xf numFmtId="0" fontId="23" fillId="0" borderId="58" xfId="21" applyFont="1" applyBorder="1" applyAlignment="1" applyProtection="1">
      <alignment horizontal="left" vertical="center" wrapText="1"/>
      <protection/>
    </xf>
    <xf numFmtId="0" fontId="0" fillId="0" borderId="58" xfId="21" applyFont="1" applyBorder="1" applyAlignment="1" applyProtection="1">
      <alignment horizontal="left" wrapText="1"/>
      <protection locked="0"/>
    </xf>
    <xf numFmtId="168" fontId="0" fillId="0" borderId="58" xfId="21" applyNumberFormat="1" applyFont="1" applyBorder="1" applyAlignment="1" applyProtection="1">
      <alignment horizontal="right"/>
      <protection locked="0"/>
    </xf>
    <xf numFmtId="39" fontId="0" fillId="0" borderId="58" xfId="21" applyNumberFormat="1" applyFont="1" applyBorder="1" applyAlignment="1" applyProtection="1">
      <alignment horizontal="right"/>
      <protection locked="0"/>
    </xf>
    <xf numFmtId="37" fontId="48" fillId="0" borderId="59" xfId="21" applyNumberFormat="1" applyFont="1" applyBorder="1" applyAlignment="1" applyProtection="1">
      <alignment horizontal="right"/>
      <protection locked="0"/>
    </xf>
    <xf numFmtId="0" fontId="55" fillId="0" borderId="54" xfId="21" applyFont="1" applyBorder="1" applyAlignment="1" applyProtection="1">
      <alignment horizontal="left" wrapText="1"/>
      <protection locked="0"/>
    </xf>
    <xf numFmtId="168" fontId="55" fillId="0" borderId="54" xfId="21" applyNumberFormat="1" applyFont="1" applyBorder="1" applyAlignment="1" applyProtection="1">
      <alignment horizontal="right"/>
      <protection locked="0"/>
    </xf>
    <xf numFmtId="39" fontId="55" fillId="0" borderId="54" xfId="21" applyNumberFormat="1" applyFont="1" applyBorder="1" applyAlignment="1" applyProtection="1">
      <alignment horizontal="right"/>
      <protection locked="0"/>
    </xf>
    <xf numFmtId="39" fontId="55" fillId="0" borderId="55" xfId="21" applyNumberFormat="1" applyFont="1" applyBorder="1" applyAlignment="1" applyProtection="1">
      <alignment horizontal="right"/>
      <protection locked="0"/>
    </xf>
    <xf numFmtId="37" fontId="0" fillId="0" borderId="60" xfId="21" applyNumberFormat="1" applyFont="1" applyBorder="1" applyAlignment="1" applyProtection="1">
      <alignment horizontal="right"/>
      <protection locked="0"/>
    </xf>
    <xf numFmtId="0" fontId="58" fillId="0" borderId="0" xfId="21" applyFont="1" applyBorder="1" applyAlignment="1" applyProtection="1">
      <alignment horizontal="left" wrapText="1"/>
      <protection locked="0"/>
    </xf>
    <xf numFmtId="168" fontId="58" fillId="0" borderId="0" xfId="21" applyNumberFormat="1" applyFont="1" applyBorder="1" applyAlignment="1" applyProtection="1">
      <alignment horizontal="right"/>
      <protection locked="0"/>
    </xf>
    <xf numFmtId="39" fontId="0" fillId="0" borderId="60" xfId="21" applyNumberFormat="1" applyFont="1" applyBorder="1" applyAlignment="1" applyProtection="1">
      <alignment horizontal="right"/>
      <protection locked="0"/>
    </xf>
    <xf numFmtId="39" fontId="54" fillId="0" borderId="61" xfId="21" applyNumberFormat="1" applyFont="1" applyBorder="1" applyAlignment="1" applyProtection="1">
      <alignment horizontal="right"/>
      <protection locked="0"/>
    </xf>
    <xf numFmtId="37" fontId="48" fillId="0" borderId="62" xfId="21" applyNumberFormat="1" applyFont="1" applyBorder="1" applyAlignment="1" applyProtection="1">
      <alignment horizontal="right"/>
      <protection locked="0"/>
    </xf>
    <xf numFmtId="0" fontId="55" fillId="0" borderId="63" xfId="21" applyFont="1" applyBorder="1" applyAlignment="1" applyProtection="1">
      <alignment horizontal="left" wrapText="1"/>
      <protection locked="0"/>
    </xf>
    <xf numFmtId="0" fontId="59" fillId="0" borderId="63" xfId="21" applyFont="1" applyBorder="1" applyAlignment="1" applyProtection="1">
      <alignment horizontal="left" wrapText="1"/>
      <protection locked="0"/>
    </xf>
    <xf numFmtId="0" fontId="0" fillId="0" borderId="63" xfId="21" applyFont="1" applyBorder="1" applyAlignment="1" applyProtection="1">
      <alignment horizontal="left" wrapText="1"/>
      <protection locked="0"/>
    </xf>
    <xf numFmtId="168" fontId="0" fillId="0" borderId="63" xfId="21" applyNumberFormat="1" applyFont="1" applyBorder="1" applyAlignment="1" applyProtection="1">
      <alignment horizontal="right"/>
      <protection locked="0"/>
    </xf>
    <xf numFmtId="39" fontId="55" fillId="0" borderId="63" xfId="21" applyNumberFormat="1" applyFont="1" applyBorder="1" applyAlignment="1" applyProtection="1">
      <alignment horizontal="right"/>
      <protection locked="0"/>
    </xf>
    <xf numFmtId="39" fontId="55" fillId="0" borderId="64" xfId="21" applyNumberFormat="1" applyFont="1" applyBorder="1" applyAlignment="1" applyProtection="1">
      <alignment horizontal="right"/>
      <protection locked="0"/>
    </xf>
    <xf numFmtId="0" fontId="23" fillId="0" borderId="52" xfId="21" applyFont="1" applyBorder="1" applyAlignment="1" applyProtection="1">
      <alignment horizontal="center" vertical="center" wrapText="1"/>
      <protection/>
    </xf>
    <xf numFmtId="167" fontId="23" fillId="0" borderId="52" xfId="21" applyNumberFormat="1" applyFont="1" applyBorder="1" applyAlignment="1" applyProtection="1">
      <alignment vertical="center"/>
      <protection/>
    </xf>
    <xf numFmtId="39" fontId="48" fillId="0" borderId="52" xfId="21" applyNumberFormat="1" applyFont="1" applyBorder="1" applyAlignment="1" applyProtection="1">
      <alignment horizontal="right"/>
      <protection locked="0"/>
    </xf>
    <xf numFmtId="168" fontId="23" fillId="0" borderId="52" xfId="21" applyNumberFormat="1" applyFont="1" applyBorder="1" applyAlignment="1" applyProtection="1">
      <alignment vertical="center"/>
      <protection/>
    </xf>
    <xf numFmtId="37" fontId="48" fillId="0" borderId="65" xfId="21" applyNumberFormat="1" applyFont="1" applyBorder="1" applyAlignment="1" applyProtection="1">
      <alignment horizontal="right"/>
      <protection locked="0"/>
    </xf>
    <xf numFmtId="0" fontId="55" fillId="0" borderId="66" xfId="21" applyFont="1" applyBorder="1" applyAlignment="1" applyProtection="1">
      <alignment horizontal="left" wrapText="1"/>
      <protection locked="0"/>
    </xf>
    <xf numFmtId="0" fontId="0" fillId="0" borderId="66" xfId="21" applyFont="1" applyBorder="1" applyAlignment="1" applyProtection="1">
      <alignment horizontal="left" wrapText="1"/>
      <protection locked="0"/>
    </xf>
    <xf numFmtId="168" fontId="0" fillId="0" borderId="66" xfId="21" applyNumberFormat="1" applyFont="1" applyBorder="1" applyAlignment="1" applyProtection="1">
      <alignment horizontal="right"/>
      <protection locked="0"/>
    </xf>
    <xf numFmtId="39" fontId="55" fillId="0" borderId="66" xfId="21" applyNumberFormat="1" applyFont="1" applyBorder="1" applyAlignment="1" applyProtection="1">
      <alignment horizontal="right"/>
      <protection locked="0"/>
    </xf>
    <xf numFmtId="37" fontId="19" fillId="0" borderId="32" xfId="21" applyNumberFormat="1" applyFont="1" applyBorder="1" applyAlignment="1" applyProtection="1">
      <alignment horizontal="right"/>
      <protection locked="0"/>
    </xf>
    <xf numFmtId="0" fontId="58" fillId="0" borderId="33" xfId="21" applyFont="1" applyBorder="1" applyAlignment="1" applyProtection="1">
      <alignment horizontal="left" wrapText="1"/>
      <protection locked="0"/>
    </xf>
    <xf numFmtId="168" fontId="58" fillId="0" borderId="33" xfId="21" applyNumberFormat="1" applyFont="1" applyBorder="1" applyAlignment="1" applyProtection="1">
      <alignment horizontal="right"/>
      <protection locked="0"/>
    </xf>
    <xf numFmtId="39" fontId="0" fillId="0" borderId="48" xfId="21" applyNumberFormat="1" applyFont="1" applyBorder="1" applyAlignment="1" applyProtection="1">
      <alignment horizontal="right"/>
      <protection locked="0"/>
    </xf>
    <xf numFmtId="39" fontId="54" fillId="0" borderId="67" xfId="21" applyNumberFormat="1" applyFont="1" applyBorder="1" applyAlignment="1" applyProtection="1">
      <alignment horizontal="right"/>
      <protection locked="0"/>
    </xf>
    <xf numFmtId="0" fontId="60" fillId="0" borderId="52" xfId="21" applyFont="1" applyBorder="1" applyAlignment="1" applyProtection="1">
      <alignment horizontal="left" vertical="center" wrapText="1"/>
      <protection/>
    </xf>
    <xf numFmtId="0" fontId="49" fillId="0" borderId="0" xfId="21" applyFont="1" applyAlignment="1" applyProtection="1">
      <alignment horizontal="left" vertical="top"/>
      <protection locked="0"/>
    </xf>
    <xf numFmtId="0" fontId="61" fillId="0" borderId="52" xfId="21" applyFont="1" applyBorder="1" applyAlignment="1" applyProtection="1">
      <alignment horizontal="left" vertical="center" wrapText="1"/>
      <protection/>
    </xf>
    <xf numFmtId="0" fontId="62" fillId="0" borderId="52" xfId="21" applyFont="1" applyBorder="1" applyAlignment="1" applyProtection="1">
      <alignment horizontal="left" wrapText="1"/>
      <protection locked="0"/>
    </xf>
    <xf numFmtId="49" fontId="60" fillId="0" borderId="52" xfId="21" applyNumberFormat="1" applyFont="1" applyBorder="1" applyAlignment="1" applyProtection="1">
      <alignment horizontal="left" vertical="center" wrapText="1"/>
      <protection/>
    </xf>
    <xf numFmtId="0" fontId="60" fillId="0" borderId="52" xfId="21" applyFont="1" applyBorder="1" applyAlignment="1" applyProtection="1">
      <alignment horizontal="left" vertical="center" wrapText="1"/>
      <protection/>
    </xf>
    <xf numFmtId="0" fontId="60" fillId="0" borderId="52" xfId="21" applyFont="1" applyBorder="1" applyAlignment="1" applyProtection="1">
      <alignment horizontal="center" vertical="center" wrapText="1"/>
      <protection/>
    </xf>
    <xf numFmtId="167" fontId="60" fillId="0" borderId="52" xfId="21" applyNumberFormat="1" applyFont="1" applyBorder="1" applyAlignment="1" applyProtection="1">
      <alignment vertical="center"/>
      <protection/>
    </xf>
    <xf numFmtId="39" fontId="62" fillId="0" borderId="52" xfId="21" applyNumberFormat="1" applyFont="1" applyBorder="1" applyAlignment="1" applyProtection="1">
      <alignment horizontal="right"/>
      <protection locked="0"/>
    </xf>
    <xf numFmtId="0" fontId="63" fillId="0" borderId="0" xfId="21" applyFont="1" applyAlignment="1" applyProtection="1">
      <alignment horizontal="left" vertical="top"/>
      <protection locked="0"/>
    </xf>
    <xf numFmtId="39" fontId="62" fillId="0" borderId="53" xfId="21" applyNumberFormat="1" applyFont="1" applyBorder="1" applyAlignment="1" applyProtection="1">
      <alignment horizontal="right"/>
      <protection locked="0"/>
    </xf>
    <xf numFmtId="0" fontId="58" fillId="0" borderId="52" xfId="21" applyFont="1" applyBorder="1" applyAlignment="1" applyProtection="1">
      <alignment horizontal="left" wrapText="1"/>
      <protection locked="0"/>
    </xf>
    <xf numFmtId="37" fontId="48" fillId="0" borderId="68" xfId="21" applyNumberFormat="1" applyFont="1" applyBorder="1" applyAlignment="1" applyProtection="1">
      <alignment horizontal="right"/>
      <protection locked="0"/>
    </xf>
    <xf numFmtId="0" fontId="55" fillId="0" borderId="69" xfId="21" applyFont="1" applyBorder="1" applyAlignment="1" applyProtection="1">
      <alignment horizontal="left" wrapText="1"/>
      <protection locked="0"/>
    </xf>
    <xf numFmtId="0" fontId="56" fillId="0" borderId="69" xfId="21" applyFont="1" applyBorder="1" applyAlignment="1" applyProtection="1">
      <alignment horizontal="left" wrapText="1"/>
      <protection locked="0"/>
    </xf>
    <xf numFmtId="0" fontId="0" fillId="0" borderId="69" xfId="21" applyFont="1" applyBorder="1" applyAlignment="1" applyProtection="1">
      <alignment horizontal="left" wrapText="1"/>
      <protection locked="0"/>
    </xf>
    <xf numFmtId="168" fontId="0" fillId="0" borderId="69" xfId="21" applyNumberFormat="1" applyFont="1" applyBorder="1" applyAlignment="1" applyProtection="1">
      <alignment horizontal="right"/>
      <protection locked="0"/>
    </xf>
    <xf numFmtId="39" fontId="55" fillId="0" borderId="69" xfId="21" applyNumberFormat="1" applyFont="1" applyBorder="1" applyAlignment="1" applyProtection="1">
      <alignment horizontal="right"/>
      <protection locked="0"/>
    </xf>
    <xf numFmtId="39" fontId="48" fillId="0" borderId="69" xfId="21" applyNumberFormat="1" applyFont="1" applyBorder="1" applyAlignment="1" applyProtection="1">
      <alignment horizontal="right"/>
      <protection locked="0"/>
    </xf>
    <xf numFmtId="39" fontId="55" fillId="0" borderId="70" xfId="21" applyNumberFormat="1" applyFont="1" applyBorder="1" applyAlignment="1" applyProtection="1">
      <alignment horizontal="right"/>
      <protection locked="0"/>
    </xf>
    <xf numFmtId="37" fontId="48" fillId="0" borderId="71" xfId="21" applyNumberFormat="1" applyFont="1" applyBorder="1" applyAlignment="1" applyProtection="1">
      <alignment horizontal="right"/>
      <protection locked="0"/>
    </xf>
    <xf numFmtId="0" fontId="49" fillId="0" borderId="0" xfId="21" applyAlignment="1" applyProtection="1" quotePrefix="1">
      <alignment/>
      <protection/>
    </xf>
    <xf numFmtId="0" fontId="49" fillId="0" borderId="0" xfId="21" applyAlignment="1" applyProtection="1">
      <alignment/>
      <protection/>
    </xf>
    <xf numFmtId="37" fontId="48" fillId="0" borderId="72" xfId="21" applyNumberFormat="1" applyFont="1" applyBorder="1" applyAlignment="1" applyProtection="1">
      <alignment horizontal="right"/>
      <protection locked="0"/>
    </xf>
    <xf numFmtId="0" fontId="0" fillId="0" borderId="0" xfId="21" applyFont="1" applyBorder="1" applyAlignment="1" applyProtection="1">
      <alignment horizontal="left" wrapText="1"/>
      <protection locked="0"/>
    </xf>
    <xf numFmtId="168" fontId="0" fillId="0" borderId="0" xfId="21" applyNumberFormat="1" applyFont="1" applyBorder="1" applyAlignment="1" applyProtection="1">
      <alignment horizontal="right"/>
      <protection locked="0"/>
    </xf>
    <xf numFmtId="39" fontId="55" fillId="0" borderId="0" xfId="21" applyNumberFormat="1" applyFont="1" applyBorder="1" applyAlignment="1" applyProtection="1">
      <alignment horizontal="right"/>
      <protection locked="0"/>
    </xf>
    <xf numFmtId="37" fontId="0" fillId="0" borderId="73" xfId="21" applyNumberFormat="1" applyFont="1" applyBorder="1" applyAlignment="1" applyProtection="1">
      <alignment horizontal="right"/>
      <protection locked="0"/>
    </xf>
    <xf numFmtId="37" fontId="48" fillId="0" borderId="36" xfId="21" applyNumberFormat="1" applyFont="1" applyBorder="1" applyAlignment="1" applyProtection="1">
      <alignment horizontal="right"/>
      <protection locked="0"/>
    </xf>
    <xf numFmtId="0" fontId="55" fillId="0" borderId="74" xfId="21" applyFont="1" applyBorder="1" applyAlignment="1" applyProtection="1">
      <alignment horizontal="left" wrapText="1"/>
      <protection locked="0"/>
    </xf>
    <xf numFmtId="37" fontId="4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left" wrapText="1"/>
      <protection locked="0"/>
    </xf>
    <xf numFmtId="168" fontId="4" fillId="0" borderId="0" xfId="21" applyNumberFormat="1" applyFont="1" applyAlignment="1" applyProtection="1">
      <alignment horizontal="right"/>
      <protection locked="0"/>
    </xf>
    <xf numFmtId="39" fontId="4" fillId="0" borderId="0" xfId="21" applyNumberFormat="1" applyFont="1" applyAlignment="1" applyProtection="1">
      <alignment horizontal="right"/>
      <protection locked="0"/>
    </xf>
    <xf numFmtId="0" fontId="49" fillId="0" borderId="0" xfId="21" applyFont="1" applyAlignment="1" applyProtection="1">
      <alignment horizontal="left" vertical="top"/>
      <protection locked="0"/>
    </xf>
    <xf numFmtId="0" fontId="3" fillId="0" borderId="0" xfId="22">
      <alignment/>
      <protection/>
    </xf>
    <xf numFmtId="0" fontId="3" fillId="0" borderId="52" xfId="22" applyFont="1" applyBorder="1" applyAlignment="1">
      <alignment vertical="center"/>
      <protection/>
    </xf>
    <xf numFmtId="49" fontId="3" fillId="0" borderId="75" xfId="22" applyNumberFormat="1" applyBorder="1" applyAlignment="1">
      <alignment vertical="center"/>
      <protection/>
    </xf>
    <xf numFmtId="0" fontId="3" fillId="6" borderId="52" xfId="22" applyFill="1" applyBorder="1">
      <alignment/>
      <protection/>
    </xf>
    <xf numFmtId="49" fontId="3" fillId="6" borderId="75" xfId="22" applyNumberFormat="1" applyFill="1" applyBorder="1" applyAlignment="1">
      <alignment/>
      <protection/>
    </xf>
    <xf numFmtId="49" fontId="3" fillId="6" borderId="75" xfId="22" applyNumberFormat="1" applyFill="1" applyBorder="1">
      <alignment/>
      <protection/>
    </xf>
    <xf numFmtId="0" fontId="3" fillId="6" borderId="75" xfId="22" applyFill="1" applyBorder="1">
      <alignment/>
      <protection/>
    </xf>
    <xf numFmtId="0" fontId="3" fillId="6" borderId="76" xfId="22" applyFill="1" applyBorder="1">
      <alignment/>
      <protection/>
    </xf>
    <xf numFmtId="0" fontId="3" fillId="6" borderId="77" xfId="22" applyFill="1" applyBorder="1">
      <alignment/>
      <protection/>
    </xf>
    <xf numFmtId="49" fontId="3" fillId="6" borderId="77" xfId="22" applyNumberFormat="1" applyFill="1" applyBorder="1">
      <alignment/>
      <protection/>
    </xf>
    <xf numFmtId="0" fontId="3" fillId="6" borderId="23" xfId="22" applyFill="1" applyBorder="1">
      <alignment/>
      <protection/>
    </xf>
    <xf numFmtId="0" fontId="3" fillId="6" borderId="77" xfId="22" applyFill="1" applyBorder="1" applyAlignment="1">
      <alignment wrapText="1"/>
      <protection/>
    </xf>
    <xf numFmtId="0" fontId="3" fillId="6" borderId="78" xfId="22" applyFill="1" applyBorder="1" applyAlignment="1">
      <alignment vertical="top"/>
      <protection/>
    </xf>
    <xf numFmtId="49" fontId="3" fillId="6" borderId="78" xfId="22" applyNumberFormat="1" applyFill="1" applyBorder="1" applyAlignment="1">
      <alignment vertical="top"/>
      <protection/>
    </xf>
    <xf numFmtId="49" fontId="3" fillId="6" borderId="52" xfId="22" applyNumberFormat="1" applyFill="1" applyBorder="1" applyAlignment="1">
      <alignment vertical="top"/>
      <protection/>
    </xf>
    <xf numFmtId="0" fontId="3" fillId="6" borderId="76" xfId="22" applyFill="1" applyBorder="1" applyAlignment="1">
      <alignment vertical="top"/>
      <protection/>
    </xf>
    <xf numFmtId="166" fontId="3" fillId="6" borderId="52" xfId="22" applyNumberFormat="1" applyFill="1" applyBorder="1" applyAlignment="1">
      <alignment vertical="top"/>
      <protection/>
    </xf>
    <xf numFmtId="4" fontId="3" fillId="6" borderId="52" xfId="22" applyNumberFormat="1" applyFill="1" applyBorder="1" applyAlignment="1">
      <alignment vertical="top"/>
      <protection/>
    </xf>
    <xf numFmtId="0" fontId="3" fillId="6" borderId="52" xfId="22" applyFill="1" applyBorder="1" applyAlignment="1">
      <alignment vertical="top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61" xfId="22" applyNumberFormat="1" applyFont="1" applyBorder="1" applyAlignment="1">
      <alignment horizontal="left" vertical="top" wrapText="1"/>
      <protection/>
    </xf>
    <xf numFmtId="0" fontId="0" fillId="0" borderId="27" xfId="22" applyFont="1" applyBorder="1" applyAlignment="1">
      <alignment vertical="top" shrinkToFit="1"/>
      <protection/>
    </xf>
    <xf numFmtId="166" fontId="0" fillId="0" borderId="61" xfId="22" applyNumberFormat="1" applyFont="1" applyBorder="1" applyAlignment="1">
      <alignment vertical="top" shrinkToFit="1"/>
      <protection/>
    </xf>
    <xf numFmtId="4" fontId="0" fillId="0" borderId="61" xfId="22" applyNumberFormat="1" applyFont="1" applyBorder="1" applyAlignment="1">
      <alignment vertical="top" shrinkToFit="1"/>
      <protection/>
    </xf>
    <xf numFmtId="0" fontId="0" fillId="0" borderId="61" xfId="22" applyFont="1" applyBorder="1" applyAlignment="1">
      <alignment vertical="top" shrinkToFit="1"/>
      <protection/>
    </xf>
    <xf numFmtId="0" fontId="0" fillId="0" borderId="26" xfId="22" applyFont="1" applyBorder="1" applyAlignment="1">
      <alignment vertical="top" shrinkToFit="1"/>
      <protection/>
    </xf>
    <xf numFmtId="0" fontId="0" fillId="0" borderId="0" xfId="22" applyFont="1">
      <alignment/>
      <protection/>
    </xf>
    <xf numFmtId="0" fontId="3" fillId="6" borderId="28" xfId="22" applyFill="1" applyBorder="1" applyAlignment="1">
      <alignment vertical="top"/>
      <protection/>
    </xf>
    <xf numFmtId="0" fontId="3" fillId="6" borderId="28" xfId="22" applyNumberFormat="1" applyFill="1" applyBorder="1" applyAlignment="1">
      <alignment vertical="top"/>
      <protection/>
    </xf>
    <xf numFmtId="0" fontId="3" fillId="6" borderId="58" xfId="22" applyNumberFormat="1" applyFill="1" applyBorder="1" applyAlignment="1">
      <alignment horizontal="left" vertical="top" wrapText="1"/>
      <protection/>
    </xf>
    <xf numFmtId="0" fontId="3" fillId="6" borderId="30" xfId="22" applyFill="1" applyBorder="1" applyAlignment="1">
      <alignment vertical="top" shrinkToFit="1"/>
      <protection/>
    </xf>
    <xf numFmtId="166" fontId="3" fillId="6" borderId="58" xfId="22" applyNumberFormat="1" applyFill="1" applyBorder="1" applyAlignment="1">
      <alignment vertical="top" shrinkToFit="1"/>
      <protection/>
    </xf>
    <xf numFmtId="4" fontId="3" fillId="6" borderId="58" xfId="22" applyNumberFormat="1" applyFill="1" applyBorder="1" applyAlignment="1">
      <alignment vertical="top" shrinkToFit="1"/>
      <protection/>
    </xf>
    <xf numFmtId="0" fontId="3" fillId="6" borderId="58" xfId="22" applyFill="1" applyBorder="1" applyAlignment="1">
      <alignment vertical="top" shrinkToFit="1"/>
      <protection/>
    </xf>
    <xf numFmtId="0" fontId="3" fillId="6" borderId="28" xfId="22" applyFill="1" applyBorder="1" applyAlignment="1">
      <alignment vertical="top" shrinkToFit="1"/>
      <protection/>
    </xf>
    <xf numFmtId="0" fontId="0" fillId="0" borderId="28" xfId="22" applyFont="1" applyBorder="1" applyAlignment="1">
      <alignment vertical="top"/>
      <protection/>
    </xf>
    <xf numFmtId="0" fontId="0" fillId="0" borderId="28" xfId="22" applyNumberFormat="1" applyFont="1" applyBorder="1" applyAlignment="1">
      <alignment vertical="top"/>
      <protection/>
    </xf>
    <xf numFmtId="0" fontId="0" fillId="0" borderId="58" xfId="22" applyNumberFormat="1" applyFont="1" applyBorder="1" applyAlignment="1">
      <alignment horizontal="left" vertical="top" wrapText="1"/>
      <protection/>
    </xf>
    <xf numFmtId="0" fontId="0" fillId="0" borderId="30" xfId="22" applyFont="1" applyBorder="1" applyAlignment="1">
      <alignment vertical="top" shrinkToFit="1"/>
      <protection/>
    </xf>
    <xf numFmtId="166" fontId="0" fillId="0" borderId="58" xfId="22" applyNumberFormat="1" applyFont="1" applyBorder="1" applyAlignment="1">
      <alignment vertical="top" shrinkToFit="1"/>
      <protection/>
    </xf>
    <xf numFmtId="4" fontId="0" fillId="0" borderId="58" xfId="22" applyNumberFormat="1" applyFont="1" applyBorder="1" applyAlignment="1">
      <alignment vertical="top" shrinkToFit="1"/>
      <protection/>
    </xf>
    <xf numFmtId="0" fontId="0" fillId="0" borderId="58" xfId="22" applyFont="1" applyBorder="1" applyAlignment="1">
      <alignment vertical="top" shrinkToFit="1"/>
      <protection/>
    </xf>
    <xf numFmtId="0" fontId="0" fillId="0" borderId="28" xfId="22" applyFont="1" applyBorder="1" applyAlignment="1">
      <alignment vertical="top" shrinkToFit="1"/>
      <protection/>
    </xf>
    <xf numFmtId="0" fontId="3" fillId="0" borderId="0" xfId="22" applyAlignment="1">
      <alignment vertical="top"/>
      <protection/>
    </xf>
    <xf numFmtId="49" fontId="3" fillId="0" borderId="0" xfId="22" applyNumberFormat="1" applyAlignment="1">
      <alignment vertical="top"/>
      <protection/>
    </xf>
    <xf numFmtId="49" fontId="3" fillId="0" borderId="0" xfId="22" applyNumberFormat="1" applyAlignment="1">
      <alignment horizontal="left" vertical="top" wrapText="1"/>
      <protection/>
    </xf>
    <xf numFmtId="0" fontId="19" fillId="0" borderId="0" xfId="22" applyFont="1">
      <alignment/>
      <protection/>
    </xf>
    <xf numFmtId="49" fontId="19" fillId="0" borderId="0" xfId="22" applyNumberFormat="1" applyFont="1">
      <alignment/>
      <protection/>
    </xf>
    <xf numFmtId="49" fontId="19" fillId="0" borderId="0" xfId="22" applyNumberFormat="1" applyFont="1" applyAlignment="1">
      <alignment horizontal="left" wrapText="1"/>
      <protection/>
    </xf>
    <xf numFmtId="4" fontId="19" fillId="0" borderId="0" xfId="22" applyNumberFormat="1" applyFont="1">
      <alignment/>
      <protection/>
    </xf>
    <xf numFmtId="49" fontId="3" fillId="0" borderId="0" xfId="22" applyNumberFormat="1">
      <alignment/>
      <protection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0" borderId="0" xfId="22" applyFont="1" applyAlignment="1">
      <alignment horizontal="center"/>
      <protection/>
    </xf>
    <xf numFmtId="49" fontId="3" fillId="0" borderId="75" xfId="22" applyNumberFormat="1" applyBorder="1" applyAlignment="1">
      <alignment vertical="center"/>
      <protection/>
    </xf>
    <xf numFmtId="0" fontId="3" fillId="0" borderId="75" xfId="22" applyBorder="1" applyAlignment="1">
      <alignment vertical="center"/>
      <protection/>
    </xf>
    <xf numFmtId="0" fontId="3" fillId="0" borderId="76" xfId="22" applyBorder="1" applyAlignment="1">
      <alignment vertical="center"/>
      <protection/>
    </xf>
    <xf numFmtId="0" fontId="16" fillId="0" borderId="0" xfId="21" applyFont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  <sheetName val="výkaz výměr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81011316" TargetMode="External" /><Relationship Id="rId2" Type="http://schemas.openxmlformats.org/officeDocument/2006/relationships/hyperlink" Target="https://podminky.urs.cz/item/CS_URS_2022_01/981511116" TargetMode="External" /><Relationship Id="rId3" Type="http://schemas.openxmlformats.org/officeDocument/2006/relationships/hyperlink" Target="https://podminky.urs.cz/item/CS_URS_2022_01/997006002" TargetMode="External" /><Relationship Id="rId4" Type="http://schemas.openxmlformats.org/officeDocument/2006/relationships/hyperlink" Target="https://podminky.urs.cz/item/CS_URS_2022_01/997006512" TargetMode="External" /><Relationship Id="rId5" Type="http://schemas.openxmlformats.org/officeDocument/2006/relationships/hyperlink" Target="https://podminky.urs.cz/item/CS_URS_2022_01/997006519" TargetMode="External" /><Relationship Id="rId6" Type="http://schemas.openxmlformats.org/officeDocument/2006/relationships/hyperlink" Target="https://podminky.urs.cz/item/CS_URS_2022_01/997006551" TargetMode="External" /><Relationship Id="rId7" Type="http://schemas.openxmlformats.org/officeDocument/2006/relationships/hyperlink" Target="https://podminky.urs.cz/item/CS_URS_2022_01/997013871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140R" TargetMode="External" /><Relationship Id="rId2" Type="http://schemas.openxmlformats.org/officeDocument/2006/relationships/hyperlink" Target="https://podminky.urs.cz/item/CS_URS_2022_01/121112003" TargetMode="External" /><Relationship Id="rId3" Type="http://schemas.openxmlformats.org/officeDocument/2006/relationships/hyperlink" Target="https://podminky.urs.cz/item/CS_URS_2022_01/132212131" TargetMode="External" /><Relationship Id="rId4" Type="http://schemas.openxmlformats.org/officeDocument/2006/relationships/hyperlink" Target="https://podminky.urs.cz/item/CS_URS_2022_01/162211311" TargetMode="External" /><Relationship Id="rId5" Type="http://schemas.openxmlformats.org/officeDocument/2006/relationships/hyperlink" Target="https://podminky.urs.cz/item/CS_URS_2022_01/162211319" TargetMode="External" /><Relationship Id="rId6" Type="http://schemas.openxmlformats.org/officeDocument/2006/relationships/hyperlink" Target="https://podminky.urs.cz/item/CS_URS_2022_01/171111113" TargetMode="External" /><Relationship Id="rId7" Type="http://schemas.openxmlformats.org/officeDocument/2006/relationships/hyperlink" Target="https://podminky.urs.cz/item/CS_URS_2022_01/171211101" TargetMode="External" /><Relationship Id="rId8" Type="http://schemas.openxmlformats.org/officeDocument/2006/relationships/hyperlink" Target="https://podminky.urs.cz/item/CS_URS_2022_01/174111101" TargetMode="External" /><Relationship Id="rId9" Type="http://schemas.openxmlformats.org/officeDocument/2006/relationships/hyperlink" Target="https://podminky.urs.cz/item/CS_URS_2022_01/180405114" TargetMode="External" /><Relationship Id="rId10" Type="http://schemas.openxmlformats.org/officeDocument/2006/relationships/hyperlink" Target="https://podminky.urs.cz/item/CS_URS_2022_01/181311103" TargetMode="External" /><Relationship Id="rId11" Type="http://schemas.openxmlformats.org/officeDocument/2006/relationships/hyperlink" Target="https://podminky.urs.cz/item/CS_URS_2022_01/181912112" TargetMode="External" /><Relationship Id="rId12" Type="http://schemas.openxmlformats.org/officeDocument/2006/relationships/hyperlink" Target="https://podminky.urs.cz/item/CS_URS_2022_01/183151111" TargetMode="External" /><Relationship Id="rId13" Type="http://schemas.openxmlformats.org/officeDocument/2006/relationships/hyperlink" Target="https://podminky.urs.cz/item/CS_URS_2022_01/184102211" TargetMode="External" /><Relationship Id="rId14" Type="http://schemas.openxmlformats.org/officeDocument/2006/relationships/hyperlink" Target="https://podminky.urs.cz/item/CS_URS_2022_01/213141111" TargetMode="External" /><Relationship Id="rId15" Type="http://schemas.openxmlformats.org/officeDocument/2006/relationships/hyperlink" Target="https://podminky.urs.cz/item/CS_URS_2022_01/273351121" TargetMode="External" /><Relationship Id="rId16" Type="http://schemas.openxmlformats.org/officeDocument/2006/relationships/hyperlink" Target="https://podminky.urs.cz/item/CS_URS_2022_01/273351122" TargetMode="External" /><Relationship Id="rId17" Type="http://schemas.openxmlformats.org/officeDocument/2006/relationships/hyperlink" Target="https://podminky.urs.cz/item/CS_URS_2022_01/279113144" TargetMode="External" /><Relationship Id="rId18" Type="http://schemas.openxmlformats.org/officeDocument/2006/relationships/hyperlink" Target="https://podminky.urs.cz/item/CS_URS_2022_01/279113146" TargetMode="External" /><Relationship Id="rId19" Type="http://schemas.openxmlformats.org/officeDocument/2006/relationships/hyperlink" Target="https://podminky.urs.cz/item/CS_URS_2022_01/279361821" TargetMode="External" /><Relationship Id="rId20" Type="http://schemas.openxmlformats.org/officeDocument/2006/relationships/hyperlink" Target="https://podminky.urs.cz/item/CS_URS_2022_01/311101211" TargetMode="External" /><Relationship Id="rId21" Type="http://schemas.openxmlformats.org/officeDocument/2006/relationships/hyperlink" Target="https://podminky.urs.cz/item/CS_URS_2022_01/311101213" TargetMode="External" /><Relationship Id="rId22" Type="http://schemas.openxmlformats.org/officeDocument/2006/relationships/hyperlink" Target="https://podminky.urs.cz/item/CS_URS_2022_01/342271212" TargetMode="External" /><Relationship Id="rId23" Type="http://schemas.openxmlformats.org/officeDocument/2006/relationships/hyperlink" Target="https://podminky.urs.cz/item/CS_URS_2022_01/564730011" TargetMode="External" /><Relationship Id="rId24" Type="http://schemas.openxmlformats.org/officeDocument/2006/relationships/hyperlink" Target="https://podminky.urs.cz/item/CS_URS_2022_01/564751111" TargetMode="External" /><Relationship Id="rId25" Type="http://schemas.openxmlformats.org/officeDocument/2006/relationships/hyperlink" Target="https://podminky.urs.cz/item/CS_URS_2022_01/564811111" TargetMode="External" /><Relationship Id="rId26" Type="http://schemas.openxmlformats.org/officeDocument/2006/relationships/hyperlink" Target="https://podminky.urs.cz/item/CS_URS_2022_01/622631001" TargetMode="External" /><Relationship Id="rId27" Type="http://schemas.openxmlformats.org/officeDocument/2006/relationships/hyperlink" Target="https://podminky.urs.cz/item/CS_URS_2022_01/631311124" TargetMode="External" /><Relationship Id="rId28" Type="http://schemas.openxmlformats.org/officeDocument/2006/relationships/hyperlink" Target="https://podminky.urs.cz/item/CS_URS_2022_01/631311125" TargetMode="External" /><Relationship Id="rId29" Type="http://schemas.openxmlformats.org/officeDocument/2006/relationships/hyperlink" Target="https://podminky.urs.cz/item/CS_URS_2022_01/631319173" TargetMode="External" /><Relationship Id="rId30" Type="http://schemas.openxmlformats.org/officeDocument/2006/relationships/hyperlink" Target="https://podminky.urs.cz/item/CS_URS_2022_01/631362021" TargetMode="External" /><Relationship Id="rId31" Type="http://schemas.openxmlformats.org/officeDocument/2006/relationships/hyperlink" Target="https://podminky.urs.cz/item/CS_URS_2022_01/632451234" TargetMode="External" /><Relationship Id="rId32" Type="http://schemas.openxmlformats.org/officeDocument/2006/relationships/hyperlink" Target="https://podminky.urs.cz/item/CS_URS_2022_01/632451292" TargetMode="External" /><Relationship Id="rId33" Type="http://schemas.openxmlformats.org/officeDocument/2006/relationships/hyperlink" Target="https://podminky.urs.cz/item/CS_URS_2022_01/634112123" TargetMode="External" /><Relationship Id="rId34" Type="http://schemas.openxmlformats.org/officeDocument/2006/relationships/hyperlink" Target="https://podminky.urs.cz/item/CS_URS_2022_01/644941111" TargetMode="External" /><Relationship Id="rId35" Type="http://schemas.openxmlformats.org/officeDocument/2006/relationships/hyperlink" Target="https://podminky.urs.cz/item/CS_URS_2022_01/899101211" TargetMode="External" /><Relationship Id="rId36" Type="http://schemas.openxmlformats.org/officeDocument/2006/relationships/hyperlink" Target="https://podminky.urs.cz/item/CS_URS_2022_01/899623161" TargetMode="External" /><Relationship Id="rId37" Type="http://schemas.openxmlformats.org/officeDocument/2006/relationships/hyperlink" Target="https://podminky.urs.cz/item/CS_URS_2022_01/916331112" TargetMode="External" /><Relationship Id="rId38" Type="http://schemas.openxmlformats.org/officeDocument/2006/relationships/hyperlink" Target="https://podminky.urs.cz/item/CS_URS_2022_01/936124111" TargetMode="External" /><Relationship Id="rId39" Type="http://schemas.openxmlformats.org/officeDocument/2006/relationships/hyperlink" Target="https://podminky.urs.cz/item/CS_URS_2022_01/941111131" TargetMode="External" /><Relationship Id="rId40" Type="http://schemas.openxmlformats.org/officeDocument/2006/relationships/hyperlink" Target="https://podminky.urs.cz/item/CS_URS_2022_01/941111231" TargetMode="External" /><Relationship Id="rId41" Type="http://schemas.openxmlformats.org/officeDocument/2006/relationships/hyperlink" Target="https://podminky.urs.cz/item/CS_URS_2022_01/941111831" TargetMode="External" /><Relationship Id="rId42" Type="http://schemas.openxmlformats.org/officeDocument/2006/relationships/hyperlink" Target="https://podminky.urs.cz/item/CS_URS_2022_01/952901111" TargetMode="External" /><Relationship Id="rId43" Type="http://schemas.openxmlformats.org/officeDocument/2006/relationships/hyperlink" Target="https://podminky.urs.cz/item/CS_URS_2022_01/953171001" TargetMode="External" /><Relationship Id="rId44" Type="http://schemas.openxmlformats.org/officeDocument/2006/relationships/hyperlink" Target="https://podminky.urs.cz/item/CS_URS_2022_01/953943211" TargetMode="External" /><Relationship Id="rId45" Type="http://schemas.openxmlformats.org/officeDocument/2006/relationships/hyperlink" Target="https://podminky.urs.cz/item/CS_URS_2022_01/998017001" TargetMode="External" /><Relationship Id="rId46" Type="http://schemas.openxmlformats.org/officeDocument/2006/relationships/hyperlink" Target="https://podminky.urs.cz/item/CS_URS_2022_01/711191011" TargetMode="External" /><Relationship Id="rId47" Type="http://schemas.openxmlformats.org/officeDocument/2006/relationships/hyperlink" Target="https://podminky.urs.cz/item/CS_URS_2022_01/711431101" TargetMode="External" /><Relationship Id="rId48" Type="http://schemas.openxmlformats.org/officeDocument/2006/relationships/hyperlink" Target="https://podminky.urs.cz/item/CS_URS_2022_01/711491171" TargetMode="External" /><Relationship Id="rId49" Type="http://schemas.openxmlformats.org/officeDocument/2006/relationships/hyperlink" Target="https://podminky.urs.cz/item/CS_URS_2022_01/711491172" TargetMode="External" /><Relationship Id="rId50" Type="http://schemas.openxmlformats.org/officeDocument/2006/relationships/hyperlink" Target="https://podminky.urs.cz/item/CS_URS_2022_01/711491271" TargetMode="External" /><Relationship Id="rId51" Type="http://schemas.openxmlformats.org/officeDocument/2006/relationships/hyperlink" Target="https://podminky.urs.cz/item/CS_URS_2022_01/711491272" TargetMode="External" /><Relationship Id="rId52" Type="http://schemas.openxmlformats.org/officeDocument/2006/relationships/hyperlink" Target="https://podminky.urs.cz/item/CS_URS_2022_01/998711101" TargetMode="External" /><Relationship Id="rId53" Type="http://schemas.openxmlformats.org/officeDocument/2006/relationships/hyperlink" Target="https://podminky.urs.cz/item/CS_URS_2022_01/712391171" TargetMode="External" /><Relationship Id="rId54" Type="http://schemas.openxmlformats.org/officeDocument/2006/relationships/hyperlink" Target="https://podminky.urs.cz/item/CS_URS_2022_01/998712101" TargetMode="External" /><Relationship Id="rId55" Type="http://schemas.openxmlformats.org/officeDocument/2006/relationships/hyperlink" Target="https://podminky.urs.cz/item/CS_URS_2022_01/725291621" TargetMode="External" /><Relationship Id="rId56" Type="http://schemas.openxmlformats.org/officeDocument/2006/relationships/hyperlink" Target="https://podminky.urs.cz/item/CS_URS_2022_01/998725101" TargetMode="External" /><Relationship Id="rId57" Type="http://schemas.openxmlformats.org/officeDocument/2006/relationships/hyperlink" Target="https://podminky.urs.cz/item/CS_URS_2022_01/726131001" TargetMode="External" /><Relationship Id="rId58" Type="http://schemas.openxmlformats.org/officeDocument/2006/relationships/hyperlink" Target="https://podminky.urs.cz/item/CS_URS_2022_01/998726111" TargetMode="External" /><Relationship Id="rId59" Type="http://schemas.openxmlformats.org/officeDocument/2006/relationships/hyperlink" Target="https://podminky.urs.cz/item/CS_URS_2022_01/762951003" TargetMode="External" /><Relationship Id="rId60" Type="http://schemas.openxmlformats.org/officeDocument/2006/relationships/hyperlink" Target="https://podminky.urs.cz/item/CS_URS_2022_01/762952014" TargetMode="External" /><Relationship Id="rId61" Type="http://schemas.openxmlformats.org/officeDocument/2006/relationships/hyperlink" Target="https://podminky.urs.cz/item/CS_URS_2022_01/762953002" TargetMode="External" /><Relationship Id="rId62" Type="http://schemas.openxmlformats.org/officeDocument/2006/relationships/hyperlink" Target="https://podminky.urs.cz/item/CS_URS_2022_01/998762101" TargetMode="External" /><Relationship Id="rId63" Type="http://schemas.openxmlformats.org/officeDocument/2006/relationships/hyperlink" Target="https://podminky.urs.cz/item/CS_URS_2022_01/763111431" TargetMode="External" /><Relationship Id="rId64" Type="http://schemas.openxmlformats.org/officeDocument/2006/relationships/hyperlink" Target="https://podminky.urs.cz/item/CS_URS_2022_01/763111717" TargetMode="External" /><Relationship Id="rId65" Type="http://schemas.openxmlformats.org/officeDocument/2006/relationships/hyperlink" Target="https://podminky.urs.cz/item/CS_URS_2022_01/763121714" TargetMode="External" /><Relationship Id="rId66" Type="http://schemas.openxmlformats.org/officeDocument/2006/relationships/hyperlink" Target="https://podminky.urs.cz/item/CS_URS_2022_01/763121751" TargetMode="External" /><Relationship Id="rId67" Type="http://schemas.openxmlformats.org/officeDocument/2006/relationships/hyperlink" Target="https://podminky.urs.cz/item/CS_URS_2022_01/763411111" TargetMode="External" /><Relationship Id="rId68" Type="http://schemas.openxmlformats.org/officeDocument/2006/relationships/hyperlink" Target="https://podminky.urs.cz/item/CS_URS_2022_01/998763301" TargetMode="External" /><Relationship Id="rId69" Type="http://schemas.openxmlformats.org/officeDocument/2006/relationships/hyperlink" Target="https://podminky.urs.cz/item/CS_URS_2022_01/764511413" TargetMode="External" /><Relationship Id="rId70" Type="http://schemas.openxmlformats.org/officeDocument/2006/relationships/hyperlink" Target="https://podminky.urs.cz/item/CS_URS_2022_01/764518401" TargetMode="External" /><Relationship Id="rId71" Type="http://schemas.openxmlformats.org/officeDocument/2006/relationships/hyperlink" Target="https://podminky.urs.cz/item/CS_URS_2022_01/998764101" TargetMode="External" /><Relationship Id="rId72" Type="http://schemas.openxmlformats.org/officeDocument/2006/relationships/hyperlink" Target="https://podminky.urs.cz/item/CS_URS_2022_01/998766101" TargetMode="External" /><Relationship Id="rId73" Type="http://schemas.openxmlformats.org/officeDocument/2006/relationships/hyperlink" Target="https://podminky.urs.cz/item/CS_URS_2022_01/998767101" TargetMode="External" /><Relationship Id="rId74" Type="http://schemas.openxmlformats.org/officeDocument/2006/relationships/hyperlink" Target="https://podminky.urs.cz/item/CS_URS_2022_01/777111111" TargetMode="External" /><Relationship Id="rId75" Type="http://schemas.openxmlformats.org/officeDocument/2006/relationships/hyperlink" Target="https://podminky.urs.cz/item/CS_URS_2022_01/777131113" TargetMode="External" /><Relationship Id="rId76" Type="http://schemas.openxmlformats.org/officeDocument/2006/relationships/hyperlink" Target="https://podminky.urs.cz/item/CS_URS_2022_01/777511181" TargetMode="External" /><Relationship Id="rId77" Type="http://schemas.openxmlformats.org/officeDocument/2006/relationships/hyperlink" Target="https://podminky.urs.cz/item/CS_URS_2022_01/777911111" TargetMode="External" /><Relationship Id="rId78" Type="http://schemas.openxmlformats.org/officeDocument/2006/relationships/hyperlink" Target="https://podminky.urs.cz/item/CS_URS_2022_01/998777101" TargetMode="External" /><Relationship Id="rId79" Type="http://schemas.openxmlformats.org/officeDocument/2006/relationships/hyperlink" Target="https://podminky.urs.cz/item/CS_URS_2022_01/781131112" TargetMode="External" /><Relationship Id="rId80" Type="http://schemas.openxmlformats.org/officeDocument/2006/relationships/hyperlink" Target="https://podminky.urs.cz/item/CS_URS_2022_01/781131241" TargetMode="External" /><Relationship Id="rId81" Type="http://schemas.openxmlformats.org/officeDocument/2006/relationships/hyperlink" Target="https://podminky.urs.cz/item/CS_URS_2022_01/781131242" TargetMode="External" /><Relationship Id="rId82" Type="http://schemas.openxmlformats.org/officeDocument/2006/relationships/hyperlink" Target="https://podminky.urs.cz/item/CS_URS_2022_01/781131264" TargetMode="External" /><Relationship Id="rId83" Type="http://schemas.openxmlformats.org/officeDocument/2006/relationships/hyperlink" Target="https://podminky.urs.cz/item/CS_URS_2022_01/781474113" TargetMode="External" /><Relationship Id="rId84" Type="http://schemas.openxmlformats.org/officeDocument/2006/relationships/hyperlink" Target="https://podminky.urs.cz/item/CS_URS_2022_01/781495115" TargetMode="External" /><Relationship Id="rId85" Type="http://schemas.openxmlformats.org/officeDocument/2006/relationships/hyperlink" Target="https://podminky.urs.cz/item/CS_URS_2022_01/781495184" TargetMode="External" /><Relationship Id="rId86" Type="http://schemas.openxmlformats.org/officeDocument/2006/relationships/hyperlink" Target="https://podminky.urs.cz/item/CS_URS_2022_01/781495211" TargetMode="External" /><Relationship Id="rId87" Type="http://schemas.openxmlformats.org/officeDocument/2006/relationships/hyperlink" Target="https://podminky.urs.cz/item/CS_URS_2022_01/781674111" TargetMode="External" /><Relationship Id="rId88" Type="http://schemas.openxmlformats.org/officeDocument/2006/relationships/hyperlink" Target="https://podminky.urs.cz/item/CS_URS_2022_01/781674112" TargetMode="External" /><Relationship Id="rId89" Type="http://schemas.openxmlformats.org/officeDocument/2006/relationships/hyperlink" Target="https://podminky.urs.cz/item/CS_URS_2022_01/998781101" TargetMode="External" /><Relationship Id="rId90" Type="http://schemas.openxmlformats.org/officeDocument/2006/relationships/hyperlink" Target="https://podminky.urs.cz/item/CS_URS_2022_01/783168101" TargetMode="External" /><Relationship Id="rId91" Type="http://schemas.openxmlformats.org/officeDocument/2006/relationships/hyperlink" Target="https://podminky.urs.cz/item/CS_URS_2022_01/998787101" TargetMode="External" /><Relationship Id="rId92" Type="http://schemas.openxmlformats.org/officeDocument/2006/relationships/hyperlink" Target="https://podminky.urs.cz/item/CS_URS_2022_01/HZS4222" TargetMode="External" /><Relationship Id="rId93" Type="http://schemas.openxmlformats.org/officeDocument/2006/relationships/drawing" Target="../drawings/drawing3.xml" /><Relationship Id="rId9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45002000" TargetMode="External" /><Relationship Id="rId3" Type="http://schemas.openxmlformats.org/officeDocument/2006/relationships/hyperlink" Target="https://podminky.urs.cz/item/CS_URS_2022_01/070001000" TargetMode="External" /><Relationship Id="rId4" Type="http://schemas.openxmlformats.org/officeDocument/2006/relationships/hyperlink" Target="https://podminky.urs.cz/item/CS_URS_2022_01/090001000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selection activeCell="AG54" sqref="AG54:AM5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526" t="s">
        <v>6</v>
      </c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508" t="s">
        <v>15</v>
      </c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R5" s="22"/>
      <c r="BE5" s="505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510" t="s">
        <v>18</v>
      </c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R6" s="22"/>
      <c r="BE6" s="506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506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506"/>
      <c r="BS8" s="19" t="s">
        <v>7</v>
      </c>
    </row>
    <row r="9" spans="2:71" s="1" customFormat="1" ht="14.45" customHeight="1">
      <c r="B9" s="22"/>
      <c r="AR9" s="22"/>
      <c r="BE9" s="506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506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506"/>
      <c r="BS11" s="19" t="s">
        <v>7</v>
      </c>
    </row>
    <row r="12" spans="2:71" s="1" customFormat="1" ht="6.95" customHeight="1">
      <c r="B12" s="22"/>
      <c r="AR12" s="22"/>
      <c r="BE12" s="506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506"/>
      <c r="BS13" s="19" t="s">
        <v>7</v>
      </c>
    </row>
    <row r="14" spans="2:71" ht="12.75">
      <c r="B14" s="22"/>
      <c r="E14" s="511" t="s">
        <v>30</v>
      </c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29" t="s">
        <v>28</v>
      </c>
      <c r="AN14" s="31" t="s">
        <v>30</v>
      </c>
      <c r="AR14" s="22"/>
      <c r="BE14" s="506"/>
      <c r="BS14" s="19" t="s">
        <v>7</v>
      </c>
    </row>
    <row r="15" spans="2:71" s="1" customFormat="1" ht="6.95" customHeight="1">
      <c r="B15" s="22"/>
      <c r="AR15" s="22"/>
      <c r="BE15" s="506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32</v>
      </c>
      <c r="AR16" s="22"/>
      <c r="BE16" s="506"/>
      <c r="BS16" s="19" t="s">
        <v>4</v>
      </c>
    </row>
    <row r="17" spans="2:71" s="1" customFormat="1" ht="18.4" customHeight="1">
      <c r="B17" s="22"/>
      <c r="E17" s="27" t="s">
        <v>33</v>
      </c>
      <c r="AK17" s="29" t="s">
        <v>28</v>
      </c>
      <c r="AN17" s="27" t="s">
        <v>3</v>
      </c>
      <c r="AR17" s="22"/>
      <c r="BE17" s="506"/>
      <c r="BS17" s="19" t="s">
        <v>34</v>
      </c>
    </row>
    <row r="18" spans="2:71" s="1" customFormat="1" ht="6.95" customHeight="1">
      <c r="B18" s="22"/>
      <c r="AR18" s="22"/>
      <c r="BE18" s="506"/>
      <c r="BS18" s="19" t="s">
        <v>7</v>
      </c>
    </row>
    <row r="19" spans="2:71" s="1" customFormat="1" ht="12" customHeight="1">
      <c r="B19" s="22"/>
      <c r="D19" s="29" t="s">
        <v>35</v>
      </c>
      <c r="AK19" s="29" t="s">
        <v>26</v>
      </c>
      <c r="AN19" s="27" t="s">
        <v>36</v>
      </c>
      <c r="AR19" s="22"/>
      <c r="BE19" s="506"/>
      <c r="BS19" s="19" t="s">
        <v>7</v>
      </c>
    </row>
    <row r="20" spans="2:71" s="1" customFormat="1" ht="18.4" customHeight="1">
      <c r="B20" s="22"/>
      <c r="E20" s="27" t="s">
        <v>37</v>
      </c>
      <c r="AK20" s="29" t="s">
        <v>28</v>
      </c>
      <c r="AN20" s="27" t="s">
        <v>3</v>
      </c>
      <c r="AR20" s="22"/>
      <c r="BE20" s="506"/>
      <c r="BS20" s="19" t="s">
        <v>4</v>
      </c>
    </row>
    <row r="21" spans="2:57" s="1" customFormat="1" ht="6.95" customHeight="1">
      <c r="B21" s="22"/>
      <c r="AR21" s="22"/>
      <c r="BE21" s="506"/>
    </row>
    <row r="22" spans="2:57" s="1" customFormat="1" ht="12" customHeight="1">
      <c r="B22" s="22"/>
      <c r="D22" s="29" t="s">
        <v>38</v>
      </c>
      <c r="AR22" s="22"/>
      <c r="BE22" s="506"/>
    </row>
    <row r="23" spans="2:57" s="1" customFormat="1" ht="47.25" customHeight="1">
      <c r="B23" s="22"/>
      <c r="E23" s="513" t="s">
        <v>39</v>
      </c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R23" s="22"/>
      <c r="BE23" s="506"/>
    </row>
    <row r="24" spans="2:57" s="1" customFormat="1" ht="6.95" customHeight="1">
      <c r="B24" s="22"/>
      <c r="AR24" s="22"/>
      <c r="BE24" s="506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506"/>
    </row>
    <row r="26" spans="1:57" s="2" customFormat="1" ht="25.9" customHeight="1">
      <c r="A26" s="34"/>
      <c r="B26" s="35"/>
      <c r="C26" s="34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514">
        <f>ROUND(AG54,2)</f>
        <v>0</v>
      </c>
      <c r="AL26" s="515"/>
      <c r="AM26" s="515"/>
      <c r="AN26" s="515"/>
      <c r="AO26" s="515"/>
      <c r="AP26" s="34"/>
      <c r="AQ26" s="34"/>
      <c r="AR26" s="35"/>
      <c r="BE26" s="506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506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6" t="s">
        <v>41</v>
      </c>
      <c r="M28" s="516"/>
      <c r="N28" s="516"/>
      <c r="O28" s="516"/>
      <c r="P28" s="516"/>
      <c r="Q28" s="34"/>
      <c r="R28" s="34"/>
      <c r="S28" s="34"/>
      <c r="T28" s="34"/>
      <c r="U28" s="34"/>
      <c r="V28" s="34"/>
      <c r="W28" s="516" t="s">
        <v>42</v>
      </c>
      <c r="X28" s="516"/>
      <c r="Y28" s="516"/>
      <c r="Z28" s="516"/>
      <c r="AA28" s="516"/>
      <c r="AB28" s="516"/>
      <c r="AC28" s="516"/>
      <c r="AD28" s="516"/>
      <c r="AE28" s="516"/>
      <c r="AF28" s="34"/>
      <c r="AG28" s="34"/>
      <c r="AH28" s="34"/>
      <c r="AI28" s="34"/>
      <c r="AJ28" s="34"/>
      <c r="AK28" s="516" t="s">
        <v>43</v>
      </c>
      <c r="AL28" s="516"/>
      <c r="AM28" s="516"/>
      <c r="AN28" s="516"/>
      <c r="AO28" s="516"/>
      <c r="AP28" s="34"/>
      <c r="AQ28" s="34"/>
      <c r="AR28" s="35"/>
      <c r="BE28" s="506"/>
    </row>
    <row r="29" spans="2:57" s="3" customFormat="1" ht="14.45" customHeight="1">
      <c r="B29" s="39"/>
      <c r="D29" s="29" t="s">
        <v>44</v>
      </c>
      <c r="F29" s="29" t="s">
        <v>45</v>
      </c>
      <c r="L29" s="504">
        <v>0.21</v>
      </c>
      <c r="M29" s="503"/>
      <c r="N29" s="503"/>
      <c r="O29" s="503"/>
      <c r="P29" s="503"/>
      <c r="W29" s="502">
        <f>ROUND(AZ54,2)</f>
        <v>0</v>
      </c>
      <c r="X29" s="503"/>
      <c r="Y29" s="503"/>
      <c r="Z29" s="503"/>
      <c r="AA29" s="503"/>
      <c r="AB29" s="503"/>
      <c r="AC29" s="503"/>
      <c r="AD29" s="503"/>
      <c r="AE29" s="503"/>
      <c r="AK29" s="502">
        <f>ROUND(AV54,2)</f>
        <v>0</v>
      </c>
      <c r="AL29" s="503"/>
      <c r="AM29" s="503"/>
      <c r="AN29" s="503"/>
      <c r="AO29" s="503"/>
      <c r="AR29" s="39"/>
      <c r="BE29" s="507"/>
    </row>
    <row r="30" spans="2:57" s="3" customFormat="1" ht="14.45" customHeight="1">
      <c r="B30" s="39"/>
      <c r="F30" s="29" t="s">
        <v>46</v>
      </c>
      <c r="L30" s="504">
        <v>0.15</v>
      </c>
      <c r="M30" s="503"/>
      <c r="N30" s="503"/>
      <c r="O30" s="503"/>
      <c r="P30" s="503"/>
      <c r="W30" s="502">
        <f>ROUND(BA54,2)</f>
        <v>0</v>
      </c>
      <c r="X30" s="503"/>
      <c r="Y30" s="503"/>
      <c r="Z30" s="503"/>
      <c r="AA30" s="503"/>
      <c r="AB30" s="503"/>
      <c r="AC30" s="503"/>
      <c r="AD30" s="503"/>
      <c r="AE30" s="503"/>
      <c r="AK30" s="502">
        <f>ROUND(AW54,2)</f>
        <v>0</v>
      </c>
      <c r="AL30" s="503"/>
      <c r="AM30" s="503"/>
      <c r="AN30" s="503"/>
      <c r="AO30" s="503"/>
      <c r="AR30" s="39"/>
      <c r="BE30" s="507"/>
    </row>
    <row r="31" spans="2:57" s="3" customFormat="1" ht="14.45" customHeight="1" hidden="1">
      <c r="B31" s="39"/>
      <c r="F31" s="29" t="s">
        <v>47</v>
      </c>
      <c r="L31" s="504">
        <v>0.21</v>
      </c>
      <c r="M31" s="503"/>
      <c r="N31" s="503"/>
      <c r="O31" s="503"/>
      <c r="P31" s="503"/>
      <c r="W31" s="502">
        <f>ROUND(BB54,2)</f>
        <v>0</v>
      </c>
      <c r="X31" s="503"/>
      <c r="Y31" s="503"/>
      <c r="Z31" s="503"/>
      <c r="AA31" s="503"/>
      <c r="AB31" s="503"/>
      <c r="AC31" s="503"/>
      <c r="AD31" s="503"/>
      <c r="AE31" s="503"/>
      <c r="AK31" s="502">
        <v>0</v>
      </c>
      <c r="AL31" s="503"/>
      <c r="AM31" s="503"/>
      <c r="AN31" s="503"/>
      <c r="AO31" s="503"/>
      <c r="AR31" s="39"/>
      <c r="BE31" s="507"/>
    </row>
    <row r="32" spans="2:57" s="3" customFormat="1" ht="14.45" customHeight="1" hidden="1">
      <c r="B32" s="39"/>
      <c r="F32" s="29" t="s">
        <v>48</v>
      </c>
      <c r="L32" s="504">
        <v>0.15</v>
      </c>
      <c r="M32" s="503"/>
      <c r="N32" s="503"/>
      <c r="O32" s="503"/>
      <c r="P32" s="503"/>
      <c r="W32" s="502">
        <f>ROUND(BC54,2)</f>
        <v>0</v>
      </c>
      <c r="X32" s="503"/>
      <c r="Y32" s="503"/>
      <c r="Z32" s="503"/>
      <c r="AA32" s="503"/>
      <c r="AB32" s="503"/>
      <c r="AC32" s="503"/>
      <c r="AD32" s="503"/>
      <c r="AE32" s="503"/>
      <c r="AK32" s="502">
        <v>0</v>
      </c>
      <c r="AL32" s="503"/>
      <c r="AM32" s="503"/>
      <c r="AN32" s="503"/>
      <c r="AO32" s="503"/>
      <c r="AR32" s="39"/>
      <c r="BE32" s="507"/>
    </row>
    <row r="33" spans="2:44" s="3" customFormat="1" ht="14.45" customHeight="1" hidden="1">
      <c r="B33" s="39"/>
      <c r="F33" s="29" t="s">
        <v>49</v>
      </c>
      <c r="L33" s="504">
        <v>0</v>
      </c>
      <c r="M33" s="503"/>
      <c r="N33" s="503"/>
      <c r="O33" s="503"/>
      <c r="P33" s="503"/>
      <c r="W33" s="502">
        <f>ROUND(BD54,2)</f>
        <v>0</v>
      </c>
      <c r="X33" s="503"/>
      <c r="Y33" s="503"/>
      <c r="Z33" s="503"/>
      <c r="AA33" s="503"/>
      <c r="AB33" s="503"/>
      <c r="AC33" s="503"/>
      <c r="AD33" s="503"/>
      <c r="AE33" s="503"/>
      <c r="AK33" s="502">
        <v>0</v>
      </c>
      <c r="AL33" s="503"/>
      <c r="AM33" s="503"/>
      <c r="AN33" s="503"/>
      <c r="AO33" s="503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536" t="s">
        <v>52</v>
      </c>
      <c r="Y35" s="537"/>
      <c r="Z35" s="537"/>
      <c r="AA35" s="537"/>
      <c r="AB35" s="537"/>
      <c r="AC35" s="42"/>
      <c r="AD35" s="42"/>
      <c r="AE35" s="42"/>
      <c r="AF35" s="42"/>
      <c r="AG35" s="42"/>
      <c r="AH35" s="42"/>
      <c r="AI35" s="42"/>
      <c r="AJ35" s="42"/>
      <c r="AK35" s="538">
        <f>SUM(AK26:AK33)</f>
        <v>0</v>
      </c>
      <c r="AL35" s="537"/>
      <c r="AM35" s="537"/>
      <c r="AN35" s="537"/>
      <c r="AO35" s="539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MSNadLaurovou</v>
      </c>
      <c r="AR44" s="48"/>
    </row>
    <row r="45" spans="2:44" s="5" customFormat="1" ht="36.95" customHeight="1">
      <c r="B45" s="49"/>
      <c r="C45" s="50" t="s">
        <v>17</v>
      </c>
      <c r="L45" s="527" t="str">
        <f>K6</f>
        <v>Oprava dětských letních toalet MŠ Nad Laurovou 1983/1, Praha 5</v>
      </c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Nad Laurovou 1983/1, Praha 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529" t="str">
        <f>IF(AN8="","",AN8)</f>
        <v>4. 2. 2022</v>
      </c>
      <c r="AN47" s="529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530" t="str">
        <f>IF(E17="","",E17)</f>
        <v>architekti ADIKON, s.r.o.</v>
      </c>
      <c r="AN49" s="531"/>
      <c r="AO49" s="531"/>
      <c r="AP49" s="531"/>
      <c r="AQ49" s="34"/>
      <c r="AR49" s="35"/>
      <c r="AS49" s="532" t="s">
        <v>54</v>
      </c>
      <c r="AT49" s="533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35</v>
      </c>
      <c r="AJ50" s="34"/>
      <c r="AK50" s="34"/>
      <c r="AL50" s="34"/>
      <c r="AM50" s="530" t="str">
        <f>IF(E20="","",E20)</f>
        <v>Hana Pejšová</v>
      </c>
      <c r="AN50" s="531"/>
      <c r="AO50" s="531"/>
      <c r="AP50" s="531"/>
      <c r="AQ50" s="34"/>
      <c r="AR50" s="35"/>
      <c r="AS50" s="534"/>
      <c r="AT50" s="535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534"/>
      <c r="AT51" s="53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520" t="s">
        <v>55</v>
      </c>
      <c r="D52" s="521"/>
      <c r="E52" s="521"/>
      <c r="F52" s="521"/>
      <c r="G52" s="521"/>
      <c r="H52" s="57"/>
      <c r="I52" s="522" t="s">
        <v>56</v>
      </c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3" t="s">
        <v>57</v>
      </c>
      <c r="AH52" s="521"/>
      <c r="AI52" s="521"/>
      <c r="AJ52" s="521"/>
      <c r="AK52" s="521"/>
      <c r="AL52" s="521"/>
      <c r="AM52" s="521"/>
      <c r="AN52" s="522" t="s">
        <v>58</v>
      </c>
      <c r="AO52" s="521"/>
      <c r="AP52" s="521"/>
      <c r="AQ52" s="58" t="s">
        <v>59</v>
      </c>
      <c r="AR52" s="35"/>
      <c r="AS52" s="59" t="s">
        <v>60</v>
      </c>
      <c r="AT52" s="60" t="s">
        <v>61</v>
      </c>
      <c r="AU52" s="60" t="s">
        <v>62</v>
      </c>
      <c r="AV52" s="60" t="s">
        <v>63</v>
      </c>
      <c r="AW52" s="60" t="s">
        <v>64</v>
      </c>
      <c r="AX52" s="60" t="s">
        <v>65</v>
      </c>
      <c r="AY52" s="60" t="s">
        <v>66</v>
      </c>
      <c r="AZ52" s="60" t="s">
        <v>67</v>
      </c>
      <c r="BA52" s="60" t="s">
        <v>68</v>
      </c>
      <c r="BB52" s="60" t="s">
        <v>69</v>
      </c>
      <c r="BC52" s="60" t="s">
        <v>70</v>
      </c>
      <c r="BD52" s="61" t="s">
        <v>71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72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524">
        <f>ROUND(SUM(AG55:AG57),2)</f>
        <v>0</v>
      </c>
      <c r="AH54" s="524"/>
      <c r="AI54" s="524"/>
      <c r="AJ54" s="524"/>
      <c r="AK54" s="524"/>
      <c r="AL54" s="524"/>
      <c r="AM54" s="524"/>
      <c r="AN54" s="525">
        <f>SUM(AG54,AT54)</f>
        <v>0</v>
      </c>
      <c r="AO54" s="525"/>
      <c r="AP54" s="525"/>
      <c r="AQ54" s="69" t="s">
        <v>3</v>
      </c>
      <c r="AR54" s="65"/>
      <c r="AS54" s="70">
        <f>ROUND(SUM(AS55:AS57),2)</f>
        <v>0</v>
      </c>
      <c r="AT54" s="71">
        <f>ROUND(SUM(AV54:AW54),2)</f>
        <v>0</v>
      </c>
      <c r="AU54" s="72">
        <f>ROUND(SUM(AU55:AU57),5)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ROUND(SUM(AZ55:AZ57),2)</f>
        <v>0</v>
      </c>
      <c r="BA54" s="71">
        <f>ROUND(SUM(BA55:BA57),2)</f>
        <v>0</v>
      </c>
      <c r="BB54" s="71">
        <f>ROUND(SUM(BB55:BB57),2)</f>
        <v>0</v>
      </c>
      <c r="BC54" s="71">
        <f>ROUND(SUM(BC55:BC57),2)</f>
        <v>0</v>
      </c>
      <c r="BD54" s="73">
        <f>ROUND(SUM(BD55:BD57),2)</f>
        <v>0</v>
      </c>
      <c r="BS54" s="74" t="s">
        <v>73</v>
      </c>
      <c r="BT54" s="74" t="s">
        <v>74</v>
      </c>
      <c r="BU54" s="75" t="s">
        <v>75</v>
      </c>
      <c r="BV54" s="74" t="s">
        <v>76</v>
      </c>
      <c r="BW54" s="74" t="s">
        <v>5</v>
      </c>
      <c r="BX54" s="74" t="s">
        <v>77</v>
      </c>
      <c r="CL54" s="74" t="s">
        <v>3</v>
      </c>
    </row>
    <row r="55" spans="1:91" s="7" customFormat="1" ht="16.5" customHeight="1">
      <c r="A55" s="76" t="s">
        <v>78</v>
      </c>
      <c r="B55" s="77"/>
      <c r="C55" s="78"/>
      <c r="D55" s="519" t="s">
        <v>79</v>
      </c>
      <c r="E55" s="519"/>
      <c r="F55" s="519"/>
      <c r="G55" s="519"/>
      <c r="H55" s="519"/>
      <c r="I55" s="79"/>
      <c r="J55" s="519" t="s">
        <v>80</v>
      </c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7">
        <f>'01 - Demolice'!J30</f>
        <v>0</v>
      </c>
      <c r="AH55" s="518"/>
      <c r="AI55" s="518"/>
      <c r="AJ55" s="518"/>
      <c r="AK55" s="518"/>
      <c r="AL55" s="518"/>
      <c r="AM55" s="518"/>
      <c r="AN55" s="517">
        <f>SUM(AG55,AT55)</f>
        <v>0</v>
      </c>
      <c r="AO55" s="518"/>
      <c r="AP55" s="518"/>
      <c r="AQ55" s="80" t="s">
        <v>81</v>
      </c>
      <c r="AR55" s="77"/>
      <c r="AS55" s="81">
        <v>0</v>
      </c>
      <c r="AT55" s="82">
        <f>ROUND(SUM(AV55:AW55),2)</f>
        <v>0</v>
      </c>
      <c r="AU55" s="83">
        <f>'01 - Demolice'!P83</f>
        <v>0</v>
      </c>
      <c r="AV55" s="82">
        <f>'01 - Demolice'!J33</f>
        <v>0</v>
      </c>
      <c r="AW55" s="82">
        <f>'01 - Demolice'!J34</f>
        <v>0</v>
      </c>
      <c r="AX55" s="82">
        <f>'01 - Demolice'!J35</f>
        <v>0</v>
      </c>
      <c r="AY55" s="82">
        <f>'01 - Demolice'!J36</f>
        <v>0</v>
      </c>
      <c r="AZ55" s="82">
        <f>'01 - Demolice'!F33</f>
        <v>0</v>
      </c>
      <c r="BA55" s="82">
        <f>'01 - Demolice'!F34</f>
        <v>0</v>
      </c>
      <c r="BB55" s="82">
        <f>'01 - Demolice'!F35</f>
        <v>0</v>
      </c>
      <c r="BC55" s="82">
        <f>'01 - Demolice'!F36</f>
        <v>0</v>
      </c>
      <c r="BD55" s="84">
        <f>'01 - Demolice'!F37</f>
        <v>0</v>
      </c>
      <c r="BT55" s="85" t="s">
        <v>82</v>
      </c>
      <c r="BV55" s="85" t="s">
        <v>76</v>
      </c>
      <c r="BW55" s="85" t="s">
        <v>83</v>
      </c>
      <c r="BX55" s="85" t="s">
        <v>5</v>
      </c>
      <c r="CL55" s="85" t="s">
        <v>3</v>
      </c>
      <c r="CM55" s="85" t="s">
        <v>84</v>
      </c>
    </row>
    <row r="56" spans="1:91" s="7" customFormat="1" ht="16.5" customHeight="1">
      <c r="A56" s="76" t="s">
        <v>78</v>
      </c>
      <c r="B56" s="77"/>
      <c r="C56" s="78"/>
      <c r="D56" s="519" t="s">
        <v>85</v>
      </c>
      <c r="E56" s="519"/>
      <c r="F56" s="519"/>
      <c r="G56" s="519"/>
      <c r="H56" s="519"/>
      <c r="I56" s="79"/>
      <c r="J56" s="519" t="s">
        <v>86</v>
      </c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7">
        <f>'02 - Oprava dětských letn...'!J30</f>
        <v>0</v>
      </c>
      <c r="AH56" s="518"/>
      <c r="AI56" s="518"/>
      <c r="AJ56" s="518"/>
      <c r="AK56" s="518"/>
      <c r="AL56" s="518"/>
      <c r="AM56" s="518"/>
      <c r="AN56" s="517">
        <f>SUM(AG56,AT56)</f>
        <v>0</v>
      </c>
      <c r="AO56" s="518"/>
      <c r="AP56" s="518"/>
      <c r="AQ56" s="80" t="s">
        <v>81</v>
      </c>
      <c r="AR56" s="77"/>
      <c r="AS56" s="81">
        <v>0</v>
      </c>
      <c r="AT56" s="82">
        <f>ROUND(SUM(AV56:AW56),2)</f>
        <v>0</v>
      </c>
      <c r="AU56" s="83">
        <f>'02 - Oprava dětských letn...'!P105</f>
        <v>0</v>
      </c>
      <c r="AV56" s="82">
        <f>'02 - Oprava dětských letn...'!J33</f>
        <v>0</v>
      </c>
      <c r="AW56" s="82">
        <f>'02 - Oprava dětských letn...'!J34</f>
        <v>0</v>
      </c>
      <c r="AX56" s="82">
        <f>'02 - Oprava dětských letn...'!J35</f>
        <v>0</v>
      </c>
      <c r="AY56" s="82">
        <f>'02 - Oprava dětských letn...'!J36</f>
        <v>0</v>
      </c>
      <c r="AZ56" s="82">
        <f>'02 - Oprava dětských letn...'!F33</f>
        <v>0</v>
      </c>
      <c r="BA56" s="82">
        <f>'02 - Oprava dětských letn...'!F34</f>
        <v>0</v>
      </c>
      <c r="BB56" s="82">
        <f>'02 - Oprava dětských letn...'!F35</f>
        <v>0</v>
      </c>
      <c r="BC56" s="82">
        <f>'02 - Oprava dětských letn...'!F36</f>
        <v>0</v>
      </c>
      <c r="BD56" s="84">
        <f>'02 - Oprava dětských letn...'!F37</f>
        <v>0</v>
      </c>
      <c r="BT56" s="85" t="s">
        <v>82</v>
      </c>
      <c r="BV56" s="85" t="s">
        <v>76</v>
      </c>
      <c r="BW56" s="85" t="s">
        <v>87</v>
      </c>
      <c r="BX56" s="85" t="s">
        <v>5</v>
      </c>
      <c r="CL56" s="85" t="s">
        <v>3</v>
      </c>
      <c r="CM56" s="85" t="s">
        <v>84</v>
      </c>
    </row>
    <row r="57" spans="1:91" s="7" customFormat="1" ht="16.5" customHeight="1">
      <c r="A57" s="76" t="s">
        <v>78</v>
      </c>
      <c r="B57" s="77"/>
      <c r="C57" s="78"/>
      <c r="D57" s="519" t="s">
        <v>88</v>
      </c>
      <c r="E57" s="519"/>
      <c r="F57" s="519"/>
      <c r="G57" s="519"/>
      <c r="H57" s="519"/>
      <c r="I57" s="79"/>
      <c r="J57" s="519" t="s">
        <v>89</v>
      </c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7">
        <f>'03 - VRN'!J30</f>
        <v>0</v>
      </c>
      <c r="AH57" s="518"/>
      <c r="AI57" s="518"/>
      <c r="AJ57" s="518"/>
      <c r="AK57" s="518"/>
      <c r="AL57" s="518"/>
      <c r="AM57" s="518"/>
      <c r="AN57" s="517">
        <f>SUM(AG57,AT57)</f>
        <v>0</v>
      </c>
      <c r="AO57" s="518"/>
      <c r="AP57" s="518"/>
      <c r="AQ57" s="80" t="s">
        <v>81</v>
      </c>
      <c r="AR57" s="77"/>
      <c r="AS57" s="86">
        <v>0</v>
      </c>
      <c r="AT57" s="87">
        <f>ROUND(SUM(AV57:AW57),2)</f>
        <v>0</v>
      </c>
      <c r="AU57" s="88">
        <f>'03 - VRN'!P84</f>
        <v>0</v>
      </c>
      <c r="AV57" s="87">
        <f>'03 - VRN'!J33</f>
        <v>0</v>
      </c>
      <c r="AW57" s="87">
        <f>'03 - VRN'!J34</f>
        <v>0</v>
      </c>
      <c r="AX57" s="87">
        <f>'03 - VRN'!J35</f>
        <v>0</v>
      </c>
      <c r="AY57" s="87">
        <f>'03 - VRN'!J36</f>
        <v>0</v>
      </c>
      <c r="AZ57" s="87">
        <f>'03 - VRN'!F33</f>
        <v>0</v>
      </c>
      <c r="BA57" s="87">
        <f>'03 - VRN'!F34</f>
        <v>0</v>
      </c>
      <c r="BB57" s="87">
        <f>'03 - VRN'!F35</f>
        <v>0</v>
      </c>
      <c r="BC57" s="87">
        <f>'03 - VRN'!F36</f>
        <v>0</v>
      </c>
      <c r="BD57" s="89">
        <f>'03 - VRN'!F37</f>
        <v>0</v>
      </c>
      <c r="BT57" s="85" t="s">
        <v>82</v>
      </c>
      <c r="BV57" s="85" t="s">
        <v>76</v>
      </c>
      <c r="BW57" s="85" t="s">
        <v>90</v>
      </c>
      <c r="BX57" s="85" t="s">
        <v>5</v>
      </c>
      <c r="CL57" s="85" t="s">
        <v>3</v>
      </c>
      <c r="CM57" s="85" t="s">
        <v>84</v>
      </c>
    </row>
    <row r="58" spans="1:57" s="2" customFormat="1" ht="30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mergeCells count="50"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55" location="'01 - Demolice'!C2" display="/"/>
    <hyperlink ref="A56" location="'02 - Oprava dětských letn...'!C2" display="/"/>
    <hyperlink ref="A5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26" t="s">
        <v>6</v>
      </c>
      <c r="M2" s="509"/>
      <c r="N2" s="509"/>
      <c r="O2" s="509"/>
      <c r="P2" s="509"/>
      <c r="Q2" s="509"/>
      <c r="R2" s="509"/>
      <c r="S2" s="509"/>
      <c r="T2" s="509"/>
      <c r="U2" s="509"/>
      <c r="V2" s="509"/>
      <c r="AT2" s="19" t="s">
        <v>83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pans="2:46" s="1" customFormat="1" ht="24.95" customHeight="1">
      <c r="B4" s="22"/>
      <c r="D4" s="23" t="s">
        <v>91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541" t="str">
        <f>'Rekapitulace stavby'!K6</f>
        <v>Oprava dětských letních toalet MŠ Nad Laurovou 1983/1, Praha 5</v>
      </c>
      <c r="F7" s="542"/>
      <c r="G7" s="542"/>
      <c r="H7" s="542"/>
      <c r="L7" s="22"/>
    </row>
    <row r="8" spans="1:31" s="2" customFormat="1" ht="12" customHeight="1">
      <c r="A8" s="34"/>
      <c r="B8" s="35"/>
      <c r="C8" s="34"/>
      <c r="D8" s="29" t="s">
        <v>92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527" t="s">
        <v>93</v>
      </c>
      <c r="F9" s="540"/>
      <c r="G9" s="540"/>
      <c r="H9" s="540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543" t="str">
        <f>'Rekapitulace stavby'!E14</f>
        <v>Vyplň údaj</v>
      </c>
      <c r="F18" s="508"/>
      <c r="G18" s="508"/>
      <c r="H18" s="508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32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29" t="s">
        <v>26</v>
      </c>
      <c r="J23" s="27" t="s">
        <v>36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37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38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513" t="s">
        <v>3</v>
      </c>
      <c r="F27" s="513"/>
      <c r="G27" s="513"/>
      <c r="H27" s="51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40</v>
      </c>
      <c r="E30" s="34"/>
      <c r="F30" s="34"/>
      <c r="G30" s="34"/>
      <c r="H30" s="34"/>
      <c r="I30" s="34"/>
      <c r="J30" s="68">
        <f>ROUND(J83,2)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42</v>
      </c>
      <c r="G32" s="34"/>
      <c r="H32" s="34"/>
      <c r="I32" s="38" t="s">
        <v>41</v>
      </c>
      <c r="J32" s="38" t="s">
        <v>43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44</v>
      </c>
      <c r="E33" s="29" t="s">
        <v>45</v>
      </c>
      <c r="F33" s="97">
        <f>ROUND((SUM(BE83:BE104)),2)</f>
        <v>0</v>
      </c>
      <c r="G33" s="34"/>
      <c r="H33" s="34"/>
      <c r="I33" s="98">
        <v>0.21</v>
      </c>
      <c r="J33" s="97">
        <f>ROUND(((SUM(BE83:BE104))*I33),2)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46</v>
      </c>
      <c r="F34" s="97">
        <f>ROUND((SUM(BF83:BF104)),2)</f>
        <v>0</v>
      </c>
      <c r="G34" s="34"/>
      <c r="H34" s="34"/>
      <c r="I34" s="98">
        <v>0.15</v>
      </c>
      <c r="J34" s="97">
        <f>ROUND(((SUM(BF83:BF104))*I34),2)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47</v>
      </c>
      <c r="F35" s="97">
        <f>ROUND((SUM(BG83:BG104)),2)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48</v>
      </c>
      <c r="F36" s="97">
        <f>ROUND((SUM(BH83:BH104)),2)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49</v>
      </c>
      <c r="F37" s="97">
        <f>ROUND((SUM(BI83:BI104)),2)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50</v>
      </c>
      <c r="E39" s="57"/>
      <c r="F39" s="57"/>
      <c r="G39" s="101" t="s">
        <v>51</v>
      </c>
      <c r="H39" s="102" t="s">
        <v>52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94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541" t="str">
        <f>E7</f>
        <v>Oprava dětských letních toalet MŠ Nad Laurovou 1983/1, Praha 5</v>
      </c>
      <c r="F48" s="542"/>
      <c r="G48" s="542"/>
      <c r="H48" s="542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527" t="str">
        <f>E9</f>
        <v>01 - Demolice</v>
      </c>
      <c r="F50" s="540"/>
      <c r="G50" s="540"/>
      <c r="H50" s="540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Nad Laurovou 1983/1, Praha 5</v>
      </c>
      <c r="G52" s="34"/>
      <c r="H52" s="34"/>
      <c r="I52" s="29" t="s">
        <v>23</v>
      </c>
      <c r="J52" s="52" t="str">
        <f>IF(J12="","",J12)</f>
        <v>4. 2. 2022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>architekti ADIKON,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35</v>
      </c>
      <c r="J55" s="32" t="str">
        <f>E24</f>
        <v>Hana Pejšová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95</v>
      </c>
      <c r="D57" s="99"/>
      <c r="E57" s="99"/>
      <c r="F57" s="99"/>
      <c r="G57" s="99"/>
      <c r="H57" s="99"/>
      <c r="I57" s="99"/>
      <c r="J57" s="106" t="s">
        <v>96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72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97</v>
      </c>
    </row>
    <row r="60" spans="2:12" s="9" customFormat="1" ht="24.95" customHeight="1">
      <c r="B60" s="108"/>
      <c r="D60" s="109" t="s">
        <v>98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2:12" s="10" customFormat="1" ht="19.9" customHeight="1">
      <c r="B61" s="112"/>
      <c r="D61" s="113" t="s">
        <v>99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2:12" s="10" customFormat="1" ht="19.9" customHeight="1">
      <c r="B62" s="112"/>
      <c r="D62" s="113" t="s">
        <v>100</v>
      </c>
      <c r="E62" s="114"/>
      <c r="F62" s="114"/>
      <c r="G62" s="114"/>
      <c r="H62" s="114"/>
      <c r="I62" s="114"/>
      <c r="J62" s="115">
        <f>J91</f>
        <v>0</v>
      </c>
      <c r="L62" s="112"/>
    </row>
    <row r="63" spans="2:12" s="9" customFormat="1" ht="24.95" customHeight="1">
      <c r="B63" s="108"/>
      <c r="D63" s="109" t="s">
        <v>101</v>
      </c>
      <c r="E63" s="110"/>
      <c r="F63" s="110"/>
      <c r="G63" s="110"/>
      <c r="H63" s="110"/>
      <c r="I63" s="110"/>
      <c r="J63" s="111">
        <f>J103</f>
        <v>0</v>
      </c>
      <c r="L63" s="108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102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541" t="str">
        <f>E7</f>
        <v>Oprava dětských letních toalet MŠ Nad Laurovou 1983/1, Praha 5</v>
      </c>
      <c r="F73" s="542"/>
      <c r="G73" s="542"/>
      <c r="H73" s="542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92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527" t="str">
        <f>E9</f>
        <v>01 - Demolice</v>
      </c>
      <c r="F75" s="540"/>
      <c r="G75" s="540"/>
      <c r="H75" s="540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4"/>
      <c r="E77" s="34"/>
      <c r="F77" s="27" t="str">
        <f>F12</f>
        <v>Nad Laurovou 1983/1, Praha 5</v>
      </c>
      <c r="G77" s="34"/>
      <c r="H77" s="34"/>
      <c r="I77" s="29" t="s">
        <v>23</v>
      </c>
      <c r="J77" s="52" t="str">
        <f>IF(J12="","",J12)</f>
        <v>4. 2. 2022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.7" customHeight="1">
      <c r="A79" s="34"/>
      <c r="B79" s="35"/>
      <c r="C79" s="29" t="s">
        <v>25</v>
      </c>
      <c r="D79" s="34"/>
      <c r="E79" s="34"/>
      <c r="F79" s="27" t="str">
        <f>E15</f>
        <v xml:space="preserve"> </v>
      </c>
      <c r="G79" s="34"/>
      <c r="H79" s="34"/>
      <c r="I79" s="29" t="s">
        <v>31</v>
      </c>
      <c r="J79" s="32" t="str">
        <f>E21</f>
        <v>architekti ADIKON, s.r.o.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4"/>
      <c r="E80" s="34"/>
      <c r="F80" s="27" t="str">
        <f>IF(E18="","",E18)</f>
        <v>Vyplň údaj</v>
      </c>
      <c r="G80" s="34"/>
      <c r="H80" s="34"/>
      <c r="I80" s="29" t="s">
        <v>35</v>
      </c>
      <c r="J80" s="32" t="str">
        <f>E24</f>
        <v>Hana Pejšová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16"/>
      <c r="B82" s="117"/>
      <c r="C82" s="118" t="s">
        <v>103</v>
      </c>
      <c r="D82" s="119" t="s">
        <v>59</v>
      </c>
      <c r="E82" s="119" t="s">
        <v>55</v>
      </c>
      <c r="F82" s="119" t="s">
        <v>56</v>
      </c>
      <c r="G82" s="119" t="s">
        <v>104</v>
      </c>
      <c r="H82" s="119" t="s">
        <v>105</v>
      </c>
      <c r="I82" s="119" t="s">
        <v>106</v>
      </c>
      <c r="J82" s="119" t="s">
        <v>96</v>
      </c>
      <c r="K82" s="120" t="s">
        <v>107</v>
      </c>
      <c r="L82" s="121"/>
      <c r="M82" s="59" t="s">
        <v>3</v>
      </c>
      <c r="N82" s="60" t="s">
        <v>44</v>
      </c>
      <c r="O82" s="60" t="s">
        <v>108</v>
      </c>
      <c r="P82" s="60" t="s">
        <v>109</v>
      </c>
      <c r="Q82" s="60" t="s">
        <v>110</v>
      </c>
      <c r="R82" s="60" t="s">
        <v>111</v>
      </c>
      <c r="S82" s="60" t="s">
        <v>112</v>
      </c>
      <c r="T82" s="61" t="s">
        <v>113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3" s="2" customFormat="1" ht="22.9" customHeight="1">
      <c r="A83" s="34"/>
      <c r="B83" s="35"/>
      <c r="C83" s="66" t="s">
        <v>114</v>
      </c>
      <c r="D83" s="34"/>
      <c r="E83" s="34"/>
      <c r="F83" s="34"/>
      <c r="G83" s="34"/>
      <c r="H83" s="34"/>
      <c r="I83" s="34"/>
      <c r="J83" s="122">
        <f>BK83</f>
        <v>0</v>
      </c>
      <c r="K83" s="34"/>
      <c r="L83" s="35"/>
      <c r="M83" s="62"/>
      <c r="N83" s="53"/>
      <c r="O83" s="63"/>
      <c r="P83" s="123">
        <f>P84+P103</f>
        <v>0</v>
      </c>
      <c r="Q83" s="63"/>
      <c r="R83" s="123">
        <f>R84+R103</f>
        <v>0</v>
      </c>
      <c r="S83" s="63"/>
      <c r="T83" s="124">
        <f>T84+T103</f>
        <v>23.92905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73</v>
      </c>
      <c r="AU83" s="19" t="s">
        <v>97</v>
      </c>
      <c r="BK83" s="125">
        <f>BK84+BK103</f>
        <v>0</v>
      </c>
    </row>
    <row r="84" spans="2:63" s="12" customFormat="1" ht="25.9" customHeight="1">
      <c r="B84" s="126"/>
      <c r="D84" s="127" t="s">
        <v>73</v>
      </c>
      <c r="E84" s="128" t="s">
        <v>115</v>
      </c>
      <c r="F84" s="128" t="s">
        <v>116</v>
      </c>
      <c r="I84" s="129"/>
      <c r="J84" s="130">
        <f>BK84</f>
        <v>0</v>
      </c>
      <c r="L84" s="126"/>
      <c r="M84" s="131"/>
      <c r="N84" s="132"/>
      <c r="O84" s="132"/>
      <c r="P84" s="133">
        <f>P85+P91</f>
        <v>0</v>
      </c>
      <c r="Q84" s="132"/>
      <c r="R84" s="133">
        <f>R85+R91</f>
        <v>0</v>
      </c>
      <c r="S84" s="132"/>
      <c r="T84" s="134">
        <f>T85+T91</f>
        <v>23.92905</v>
      </c>
      <c r="AR84" s="127" t="s">
        <v>82</v>
      </c>
      <c r="AT84" s="135" t="s">
        <v>73</v>
      </c>
      <c r="AU84" s="135" t="s">
        <v>74</v>
      </c>
      <c r="AY84" s="127" t="s">
        <v>117</v>
      </c>
      <c r="BK84" s="136">
        <f>BK85+BK91</f>
        <v>0</v>
      </c>
    </row>
    <row r="85" spans="2:63" s="12" customFormat="1" ht="22.9" customHeight="1">
      <c r="B85" s="126"/>
      <c r="D85" s="127" t="s">
        <v>73</v>
      </c>
      <c r="E85" s="137" t="s">
        <v>118</v>
      </c>
      <c r="F85" s="137" t="s">
        <v>119</v>
      </c>
      <c r="I85" s="129"/>
      <c r="J85" s="138">
        <f>BK85</f>
        <v>0</v>
      </c>
      <c r="L85" s="126"/>
      <c r="M85" s="131"/>
      <c r="N85" s="132"/>
      <c r="O85" s="132"/>
      <c r="P85" s="133">
        <f>SUM(P86:P90)</f>
        <v>0</v>
      </c>
      <c r="Q85" s="132"/>
      <c r="R85" s="133">
        <f>SUM(R86:R90)</f>
        <v>0</v>
      </c>
      <c r="S85" s="132"/>
      <c r="T85" s="134">
        <f>SUM(T86:T90)</f>
        <v>23.92905</v>
      </c>
      <c r="AR85" s="127" t="s">
        <v>82</v>
      </c>
      <c r="AT85" s="135" t="s">
        <v>73</v>
      </c>
      <c r="AU85" s="135" t="s">
        <v>82</v>
      </c>
      <c r="AY85" s="127" t="s">
        <v>117</v>
      </c>
      <c r="BK85" s="136">
        <f>SUM(BK86:BK90)</f>
        <v>0</v>
      </c>
    </row>
    <row r="86" spans="1:65" s="2" customFormat="1" ht="24.2" customHeight="1">
      <c r="A86" s="34"/>
      <c r="B86" s="139"/>
      <c r="C86" s="140" t="s">
        <v>82</v>
      </c>
      <c r="D86" s="140" t="s">
        <v>120</v>
      </c>
      <c r="E86" s="141" t="s">
        <v>121</v>
      </c>
      <c r="F86" s="142" t="s">
        <v>122</v>
      </c>
      <c r="G86" s="143" t="s">
        <v>123</v>
      </c>
      <c r="H86" s="144">
        <v>31.033</v>
      </c>
      <c r="I86" s="145"/>
      <c r="J86" s="146">
        <f>ROUND(I86*H86,2)</f>
        <v>0</v>
      </c>
      <c r="K86" s="142" t="s">
        <v>124</v>
      </c>
      <c r="L86" s="35"/>
      <c r="M86" s="147" t="s">
        <v>3</v>
      </c>
      <c r="N86" s="148" t="s">
        <v>45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0.65</v>
      </c>
      <c r="T86" s="150">
        <f>S86*H86</f>
        <v>20.17145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125</v>
      </c>
      <c r="AT86" s="151" t="s">
        <v>120</v>
      </c>
      <c r="AU86" s="151" t="s">
        <v>84</v>
      </c>
      <c r="AY86" s="19" t="s">
        <v>117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9" t="s">
        <v>82</v>
      </c>
      <c r="BK86" s="152">
        <f>ROUND(I86*H86,2)</f>
        <v>0</v>
      </c>
      <c r="BL86" s="19" t="s">
        <v>125</v>
      </c>
      <c r="BM86" s="151" t="s">
        <v>126</v>
      </c>
    </row>
    <row r="87" spans="1:47" s="2" customFormat="1" ht="12">
      <c r="A87" s="34"/>
      <c r="B87" s="35"/>
      <c r="C87" s="34"/>
      <c r="D87" s="153" t="s">
        <v>127</v>
      </c>
      <c r="E87" s="34"/>
      <c r="F87" s="154" t="s">
        <v>128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127</v>
      </c>
      <c r="AU87" s="19" t="s">
        <v>84</v>
      </c>
    </row>
    <row r="88" spans="1:65" s="2" customFormat="1" ht="16.5" customHeight="1">
      <c r="A88" s="34"/>
      <c r="B88" s="139"/>
      <c r="C88" s="140" t="s">
        <v>84</v>
      </c>
      <c r="D88" s="140" t="s">
        <v>120</v>
      </c>
      <c r="E88" s="141" t="s">
        <v>129</v>
      </c>
      <c r="F88" s="142" t="s">
        <v>130</v>
      </c>
      <c r="G88" s="143" t="s">
        <v>123</v>
      </c>
      <c r="H88" s="144">
        <v>1.708</v>
      </c>
      <c r="I88" s="145"/>
      <c r="J88" s="146">
        <f>ROUND(I88*H88,2)</f>
        <v>0</v>
      </c>
      <c r="K88" s="142" t="s">
        <v>124</v>
      </c>
      <c r="L88" s="35"/>
      <c r="M88" s="147" t="s">
        <v>3</v>
      </c>
      <c r="N88" s="148" t="s">
        <v>45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2.2</v>
      </c>
      <c r="T88" s="150">
        <f>S88*H88</f>
        <v>3.7576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125</v>
      </c>
      <c r="AT88" s="151" t="s">
        <v>120</v>
      </c>
      <c r="AU88" s="151" t="s">
        <v>84</v>
      </c>
      <c r="AY88" s="19" t="s">
        <v>117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9" t="s">
        <v>82</v>
      </c>
      <c r="BK88" s="152">
        <f>ROUND(I88*H88,2)</f>
        <v>0</v>
      </c>
      <c r="BL88" s="19" t="s">
        <v>125</v>
      </c>
      <c r="BM88" s="151" t="s">
        <v>131</v>
      </c>
    </row>
    <row r="89" spans="1:47" s="2" customFormat="1" ht="12">
      <c r="A89" s="34"/>
      <c r="B89" s="35"/>
      <c r="C89" s="34"/>
      <c r="D89" s="153" t="s">
        <v>127</v>
      </c>
      <c r="E89" s="34"/>
      <c r="F89" s="154" t="s">
        <v>132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127</v>
      </c>
      <c r="AU89" s="19" t="s">
        <v>84</v>
      </c>
    </row>
    <row r="90" spans="2:51" s="13" customFormat="1" ht="12">
      <c r="B90" s="158"/>
      <c r="D90" s="159" t="s">
        <v>133</v>
      </c>
      <c r="E90" s="160" t="s">
        <v>3</v>
      </c>
      <c r="F90" s="161" t="s">
        <v>134</v>
      </c>
      <c r="H90" s="162">
        <v>1.708</v>
      </c>
      <c r="I90" s="163"/>
      <c r="L90" s="158"/>
      <c r="M90" s="164"/>
      <c r="N90" s="165"/>
      <c r="O90" s="165"/>
      <c r="P90" s="165"/>
      <c r="Q90" s="165"/>
      <c r="R90" s="165"/>
      <c r="S90" s="165"/>
      <c r="T90" s="166"/>
      <c r="AT90" s="160" t="s">
        <v>133</v>
      </c>
      <c r="AU90" s="160" t="s">
        <v>84</v>
      </c>
      <c r="AV90" s="13" t="s">
        <v>84</v>
      </c>
      <c r="AW90" s="13" t="s">
        <v>34</v>
      </c>
      <c r="AX90" s="13" t="s">
        <v>82</v>
      </c>
      <c r="AY90" s="160" t="s">
        <v>117</v>
      </c>
    </row>
    <row r="91" spans="2:63" s="12" customFormat="1" ht="22.9" customHeight="1">
      <c r="B91" s="126"/>
      <c r="D91" s="127" t="s">
        <v>73</v>
      </c>
      <c r="E91" s="137" t="s">
        <v>135</v>
      </c>
      <c r="F91" s="137" t="s">
        <v>136</v>
      </c>
      <c r="I91" s="129"/>
      <c r="J91" s="138">
        <f>BK91</f>
        <v>0</v>
      </c>
      <c r="L91" s="126"/>
      <c r="M91" s="131"/>
      <c r="N91" s="132"/>
      <c r="O91" s="132"/>
      <c r="P91" s="133">
        <f>SUM(P92:P102)</f>
        <v>0</v>
      </c>
      <c r="Q91" s="132"/>
      <c r="R91" s="133">
        <f>SUM(R92:R102)</f>
        <v>0</v>
      </c>
      <c r="S91" s="132"/>
      <c r="T91" s="134">
        <f>SUM(T92:T102)</f>
        <v>0</v>
      </c>
      <c r="AR91" s="127" t="s">
        <v>82</v>
      </c>
      <c r="AT91" s="135" t="s">
        <v>73</v>
      </c>
      <c r="AU91" s="135" t="s">
        <v>82</v>
      </c>
      <c r="AY91" s="127" t="s">
        <v>117</v>
      </c>
      <c r="BK91" s="136">
        <f>SUM(BK92:BK102)</f>
        <v>0</v>
      </c>
    </row>
    <row r="92" spans="1:65" s="2" customFormat="1" ht="16.5" customHeight="1">
      <c r="A92" s="34"/>
      <c r="B92" s="139"/>
      <c r="C92" s="140" t="s">
        <v>137</v>
      </c>
      <c r="D92" s="140" t="s">
        <v>120</v>
      </c>
      <c r="E92" s="141" t="s">
        <v>138</v>
      </c>
      <c r="F92" s="142" t="s">
        <v>139</v>
      </c>
      <c r="G92" s="143" t="s">
        <v>140</v>
      </c>
      <c r="H92" s="144">
        <v>23.929</v>
      </c>
      <c r="I92" s="145"/>
      <c r="J92" s="146">
        <f>ROUND(I92*H92,2)</f>
        <v>0</v>
      </c>
      <c r="K92" s="142" t="s">
        <v>124</v>
      </c>
      <c r="L92" s="35"/>
      <c r="M92" s="147" t="s">
        <v>3</v>
      </c>
      <c r="N92" s="148" t="s">
        <v>45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125</v>
      </c>
      <c r="AT92" s="151" t="s">
        <v>120</v>
      </c>
      <c r="AU92" s="151" t="s">
        <v>84</v>
      </c>
      <c r="AY92" s="19" t="s">
        <v>117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82</v>
      </c>
      <c r="BK92" s="152">
        <f>ROUND(I92*H92,2)</f>
        <v>0</v>
      </c>
      <c r="BL92" s="19" t="s">
        <v>125</v>
      </c>
      <c r="BM92" s="151" t="s">
        <v>141</v>
      </c>
    </row>
    <row r="93" spans="1:47" s="2" customFormat="1" ht="12">
      <c r="A93" s="34"/>
      <c r="B93" s="35"/>
      <c r="C93" s="34"/>
      <c r="D93" s="153" t="s">
        <v>127</v>
      </c>
      <c r="E93" s="34"/>
      <c r="F93" s="154" t="s">
        <v>142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127</v>
      </c>
      <c r="AU93" s="19" t="s">
        <v>84</v>
      </c>
    </row>
    <row r="94" spans="1:65" s="2" customFormat="1" ht="21.75" customHeight="1">
      <c r="A94" s="34"/>
      <c r="B94" s="139"/>
      <c r="C94" s="140" t="s">
        <v>125</v>
      </c>
      <c r="D94" s="140" t="s">
        <v>120</v>
      </c>
      <c r="E94" s="141" t="s">
        <v>143</v>
      </c>
      <c r="F94" s="142" t="s">
        <v>144</v>
      </c>
      <c r="G94" s="143" t="s">
        <v>140</v>
      </c>
      <c r="H94" s="144">
        <v>23.929</v>
      </c>
      <c r="I94" s="145"/>
      <c r="J94" s="146">
        <f>ROUND(I94*H94,2)</f>
        <v>0</v>
      </c>
      <c r="K94" s="142" t="s">
        <v>124</v>
      </c>
      <c r="L94" s="35"/>
      <c r="M94" s="147" t="s">
        <v>3</v>
      </c>
      <c r="N94" s="148" t="s">
        <v>45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125</v>
      </c>
      <c r="AT94" s="151" t="s">
        <v>120</v>
      </c>
      <c r="AU94" s="151" t="s">
        <v>84</v>
      </c>
      <c r="AY94" s="19" t="s">
        <v>117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82</v>
      </c>
      <c r="BK94" s="152">
        <f>ROUND(I94*H94,2)</f>
        <v>0</v>
      </c>
      <c r="BL94" s="19" t="s">
        <v>125</v>
      </c>
      <c r="BM94" s="151" t="s">
        <v>145</v>
      </c>
    </row>
    <row r="95" spans="1:47" s="2" customFormat="1" ht="12">
      <c r="A95" s="34"/>
      <c r="B95" s="35"/>
      <c r="C95" s="34"/>
      <c r="D95" s="153" t="s">
        <v>127</v>
      </c>
      <c r="E95" s="34"/>
      <c r="F95" s="154" t="s">
        <v>146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127</v>
      </c>
      <c r="AU95" s="19" t="s">
        <v>84</v>
      </c>
    </row>
    <row r="96" spans="1:65" s="2" customFormat="1" ht="24.2" customHeight="1">
      <c r="A96" s="34"/>
      <c r="B96" s="139"/>
      <c r="C96" s="140" t="s">
        <v>147</v>
      </c>
      <c r="D96" s="140" t="s">
        <v>120</v>
      </c>
      <c r="E96" s="141" t="s">
        <v>148</v>
      </c>
      <c r="F96" s="142" t="s">
        <v>149</v>
      </c>
      <c r="G96" s="143" t="s">
        <v>140</v>
      </c>
      <c r="H96" s="144">
        <v>693.941</v>
      </c>
      <c r="I96" s="145"/>
      <c r="J96" s="146">
        <f>ROUND(I96*H96,2)</f>
        <v>0</v>
      </c>
      <c r="K96" s="142" t="s">
        <v>124</v>
      </c>
      <c r="L96" s="35"/>
      <c r="M96" s="147" t="s">
        <v>3</v>
      </c>
      <c r="N96" s="148" t="s">
        <v>45</v>
      </c>
      <c r="O96" s="55"/>
      <c r="P96" s="149">
        <f>O96*H96</f>
        <v>0</v>
      </c>
      <c r="Q96" s="149">
        <v>0</v>
      </c>
      <c r="R96" s="149">
        <f>Q96*H96</f>
        <v>0</v>
      </c>
      <c r="S96" s="149">
        <v>0</v>
      </c>
      <c r="T96" s="150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125</v>
      </c>
      <c r="AT96" s="151" t="s">
        <v>120</v>
      </c>
      <c r="AU96" s="151" t="s">
        <v>84</v>
      </c>
      <c r="AY96" s="19" t="s">
        <v>117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9" t="s">
        <v>82</v>
      </c>
      <c r="BK96" s="152">
        <f>ROUND(I96*H96,2)</f>
        <v>0</v>
      </c>
      <c r="BL96" s="19" t="s">
        <v>125</v>
      </c>
      <c r="BM96" s="151" t="s">
        <v>150</v>
      </c>
    </row>
    <row r="97" spans="1:47" s="2" customFormat="1" ht="12">
      <c r="A97" s="34"/>
      <c r="B97" s="35"/>
      <c r="C97" s="34"/>
      <c r="D97" s="153" t="s">
        <v>127</v>
      </c>
      <c r="E97" s="34"/>
      <c r="F97" s="154" t="s">
        <v>151</v>
      </c>
      <c r="G97" s="34"/>
      <c r="H97" s="34"/>
      <c r="I97" s="155"/>
      <c r="J97" s="34"/>
      <c r="K97" s="34"/>
      <c r="L97" s="35"/>
      <c r="M97" s="156"/>
      <c r="N97" s="157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127</v>
      </c>
      <c r="AU97" s="19" t="s">
        <v>84</v>
      </c>
    </row>
    <row r="98" spans="2:51" s="13" customFormat="1" ht="12">
      <c r="B98" s="158"/>
      <c r="D98" s="159" t="s">
        <v>133</v>
      </c>
      <c r="E98" s="160" t="s">
        <v>3</v>
      </c>
      <c r="F98" s="161" t="s">
        <v>152</v>
      </c>
      <c r="H98" s="162">
        <v>693.941</v>
      </c>
      <c r="I98" s="163"/>
      <c r="L98" s="158"/>
      <c r="M98" s="164"/>
      <c r="N98" s="165"/>
      <c r="O98" s="165"/>
      <c r="P98" s="165"/>
      <c r="Q98" s="165"/>
      <c r="R98" s="165"/>
      <c r="S98" s="165"/>
      <c r="T98" s="166"/>
      <c r="AT98" s="160" t="s">
        <v>133</v>
      </c>
      <c r="AU98" s="160" t="s">
        <v>84</v>
      </c>
      <c r="AV98" s="13" t="s">
        <v>84</v>
      </c>
      <c r="AW98" s="13" t="s">
        <v>34</v>
      </c>
      <c r="AX98" s="13" t="s">
        <v>82</v>
      </c>
      <c r="AY98" s="160" t="s">
        <v>117</v>
      </c>
    </row>
    <row r="99" spans="1:65" s="2" customFormat="1" ht="16.5" customHeight="1">
      <c r="A99" s="34"/>
      <c r="B99" s="139"/>
      <c r="C99" s="140" t="s">
        <v>153</v>
      </c>
      <c r="D99" s="140" t="s">
        <v>120</v>
      </c>
      <c r="E99" s="141" t="s">
        <v>154</v>
      </c>
      <c r="F99" s="142" t="s">
        <v>155</v>
      </c>
      <c r="G99" s="143" t="s">
        <v>140</v>
      </c>
      <c r="H99" s="144">
        <v>23.929</v>
      </c>
      <c r="I99" s="145"/>
      <c r="J99" s="146">
        <f>ROUND(I99*H99,2)</f>
        <v>0</v>
      </c>
      <c r="K99" s="142" t="s">
        <v>124</v>
      </c>
      <c r="L99" s="35"/>
      <c r="M99" s="147" t="s">
        <v>3</v>
      </c>
      <c r="N99" s="148" t="s">
        <v>45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125</v>
      </c>
      <c r="AT99" s="151" t="s">
        <v>120</v>
      </c>
      <c r="AU99" s="151" t="s">
        <v>84</v>
      </c>
      <c r="AY99" s="19" t="s">
        <v>117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82</v>
      </c>
      <c r="BK99" s="152">
        <f>ROUND(I99*H99,2)</f>
        <v>0</v>
      </c>
      <c r="BL99" s="19" t="s">
        <v>125</v>
      </c>
      <c r="BM99" s="151" t="s">
        <v>156</v>
      </c>
    </row>
    <row r="100" spans="1:47" s="2" customFormat="1" ht="12">
      <c r="A100" s="34"/>
      <c r="B100" s="35"/>
      <c r="C100" s="34"/>
      <c r="D100" s="153" t="s">
        <v>127</v>
      </c>
      <c r="E100" s="34"/>
      <c r="F100" s="154" t="s">
        <v>157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127</v>
      </c>
      <c r="AU100" s="19" t="s">
        <v>84</v>
      </c>
    </row>
    <row r="101" spans="1:65" s="2" customFormat="1" ht="24.2" customHeight="1">
      <c r="A101" s="34"/>
      <c r="B101" s="139"/>
      <c r="C101" s="140" t="s">
        <v>158</v>
      </c>
      <c r="D101" s="140" t="s">
        <v>120</v>
      </c>
      <c r="E101" s="141" t="s">
        <v>159</v>
      </c>
      <c r="F101" s="142" t="s">
        <v>160</v>
      </c>
      <c r="G101" s="143" t="s">
        <v>140</v>
      </c>
      <c r="H101" s="144">
        <v>23.929</v>
      </c>
      <c r="I101" s="145"/>
      <c r="J101" s="146">
        <f>ROUND(I101*H101,2)</f>
        <v>0</v>
      </c>
      <c r="K101" s="142" t="s">
        <v>124</v>
      </c>
      <c r="L101" s="35"/>
      <c r="M101" s="147" t="s">
        <v>3</v>
      </c>
      <c r="N101" s="148" t="s">
        <v>45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125</v>
      </c>
      <c r="AT101" s="151" t="s">
        <v>120</v>
      </c>
      <c r="AU101" s="151" t="s">
        <v>84</v>
      </c>
      <c r="AY101" s="19" t="s">
        <v>117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82</v>
      </c>
      <c r="BK101" s="152">
        <f>ROUND(I101*H101,2)</f>
        <v>0</v>
      </c>
      <c r="BL101" s="19" t="s">
        <v>125</v>
      </c>
      <c r="BM101" s="151" t="s">
        <v>161</v>
      </c>
    </row>
    <row r="102" spans="1:47" s="2" customFormat="1" ht="12">
      <c r="A102" s="34"/>
      <c r="B102" s="35"/>
      <c r="C102" s="34"/>
      <c r="D102" s="153" t="s">
        <v>127</v>
      </c>
      <c r="E102" s="34"/>
      <c r="F102" s="154" t="s">
        <v>162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127</v>
      </c>
      <c r="AU102" s="19" t="s">
        <v>84</v>
      </c>
    </row>
    <row r="103" spans="2:63" s="12" customFormat="1" ht="25.9" customHeight="1">
      <c r="B103" s="126"/>
      <c r="D103" s="127" t="s">
        <v>73</v>
      </c>
      <c r="E103" s="128" t="s">
        <v>163</v>
      </c>
      <c r="F103" s="128" t="s">
        <v>163</v>
      </c>
      <c r="I103" s="129"/>
      <c r="J103" s="130">
        <f>BK103</f>
        <v>0</v>
      </c>
      <c r="L103" s="126"/>
      <c r="M103" s="131"/>
      <c r="N103" s="132"/>
      <c r="O103" s="132"/>
      <c r="P103" s="133">
        <f>P104</f>
        <v>0</v>
      </c>
      <c r="Q103" s="132"/>
      <c r="R103" s="133">
        <f>R104</f>
        <v>0</v>
      </c>
      <c r="S103" s="132"/>
      <c r="T103" s="134">
        <f>T104</f>
        <v>0</v>
      </c>
      <c r="AR103" s="127" t="s">
        <v>125</v>
      </c>
      <c r="AT103" s="135" t="s">
        <v>73</v>
      </c>
      <c r="AU103" s="135" t="s">
        <v>74</v>
      </c>
      <c r="AY103" s="127" t="s">
        <v>117</v>
      </c>
      <c r="BK103" s="136">
        <f>BK104</f>
        <v>0</v>
      </c>
    </row>
    <row r="104" spans="1:65" s="2" customFormat="1" ht="16.5" customHeight="1">
      <c r="A104" s="34"/>
      <c r="B104" s="139"/>
      <c r="C104" s="140" t="s">
        <v>164</v>
      </c>
      <c r="D104" s="140" t="s">
        <v>120</v>
      </c>
      <c r="E104" s="141" t="s">
        <v>79</v>
      </c>
      <c r="F104" s="142" t="s">
        <v>165</v>
      </c>
      <c r="G104" s="143" t="s">
        <v>166</v>
      </c>
      <c r="H104" s="144">
        <v>90</v>
      </c>
      <c r="I104" s="145"/>
      <c r="J104" s="146">
        <f>ROUND(I104*H104,2)</f>
        <v>0</v>
      </c>
      <c r="K104" s="142" t="s">
        <v>3</v>
      </c>
      <c r="L104" s="35"/>
      <c r="M104" s="167" t="s">
        <v>3</v>
      </c>
      <c r="N104" s="168" t="s">
        <v>45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167</v>
      </c>
      <c r="AT104" s="151" t="s">
        <v>120</v>
      </c>
      <c r="AU104" s="151" t="s">
        <v>82</v>
      </c>
      <c r="AY104" s="19" t="s">
        <v>117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82</v>
      </c>
      <c r="BK104" s="152">
        <f>ROUND(I104*H104,2)</f>
        <v>0</v>
      </c>
      <c r="BL104" s="19" t="s">
        <v>167</v>
      </c>
      <c r="BM104" s="151" t="s">
        <v>168</v>
      </c>
    </row>
    <row r="105" spans="1:31" s="2" customFormat="1" ht="6.95" customHeight="1">
      <c r="A105" s="34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5"/>
      <c r="M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</sheetData>
  <autoFilter ref="C82:K10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981011316"/>
    <hyperlink ref="F89" r:id="rId2" display="https://podminky.urs.cz/item/CS_URS_2022_01/981511116"/>
    <hyperlink ref="F93" r:id="rId3" display="https://podminky.urs.cz/item/CS_URS_2022_01/997006002"/>
    <hyperlink ref="F95" r:id="rId4" display="https://podminky.urs.cz/item/CS_URS_2022_01/997006512"/>
    <hyperlink ref="F97" r:id="rId5" display="https://podminky.urs.cz/item/CS_URS_2022_01/997006519"/>
    <hyperlink ref="F100" r:id="rId6" display="https://podminky.urs.cz/item/CS_URS_2022_01/997006551"/>
    <hyperlink ref="F102" r:id="rId7" display="https://podminky.urs.cz/item/CS_URS_2022_01/99701387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1"/>
  <sheetViews>
    <sheetView showGridLines="0" workbookViewId="0" topLeftCell="A349">
      <selection activeCell="W367" sqref="W36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26" t="s">
        <v>6</v>
      </c>
      <c r="M2" s="509"/>
      <c r="N2" s="509"/>
      <c r="O2" s="509"/>
      <c r="P2" s="509"/>
      <c r="Q2" s="509"/>
      <c r="R2" s="509"/>
      <c r="S2" s="509"/>
      <c r="T2" s="509"/>
      <c r="U2" s="509"/>
      <c r="V2" s="509"/>
      <c r="AT2" s="19" t="s">
        <v>87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pans="2:46" s="1" customFormat="1" ht="24.95" customHeight="1">
      <c r="B4" s="22"/>
      <c r="D4" s="23" t="s">
        <v>91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541" t="str">
        <f>'Rekapitulace stavby'!K6</f>
        <v>Oprava dětských letních toalet MŠ Nad Laurovou 1983/1, Praha 5</v>
      </c>
      <c r="F7" s="542"/>
      <c r="G7" s="542"/>
      <c r="H7" s="542"/>
      <c r="L7" s="22"/>
    </row>
    <row r="8" spans="1:31" s="2" customFormat="1" ht="12" customHeight="1">
      <c r="A8" s="34"/>
      <c r="B8" s="35"/>
      <c r="C8" s="34"/>
      <c r="D8" s="29" t="s">
        <v>92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527" t="s">
        <v>169</v>
      </c>
      <c r="F9" s="540"/>
      <c r="G9" s="540"/>
      <c r="H9" s="540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543" t="str">
        <f>'Rekapitulace stavby'!E14</f>
        <v>Vyplň údaj</v>
      </c>
      <c r="F18" s="508"/>
      <c r="G18" s="508"/>
      <c r="H18" s="508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32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29" t="s">
        <v>26</v>
      </c>
      <c r="J23" s="27" t="s">
        <v>36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37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38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513" t="s">
        <v>3</v>
      </c>
      <c r="F27" s="513"/>
      <c r="G27" s="513"/>
      <c r="H27" s="51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40</v>
      </c>
      <c r="E30" s="34"/>
      <c r="F30" s="34"/>
      <c r="G30" s="34"/>
      <c r="H30" s="34"/>
      <c r="I30" s="34"/>
      <c r="J30" s="68">
        <f>ROUND(J105,2)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42</v>
      </c>
      <c r="G32" s="34"/>
      <c r="H32" s="34"/>
      <c r="I32" s="38" t="s">
        <v>41</v>
      </c>
      <c r="J32" s="38" t="s">
        <v>43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44</v>
      </c>
      <c r="E33" s="29" t="s">
        <v>45</v>
      </c>
      <c r="F33" s="97">
        <f>ROUND((SUM(BE105:BE540)),2)</f>
        <v>0</v>
      </c>
      <c r="G33" s="34"/>
      <c r="H33" s="34"/>
      <c r="I33" s="98">
        <v>0.21</v>
      </c>
      <c r="J33" s="97">
        <f>ROUND(((SUM(BE105:BE540))*I33),2)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46</v>
      </c>
      <c r="F34" s="97">
        <f>ROUND((SUM(BF105:BF540)),2)</f>
        <v>0</v>
      </c>
      <c r="G34" s="34"/>
      <c r="H34" s="34"/>
      <c r="I34" s="98">
        <v>0.15</v>
      </c>
      <c r="J34" s="97">
        <f>ROUND(((SUM(BF105:BF540))*I34),2)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47</v>
      </c>
      <c r="F35" s="97">
        <f>ROUND((SUM(BG105:BG540)),2)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48</v>
      </c>
      <c r="F36" s="97">
        <f>ROUND((SUM(BH105:BH540)),2)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49</v>
      </c>
      <c r="F37" s="97">
        <f>ROUND((SUM(BI105:BI540)),2)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50</v>
      </c>
      <c r="E39" s="57"/>
      <c r="F39" s="57"/>
      <c r="G39" s="101" t="s">
        <v>51</v>
      </c>
      <c r="H39" s="102" t="s">
        <v>52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94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541" t="str">
        <f>E7</f>
        <v>Oprava dětských letních toalet MŠ Nad Laurovou 1983/1, Praha 5</v>
      </c>
      <c r="F48" s="542"/>
      <c r="G48" s="542"/>
      <c r="H48" s="542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527" t="str">
        <f>E9</f>
        <v>02 - Oprava dětských letních toalet</v>
      </c>
      <c r="F50" s="540"/>
      <c r="G50" s="540"/>
      <c r="H50" s="540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Nad Laurovou 1983/1, Praha 5</v>
      </c>
      <c r="G52" s="34"/>
      <c r="H52" s="34"/>
      <c r="I52" s="29" t="s">
        <v>23</v>
      </c>
      <c r="J52" s="52" t="str">
        <f>IF(J12="","",J12)</f>
        <v>4. 2. 2022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>architekti ADIKON,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35</v>
      </c>
      <c r="J55" s="32" t="str">
        <f>E24</f>
        <v>Hana Pejšová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95</v>
      </c>
      <c r="D57" s="99"/>
      <c r="E57" s="99"/>
      <c r="F57" s="99"/>
      <c r="G57" s="99"/>
      <c r="H57" s="99"/>
      <c r="I57" s="99"/>
      <c r="J57" s="106" t="s">
        <v>96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72</v>
      </c>
      <c r="D59" s="34"/>
      <c r="E59" s="34"/>
      <c r="F59" s="34"/>
      <c r="G59" s="34"/>
      <c r="H59" s="34"/>
      <c r="I59" s="34"/>
      <c r="J59" s="68">
        <f>J105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97</v>
      </c>
    </row>
    <row r="60" spans="2:12" s="9" customFormat="1" ht="24.95" customHeight="1">
      <c r="B60" s="108"/>
      <c r="D60" s="109" t="s">
        <v>98</v>
      </c>
      <c r="E60" s="110"/>
      <c r="F60" s="110"/>
      <c r="G60" s="110"/>
      <c r="H60" s="110"/>
      <c r="I60" s="110"/>
      <c r="J60" s="111">
        <f>J106</f>
        <v>0</v>
      </c>
      <c r="L60" s="108"/>
    </row>
    <row r="61" spans="2:12" s="10" customFormat="1" ht="19.9" customHeight="1">
      <c r="B61" s="112"/>
      <c r="D61" s="113" t="s">
        <v>170</v>
      </c>
      <c r="E61" s="114"/>
      <c r="F61" s="114"/>
      <c r="G61" s="114"/>
      <c r="H61" s="114"/>
      <c r="I61" s="114"/>
      <c r="J61" s="115">
        <f>J107</f>
        <v>0</v>
      </c>
      <c r="L61" s="112"/>
    </row>
    <row r="62" spans="2:12" s="10" customFormat="1" ht="19.9" customHeight="1">
      <c r="B62" s="112"/>
      <c r="D62" s="113" t="s">
        <v>171</v>
      </c>
      <c r="E62" s="114"/>
      <c r="F62" s="114"/>
      <c r="G62" s="114"/>
      <c r="H62" s="114"/>
      <c r="I62" s="114"/>
      <c r="J62" s="115">
        <f>J169</f>
        <v>0</v>
      </c>
      <c r="L62" s="112"/>
    </row>
    <row r="63" spans="2:12" s="10" customFormat="1" ht="19.9" customHeight="1">
      <c r="B63" s="112"/>
      <c r="D63" s="113" t="s">
        <v>172</v>
      </c>
      <c r="E63" s="114"/>
      <c r="F63" s="114"/>
      <c r="G63" s="114"/>
      <c r="H63" s="114"/>
      <c r="I63" s="114"/>
      <c r="J63" s="115">
        <f>J189</f>
        <v>0</v>
      </c>
      <c r="L63" s="112"/>
    </row>
    <row r="64" spans="2:12" s="10" customFormat="1" ht="19.9" customHeight="1">
      <c r="B64" s="112"/>
      <c r="D64" s="113" t="s">
        <v>173</v>
      </c>
      <c r="E64" s="114"/>
      <c r="F64" s="114"/>
      <c r="G64" s="114"/>
      <c r="H64" s="114"/>
      <c r="I64" s="114"/>
      <c r="J64" s="115">
        <f>J208</f>
        <v>0</v>
      </c>
      <c r="L64" s="112"/>
    </row>
    <row r="65" spans="2:12" s="10" customFormat="1" ht="19.9" customHeight="1">
      <c r="B65" s="112"/>
      <c r="D65" s="113" t="s">
        <v>174</v>
      </c>
      <c r="E65" s="114"/>
      <c r="F65" s="114"/>
      <c r="G65" s="114"/>
      <c r="H65" s="114"/>
      <c r="I65" s="114"/>
      <c r="J65" s="115">
        <f>J232</f>
        <v>0</v>
      </c>
      <c r="L65" s="112"/>
    </row>
    <row r="66" spans="2:12" s="10" customFormat="1" ht="19.9" customHeight="1">
      <c r="B66" s="112"/>
      <c r="D66" s="113" t="s">
        <v>175</v>
      </c>
      <c r="E66" s="114"/>
      <c r="F66" s="114"/>
      <c r="G66" s="114"/>
      <c r="H66" s="114"/>
      <c r="I66" s="114"/>
      <c r="J66" s="115">
        <f>J263</f>
        <v>0</v>
      </c>
      <c r="L66" s="112"/>
    </row>
    <row r="67" spans="2:12" s="10" customFormat="1" ht="19.9" customHeight="1">
      <c r="B67" s="112"/>
      <c r="D67" s="113" t="s">
        <v>99</v>
      </c>
      <c r="E67" s="114"/>
      <c r="F67" s="114"/>
      <c r="G67" s="114"/>
      <c r="H67" s="114"/>
      <c r="I67" s="114"/>
      <c r="J67" s="115">
        <f>J269</f>
        <v>0</v>
      </c>
      <c r="L67" s="112"/>
    </row>
    <row r="68" spans="2:12" s="10" customFormat="1" ht="19.9" customHeight="1">
      <c r="B68" s="112"/>
      <c r="D68" s="113" t="s">
        <v>176</v>
      </c>
      <c r="E68" s="114"/>
      <c r="F68" s="114"/>
      <c r="G68" s="114"/>
      <c r="H68" s="114"/>
      <c r="I68" s="114"/>
      <c r="J68" s="115">
        <f>J299</f>
        <v>0</v>
      </c>
      <c r="L68" s="112"/>
    </row>
    <row r="69" spans="2:12" s="9" customFormat="1" ht="24.95" customHeight="1">
      <c r="B69" s="108"/>
      <c r="D69" s="109" t="s">
        <v>177</v>
      </c>
      <c r="E69" s="110"/>
      <c r="F69" s="110"/>
      <c r="G69" s="110"/>
      <c r="H69" s="110"/>
      <c r="I69" s="110"/>
      <c r="J69" s="111">
        <f>J302</f>
        <v>0</v>
      </c>
      <c r="L69" s="108"/>
    </row>
    <row r="70" spans="2:12" s="10" customFormat="1" ht="19.9" customHeight="1">
      <c r="B70" s="112"/>
      <c r="D70" s="113" t="s">
        <v>178</v>
      </c>
      <c r="E70" s="114"/>
      <c r="F70" s="114"/>
      <c r="G70" s="114"/>
      <c r="H70" s="114"/>
      <c r="I70" s="114"/>
      <c r="J70" s="115">
        <f>J303</f>
        <v>0</v>
      </c>
      <c r="L70" s="112"/>
    </row>
    <row r="71" spans="2:12" s="10" customFormat="1" ht="19.9" customHeight="1">
      <c r="B71" s="112"/>
      <c r="D71" s="113" t="s">
        <v>179</v>
      </c>
      <c r="E71" s="114"/>
      <c r="F71" s="114"/>
      <c r="G71" s="114"/>
      <c r="H71" s="114"/>
      <c r="I71" s="114"/>
      <c r="J71" s="115">
        <f>J342</f>
        <v>0</v>
      </c>
      <c r="L71" s="112"/>
    </row>
    <row r="72" spans="2:12" s="10" customFormat="1" ht="19.9" customHeight="1">
      <c r="B72" s="112"/>
      <c r="D72" s="113" t="s">
        <v>180</v>
      </c>
      <c r="E72" s="114"/>
      <c r="F72" s="114"/>
      <c r="G72" s="114"/>
      <c r="H72" s="114"/>
      <c r="I72" s="114"/>
      <c r="J72" s="115">
        <f>J353</f>
        <v>0</v>
      </c>
      <c r="L72" s="112"/>
    </row>
    <row r="73" spans="2:12" s="10" customFormat="1" ht="19.9" customHeight="1">
      <c r="B73" s="112"/>
      <c r="D73" s="113" t="s">
        <v>181</v>
      </c>
      <c r="E73" s="114"/>
      <c r="F73" s="114"/>
      <c r="G73" s="114"/>
      <c r="H73" s="114"/>
      <c r="I73" s="114"/>
      <c r="J73" s="115">
        <f>J355</f>
        <v>0</v>
      </c>
      <c r="L73" s="112"/>
    </row>
    <row r="74" spans="2:12" s="10" customFormat="1" ht="19.9" customHeight="1">
      <c r="B74" s="112"/>
      <c r="D74" s="113" t="s">
        <v>182</v>
      </c>
      <c r="E74" s="114"/>
      <c r="F74" s="114"/>
      <c r="G74" s="114"/>
      <c r="H74" s="114"/>
      <c r="I74" s="114"/>
      <c r="J74" s="115">
        <f>J361</f>
        <v>0</v>
      </c>
      <c r="L74" s="112"/>
    </row>
    <row r="75" spans="2:12" s="10" customFormat="1" ht="19.9" customHeight="1">
      <c r="B75" s="112"/>
      <c r="D75" s="113" t="s">
        <v>183</v>
      </c>
      <c r="E75" s="114"/>
      <c r="F75" s="114"/>
      <c r="G75" s="114"/>
      <c r="H75" s="114"/>
      <c r="I75" s="114"/>
      <c r="J75" s="115">
        <f>J367</f>
        <v>0</v>
      </c>
      <c r="L75" s="112"/>
    </row>
    <row r="76" spans="2:12" s="10" customFormat="1" ht="19.9" customHeight="1">
      <c r="B76" s="112"/>
      <c r="D76" s="113" t="s">
        <v>184</v>
      </c>
      <c r="E76" s="114"/>
      <c r="F76" s="114"/>
      <c r="G76" s="114"/>
      <c r="H76" s="114"/>
      <c r="I76" s="114"/>
      <c r="J76" s="115">
        <f>J369</f>
        <v>0</v>
      </c>
      <c r="L76" s="112"/>
    </row>
    <row r="77" spans="2:12" s="10" customFormat="1" ht="19.9" customHeight="1">
      <c r="B77" s="112"/>
      <c r="D77" s="113" t="s">
        <v>185</v>
      </c>
      <c r="E77" s="114"/>
      <c r="F77" s="114"/>
      <c r="G77" s="114"/>
      <c r="H77" s="114"/>
      <c r="I77" s="114"/>
      <c r="J77" s="115">
        <f>J391</f>
        <v>0</v>
      </c>
      <c r="L77" s="112"/>
    </row>
    <row r="78" spans="2:12" s="10" customFormat="1" ht="19.9" customHeight="1">
      <c r="B78" s="112"/>
      <c r="D78" s="113" t="s">
        <v>186</v>
      </c>
      <c r="E78" s="114"/>
      <c r="F78" s="114"/>
      <c r="G78" s="114"/>
      <c r="H78" s="114"/>
      <c r="I78" s="114"/>
      <c r="J78" s="115">
        <f>J415</f>
        <v>0</v>
      </c>
      <c r="L78" s="112"/>
    </row>
    <row r="79" spans="2:12" s="10" customFormat="1" ht="19.9" customHeight="1">
      <c r="B79" s="112"/>
      <c r="D79" s="113" t="s">
        <v>187</v>
      </c>
      <c r="E79" s="114"/>
      <c r="F79" s="114"/>
      <c r="G79" s="114"/>
      <c r="H79" s="114"/>
      <c r="I79" s="114"/>
      <c r="J79" s="115">
        <f>J424</f>
        <v>0</v>
      </c>
      <c r="L79" s="112"/>
    </row>
    <row r="80" spans="2:12" s="10" customFormat="1" ht="19.9" customHeight="1">
      <c r="B80" s="112"/>
      <c r="D80" s="113" t="s">
        <v>188</v>
      </c>
      <c r="E80" s="114"/>
      <c r="F80" s="114"/>
      <c r="G80" s="114"/>
      <c r="H80" s="114"/>
      <c r="I80" s="114"/>
      <c r="J80" s="115">
        <f>J432</f>
        <v>0</v>
      </c>
      <c r="L80" s="112"/>
    </row>
    <row r="81" spans="2:12" s="10" customFormat="1" ht="19.9" customHeight="1">
      <c r="B81" s="112"/>
      <c r="D81" s="113" t="s">
        <v>189</v>
      </c>
      <c r="E81" s="114"/>
      <c r="F81" s="114"/>
      <c r="G81" s="114"/>
      <c r="H81" s="114"/>
      <c r="I81" s="114"/>
      <c r="J81" s="115">
        <f>J438</f>
        <v>0</v>
      </c>
      <c r="L81" s="112"/>
    </row>
    <row r="82" spans="2:12" s="10" customFormat="1" ht="19.9" customHeight="1">
      <c r="B82" s="112"/>
      <c r="D82" s="113" t="s">
        <v>190</v>
      </c>
      <c r="E82" s="114"/>
      <c r="F82" s="114"/>
      <c r="G82" s="114"/>
      <c r="H82" s="114"/>
      <c r="I82" s="114"/>
      <c r="J82" s="115">
        <f>J458</f>
        <v>0</v>
      </c>
      <c r="L82" s="112"/>
    </row>
    <row r="83" spans="2:12" s="10" customFormat="1" ht="19.9" customHeight="1">
      <c r="B83" s="112"/>
      <c r="D83" s="113" t="s">
        <v>191</v>
      </c>
      <c r="E83" s="114"/>
      <c r="F83" s="114"/>
      <c r="G83" s="114"/>
      <c r="H83" s="114"/>
      <c r="I83" s="114"/>
      <c r="J83" s="115">
        <f>J520</f>
        <v>0</v>
      </c>
      <c r="L83" s="112"/>
    </row>
    <row r="84" spans="2:12" s="10" customFormat="1" ht="19.9" customHeight="1">
      <c r="B84" s="112"/>
      <c r="D84" s="113" t="s">
        <v>192</v>
      </c>
      <c r="E84" s="114"/>
      <c r="F84" s="114"/>
      <c r="G84" s="114"/>
      <c r="H84" s="114"/>
      <c r="I84" s="114"/>
      <c r="J84" s="115">
        <f>J533</f>
        <v>0</v>
      </c>
      <c r="L84" s="112"/>
    </row>
    <row r="85" spans="2:12" s="9" customFormat="1" ht="24.95" customHeight="1">
      <c r="B85" s="108"/>
      <c r="D85" s="109" t="s">
        <v>193</v>
      </c>
      <c r="E85" s="110"/>
      <c r="F85" s="110"/>
      <c r="G85" s="110"/>
      <c r="H85" s="110"/>
      <c r="I85" s="110"/>
      <c r="J85" s="111">
        <f>J538</f>
        <v>0</v>
      </c>
      <c r="L85" s="108"/>
    </row>
    <row r="86" spans="1:31" s="2" customFormat="1" ht="21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91" spans="1:31" s="2" customFormat="1" ht="6.95" customHeight="1">
      <c r="A91" s="34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9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4.95" customHeight="1">
      <c r="A92" s="34"/>
      <c r="B92" s="35"/>
      <c r="C92" s="23" t="s">
        <v>102</v>
      </c>
      <c r="D92" s="34"/>
      <c r="E92" s="34"/>
      <c r="F92" s="34"/>
      <c r="G92" s="34"/>
      <c r="H92" s="34"/>
      <c r="I92" s="34"/>
      <c r="J92" s="34"/>
      <c r="K92" s="34"/>
      <c r="L92" s="9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17</v>
      </c>
      <c r="D94" s="34"/>
      <c r="E94" s="34"/>
      <c r="F94" s="34"/>
      <c r="G94" s="34"/>
      <c r="H94" s="34"/>
      <c r="I94" s="34"/>
      <c r="J94" s="34"/>
      <c r="K94" s="34"/>
      <c r="L94" s="9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6.5" customHeight="1">
      <c r="A95" s="34"/>
      <c r="B95" s="35"/>
      <c r="C95" s="34"/>
      <c r="D95" s="34"/>
      <c r="E95" s="541" t="str">
        <f>E7</f>
        <v>Oprava dětských letních toalet MŠ Nad Laurovou 1983/1, Praha 5</v>
      </c>
      <c r="F95" s="542"/>
      <c r="G95" s="542"/>
      <c r="H95" s="542"/>
      <c r="I95" s="34"/>
      <c r="J95" s="34"/>
      <c r="K95" s="34"/>
      <c r="L95" s="9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 customHeight="1">
      <c r="A96" s="34"/>
      <c r="B96" s="35"/>
      <c r="C96" s="29" t="s">
        <v>92</v>
      </c>
      <c r="D96" s="34"/>
      <c r="E96" s="34"/>
      <c r="F96" s="34"/>
      <c r="G96" s="34"/>
      <c r="H96" s="34"/>
      <c r="I96" s="34"/>
      <c r="J96" s="34"/>
      <c r="K96" s="34"/>
      <c r="L96" s="9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6.5" customHeight="1">
      <c r="A97" s="34"/>
      <c r="B97" s="35"/>
      <c r="C97" s="34"/>
      <c r="D97" s="34"/>
      <c r="E97" s="527" t="str">
        <f>E9</f>
        <v>02 - Oprava dětských letních toalet</v>
      </c>
      <c r="F97" s="540"/>
      <c r="G97" s="540"/>
      <c r="H97" s="540"/>
      <c r="I97" s="34"/>
      <c r="J97" s="34"/>
      <c r="K97" s="34"/>
      <c r="L97" s="9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21</v>
      </c>
      <c r="D99" s="34"/>
      <c r="E99" s="34"/>
      <c r="F99" s="27" t="str">
        <f>F12</f>
        <v>Nad Laurovou 1983/1, Praha 5</v>
      </c>
      <c r="G99" s="34"/>
      <c r="H99" s="34"/>
      <c r="I99" s="29" t="s">
        <v>23</v>
      </c>
      <c r="J99" s="52" t="str">
        <f>IF(J12="","",J12)</f>
        <v>4. 2. 2022</v>
      </c>
      <c r="K99" s="34"/>
      <c r="L99" s="9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9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25.7" customHeight="1">
      <c r="A101" s="34"/>
      <c r="B101" s="35"/>
      <c r="C101" s="29" t="s">
        <v>25</v>
      </c>
      <c r="D101" s="34"/>
      <c r="E101" s="34"/>
      <c r="F101" s="27" t="str">
        <f>E15</f>
        <v xml:space="preserve"> </v>
      </c>
      <c r="G101" s="34"/>
      <c r="H101" s="34"/>
      <c r="I101" s="29" t="s">
        <v>31</v>
      </c>
      <c r="J101" s="32" t="str">
        <f>E21</f>
        <v>architekti ADIKON, s.r.o.</v>
      </c>
      <c r="K101" s="34"/>
      <c r="L101" s="9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5.2" customHeight="1">
      <c r="A102" s="34"/>
      <c r="B102" s="35"/>
      <c r="C102" s="29" t="s">
        <v>29</v>
      </c>
      <c r="D102" s="34"/>
      <c r="E102" s="34"/>
      <c r="F102" s="27" t="str">
        <f>IF(E18="","",E18)</f>
        <v>Vyplň údaj</v>
      </c>
      <c r="G102" s="34"/>
      <c r="H102" s="34"/>
      <c r="I102" s="29" t="s">
        <v>35</v>
      </c>
      <c r="J102" s="32" t="str">
        <f>E24</f>
        <v>Hana Pejšová</v>
      </c>
      <c r="K102" s="34"/>
      <c r="L102" s="9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0.3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11" customFormat="1" ht="29.25" customHeight="1">
      <c r="A104" s="116"/>
      <c r="B104" s="117"/>
      <c r="C104" s="118" t="s">
        <v>103</v>
      </c>
      <c r="D104" s="119" t="s">
        <v>59</v>
      </c>
      <c r="E104" s="119" t="s">
        <v>55</v>
      </c>
      <c r="F104" s="119" t="s">
        <v>56</v>
      </c>
      <c r="G104" s="119" t="s">
        <v>104</v>
      </c>
      <c r="H104" s="119" t="s">
        <v>105</v>
      </c>
      <c r="I104" s="119" t="s">
        <v>106</v>
      </c>
      <c r="J104" s="119" t="s">
        <v>96</v>
      </c>
      <c r="K104" s="120" t="s">
        <v>107</v>
      </c>
      <c r="L104" s="121"/>
      <c r="M104" s="59" t="s">
        <v>3</v>
      </c>
      <c r="N104" s="60" t="s">
        <v>44</v>
      </c>
      <c r="O104" s="60" t="s">
        <v>108</v>
      </c>
      <c r="P104" s="60" t="s">
        <v>109</v>
      </c>
      <c r="Q104" s="60" t="s">
        <v>110</v>
      </c>
      <c r="R104" s="60" t="s">
        <v>111</v>
      </c>
      <c r="S104" s="60" t="s">
        <v>112</v>
      </c>
      <c r="T104" s="61" t="s">
        <v>113</v>
      </c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</row>
    <row r="105" spans="1:63" s="2" customFormat="1" ht="22.9" customHeight="1">
      <c r="A105" s="34"/>
      <c r="B105" s="35"/>
      <c r="C105" s="66" t="s">
        <v>114</v>
      </c>
      <c r="D105" s="34"/>
      <c r="E105" s="34"/>
      <c r="F105" s="34"/>
      <c r="G105" s="34"/>
      <c r="H105" s="34"/>
      <c r="I105" s="34"/>
      <c r="J105" s="122">
        <f>BK105</f>
        <v>0</v>
      </c>
      <c r="K105" s="34"/>
      <c r="L105" s="35"/>
      <c r="M105" s="62"/>
      <c r="N105" s="53"/>
      <c r="O105" s="63"/>
      <c r="P105" s="123">
        <f>P106+P302+P538</f>
        <v>0</v>
      </c>
      <c r="Q105" s="63"/>
      <c r="R105" s="123">
        <f>R106+R302+R538</f>
        <v>67.21279831</v>
      </c>
      <c r="S105" s="63"/>
      <c r="T105" s="124">
        <f>T106+T302+T538</f>
        <v>0.05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73</v>
      </c>
      <c r="AU105" s="19" t="s">
        <v>97</v>
      </c>
      <c r="BK105" s="125">
        <f>BK106+BK302+BK538</f>
        <v>0</v>
      </c>
    </row>
    <row r="106" spans="2:63" s="12" customFormat="1" ht="25.9" customHeight="1">
      <c r="B106" s="126"/>
      <c r="D106" s="127" t="s">
        <v>73</v>
      </c>
      <c r="E106" s="128" t="s">
        <v>115</v>
      </c>
      <c r="F106" s="128" t="s">
        <v>116</v>
      </c>
      <c r="I106" s="129"/>
      <c r="J106" s="130">
        <f>BK106</f>
        <v>0</v>
      </c>
      <c r="L106" s="126"/>
      <c r="M106" s="131"/>
      <c r="N106" s="132"/>
      <c r="O106" s="132"/>
      <c r="P106" s="133">
        <f>P107+P169+P189+P208+P232+P263+P269+P299</f>
        <v>0</v>
      </c>
      <c r="Q106" s="132"/>
      <c r="R106" s="133">
        <f>R107+R169+R189+R208+R232+R263+R269+R299</f>
        <v>64.44865686</v>
      </c>
      <c r="S106" s="132"/>
      <c r="T106" s="134">
        <f>T107+T169+T189+T208+T232+T263+T269+T299</f>
        <v>0.05</v>
      </c>
      <c r="AR106" s="127" t="s">
        <v>82</v>
      </c>
      <c r="AT106" s="135" t="s">
        <v>73</v>
      </c>
      <c r="AU106" s="135" t="s">
        <v>74</v>
      </c>
      <c r="AY106" s="127" t="s">
        <v>117</v>
      </c>
      <c r="BK106" s="136">
        <f>BK107+BK169+BK189+BK208+BK232+BK263+BK269+BK299</f>
        <v>0</v>
      </c>
    </row>
    <row r="107" spans="2:63" s="12" customFormat="1" ht="22.9" customHeight="1">
      <c r="B107" s="126"/>
      <c r="D107" s="127" t="s">
        <v>73</v>
      </c>
      <c r="E107" s="137" t="s">
        <v>82</v>
      </c>
      <c r="F107" s="137" t="s">
        <v>194</v>
      </c>
      <c r="I107" s="129"/>
      <c r="J107" s="138">
        <f>BK107</f>
        <v>0</v>
      </c>
      <c r="L107" s="126"/>
      <c r="M107" s="131"/>
      <c r="N107" s="132"/>
      <c r="O107" s="132"/>
      <c r="P107" s="133">
        <f>SUM(P108:P168)</f>
        <v>0</v>
      </c>
      <c r="Q107" s="132"/>
      <c r="R107" s="133">
        <f>SUM(R108:R168)</f>
        <v>0.5816399999999999</v>
      </c>
      <c r="S107" s="132"/>
      <c r="T107" s="134">
        <f>SUM(T108:T168)</f>
        <v>0</v>
      </c>
      <c r="AR107" s="127" t="s">
        <v>82</v>
      </c>
      <c r="AT107" s="135" t="s">
        <v>73</v>
      </c>
      <c r="AU107" s="135" t="s">
        <v>82</v>
      </c>
      <c r="AY107" s="127" t="s">
        <v>117</v>
      </c>
      <c r="BK107" s="136">
        <f>SUM(BK108:BK168)</f>
        <v>0</v>
      </c>
    </row>
    <row r="108" spans="1:65" s="2" customFormat="1" ht="37.9" customHeight="1">
      <c r="A108" s="34"/>
      <c r="B108" s="139"/>
      <c r="C108" s="140" t="s">
        <v>82</v>
      </c>
      <c r="D108" s="140" t="s">
        <v>120</v>
      </c>
      <c r="E108" s="141" t="s">
        <v>195</v>
      </c>
      <c r="F108" s="142" t="s">
        <v>196</v>
      </c>
      <c r="G108" s="143" t="s">
        <v>197</v>
      </c>
      <c r="H108" s="144">
        <v>1</v>
      </c>
      <c r="I108" s="145"/>
      <c r="J108" s="146">
        <f>ROUND(I108*H108,2)</f>
        <v>0</v>
      </c>
      <c r="K108" s="142" t="s">
        <v>124</v>
      </c>
      <c r="L108" s="35"/>
      <c r="M108" s="147" t="s">
        <v>3</v>
      </c>
      <c r="N108" s="148" t="s">
        <v>45</v>
      </c>
      <c r="O108" s="55"/>
      <c r="P108" s="149">
        <f>O108*H108</f>
        <v>0</v>
      </c>
      <c r="Q108" s="149">
        <v>0.00868</v>
      </c>
      <c r="R108" s="149">
        <f>Q108*H108</f>
        <v>0.00868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125</v>
      </c>
      <c r="AT108" s="151" t="s">
        <v>120</v>
      </c>
      <c r="AU108" s="151" t="s">
        <v>84</v>
      </c>
      <c r="AY108" s="19" t="s">
        <v>117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9" t="s">
        <v>82</v>
      </c>
      <c r="BK108" s="152">
        <f>ROUND(I108*H108,2)</f>
        <v>0</v>
      </c>
      <c r="BL108" s="19" t="s">
        <v>125</v>
      </c>
      <c r="BM108" s="151" t="s">
        <v>198</v>
      </c>
    </row>
    <row r="109" spans="1:47" s="2" customFormat="1" ht="12">
      <c r="A109" s="34"/>
      <c r="B109" s="35"/>
      <c r="C109" s="34"/>
      <c r="D109" s="153" t="s">
        <v>127</v>
      </c>
      <c r="E109" s="34"/>
      <c r="F109" s="154" t="s">
        <v>199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127</v>
      </c>
      <c r="AU109" s="19" t="s">
        <v>84</v>
      </c>
    </row>
    <row r="110" spans="1:65" s="2" customFormat="1" ht="16.5" customHeight="1">
      <c r="A110" s="34"/>
      <c r="B110" s="139"/>
      <c r="C110" s="140" t="s">
        <v>84</v>
      </c>
      <c r="D110" s="140" t="s">
        <v>120</v>
      </c>
      <c r="E110" s="141" t="s">
        <v>200</v>
      </c>
      <c r="F110" s="142" t="s">
        <v>201</v>
      </c>
      <c r="G110" s="143" t="s">
        <v>202</v>
      </c>
      <c r="H110" s="144">
        <v>47.652</v>
      </c>
      <c r="I110" s="145"/>
      <c r="J110" s="146">
        <f>ROUND(I110*H110,2)</f>
        <v>0</v>
      </c>
      <c r="K110" s="142" t="s">
        <v>124</v>
      </c>
      <c r="L110" s="35"/>
      <c r="M110" s="147" t="s">
        <v>3</v>
      </c>
      <c r="N110" s="148" t="s">
        <v>45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125</v>
      </c>
      <c r="AT110" s="151" t="s">
        <v>120</v>
      </c>
      <c r="AU110" s="151" t="s">
        <v>84</v>
      </c>
      <c r="AY110" s="19" t="s">
        <v>117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82</v>
      </c>
      <c r="BK110" s="152">
        <f>ROUND(I110*H110,2)</f>
        <v>0</v>
      </c>
      <c r="BL110" s="19" t="s">
        <v>125</v>
      </c>
      <c r="BM110" s="151" t="s">
        <v>203</v>
      </c>
    </row>
    <row r="111" spans="1:47" s="2" customFormat="1" ht="12">
      <c r="A111" s="34"/>
      <c r="B111" s="35"/>
      <c r="C111" s="34"/>
      <c r="D111" s="153" t="s">
        <v>127</v>
      </c>
      <c r="E111" s="34"/>
      <c r="F111" s="154" t="s">
        <v>204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127</v>
      </c>
      <c r="AU111" s="19" t="s">
        <v>84</v>
      </c>
    </row>
    <row r="112" spans="2:51" s="13" customFormat="1" ht="12">
      <c r="B112" s="158"/>
      <c r="D112" s="159" t="s">
        <v>133</v>
      </c>
      <c r="E112" s="160" t="s">
        <v>3</v>
      </c>
      <c r="F112" s="161" t="s">
        <v>205</v>
      </c>
      <c r="H112" s="162">
        <v>42.852</v>
      </c>
      <c r="I112" s="163"/>
      <c r="L112" s="158"/>
      <c r="M112" s="164"/>
      <c r="N112" s="165"/>
      <c r="O112" s="165"/>
      <c r="P112" s="165"/>
      <c r="Q112" s="165"/>
      <c r="R112" s="165"/>
      <c r="S112" s="165"/>
      <c r="T112" s="166"/>
      <c r="AT112" s="160" t="s">
        <v>133</v>
      </c>
      <c r="AU112" s="160" t="s">
        <v>84</v>
      </c>
      <c r="AV112" s="13" t="s">
        <v>84</v>
      </c>
      <c r="AW112" s="13" t="s">
        <v>34</v>
      </c>
      <c r="AX112" s="13" t="s">
        <v>74</v>
      </c>
      <c r="AY112" s="160" t="s">
        <v>117</v>
      </c>
    </row>
    <row r="113" spans="2:51" s="13" customFormat="1" ht="12">
      <c r="B113" s="158"/>
      <c r="D113" s="159" t="s">
        <v>133</v>
      </c>
      <c r="E113" s="160" t="s">
        <v>3</v>
      </c>
      <c r="F113" s="161" t="s">
        <v>206</v>
      </c>
      <c r="H113" s="162">
        <v>4.8</v>
      </c>
      <c r="I113" s="163"/>
      <c r="L113" s="158"/>
      <c r="M113" s="164"/>
      <c r="N113" s="165"/>
      <c r="O113" s="165"/>
      <c r="P113" s="165"/>
      <c r="Q113" s="165"/>
      <c r="R113" s="165"/>
      <c r="S113" s="165"/>
      <c r="T113" s="166"/>
      <c r="AT113" s="160" t="s">
        <v>133</v>
      </c>
      <c r="AU113" s="160" t="s">
        <v>84</v>
      </c>
      <c r="AV113" s="13" t="s">
        <v>84</v>
      </c>
      <c r="AW113" s="13" t="s">
        <v>34</v>
      </c>
      <c r="AX113" s="13" t="s">
        <v>74</v>
      </c>
      <c r="AY113" s="160" t="s">
        <v>117</v>
      </c>
    </row>
    <row r="114" spans="2:51" s="14" customFormat="1" ht="12">
      <c r="B114" s="172"/>
      <c r="D114" s="159" t="s">
        <v>133</v>
      </c>
      <c r="E114" s="173" t="s">
        <v>3</v>
      </c>
      <c r="F114" s="174" t="s">
        <v>207</v>
      </c>
      <c r="H114" s="175">
        <v>47.652</v>
      </c>
      <c r="I114" s="176"/>
      <c r="L114" s="172"/>
      <c r="M114" s="177"/>
      <c r="N114" s="178"/>
      <c r="O114" s="178"/>
      <c r="P114" s="178"/>
      <c r="Q114" s="178"/>
      <c r="R114" s="178"/>
      <c r="S114" s="178"/>
      <c r="T114" s="179"/>
      <c r="AT114" s="173" t="s">
        <v>133</v>
      </c>
      <c r="AU114" s="173" t="s">
        <v>84</v>
      </c>
      <c r="AV114" s="14" t="s">
        <v>125</v>
      </c>
      <c r="AW114" s="14" t="s">
        <v>34</v>
      </c>
      <c r="AX114" s="14" t="s">
        <v>82</v>
      </c>
      <c r="AY114" s="173" t="s">
        <v>117</v>
      </c>
    </row>
    <row r="115" spans="1:65" s="2" customFormat="1" ht="24.2" customHeight="1">
      <c r="A115" s="34"/>
      <c r="B115" s="139"/>
      <c r="C115" s="140" t="s">
        <v>137</v>
      </c>
      <c r="D115" s="140" t="s">
        <v>120</v>
      </c>
      <c r="E115" s="141" t="s">
        <v>208</v>
      </c>
      <c r="F115" s="142" t="s">
        <v>209</v>
      </c>
      <c r="G115" s="143" t="s">
        <v>123</v>
      </c>
      <c r="H115" s="144">
        <v>10.434</v>
      </c>
      <c r="I115" s="145"/>
      <c r="J115" s="146">
        <f>ROUND(I115*H115,2)</f>
        <v>0</v>
      </c>
      <c r="K115" s="142" t="s">
        <v>124</v>
      </c>
      <c r="L115" s="35"/>
      <c r="M115" s="147" t="s">
        <v>3</v>
      </c>
      <c r="N115" s="148" t="s">
        <v>45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125</v>
      </c>
      <c r="AT115" s="151" t="s">
        <v>120</v>
      </c>
      <c r="AU115" s="151" t="s">
        <v>84</v>
      </c>
      <c r="AY115" s="19" t="s">
        <v>117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9" t="s">
        <v>82</v>
      </c>
      <c r="BK115" s="152">
        <f>ROUND(I115*H115,2)</f>
        <v>0</v>
      </c>
      <c r="BL115" s="19" t="s">
        <v>125</v>
      </c>
      <c r="BM115" s="151" t="s">
        <v>210</v>
      </c>
    </row>
    <row r="116" spans="1:47" s="2" customFormat="1" ht="12">
      <c r="A116" s="34"/>
      <c r="B116" s="35"/>
      <c r="C116" s="34"/>
      <c r="D116" s="153" t="s">
        <v>127</v>
      </c>
      <c r="E116" s="34"/>
      <c r="F116" s="154" t="s">
        <v>211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127</v>
      </c>
      <c r="AU116" s="19" t="s">
        <v>84</v>
      </c>
    </row>
    <row r="117" spans="2:51" s="13" customFormat="1" ht="12">
      <c r="B117" s="158"/>
      <c r="D117" s="159" t="s">
        <v>133</v>
      </c>
      <c r="E117" s="160" t="s">
        <v>3</v>
      </c>
      <c r="F117" s="161" t="s">
        <v>212</v>
      </c>
      <c r="H117" s="162">
        <v>1.584</v>
      </c>
      <c r="I117" s="163"/>
      <c r="L117" s="158"/>
      <c r="M117" s="164"/>
      <c r="N117" s="165"/>
      <c r="O117" s="165"/>
      <c r="P117" s="165"/>
      <c r="Q117" s="165"/>
      <c r="R117" s="165"/>
      <c r="S117" s="165"/>
      <c r="T117" s="166"/>
      <c r="AT117" s="160" t="s">
        <v>133</v>
      </c>
      <c r="AU117" s="160" t="s">
        <v>84</v>
      </c>
      <c r="AV117" s="13" t="s">
        <v>84</v>
      </c>
      <c r="AW117" s="13" t="s">
        <v>34</v>
      </c>
      <c r="AX117" s="13" t="s">
        <v>74</v>
      </c>
      <c r="AY117" s="160" t="s">
        <v>117</v>
      </c>
    </row>
    <row r="118" spans="2:51" s="13" customFormat="1" ht="12">
      <c r="B118" s="158"/>
      <c r="D118" s="159" t="s">
        <v>133</v>
      </c>
      <c r="E118" s="160" t="s">
        <v>3</v>
      </c>
      <c r="F118" s="161" t="s">
        <v>213</v>
      </c>
      <c r="H118" s="162">
        <v>1.089</v>
      </c>
      <c r="I118" s="163"/>
      <c r="L118" s="158"/>
      <c r="M118" s="164"/>
      <c r="N118" s="165"/>
      <c r="O118" s="165"/>
      <c r="P118" s="165"/>
      <c r="Q118" s="165"/>
      <c r="R118" s="165"/>
      <c r="S118" s="165"/>
      <c r="T118" s="166"/>
      <c r="AT118" s="160" t="s">
        <v>133</v>
      </c>
      <c r="AU118" s="160" t="s">
        <v>84</v>
      </c>
      <c r="AV118" s="13" t="s">
        <v>84</v>
      </c>
      <c r="AW118" s="13" t="s">
        <v>34</v>
      </c>
      <c r="AX118" s="13" t="s">
        <v>74</v>
      </c>
      <c r="AY118" s="160" t="s">
        <v>117</v>
      </c>
    </row>
    <row r="119" spans="2:51" s="13" customFormat="1" ht="12">
      <c r="B119" s="158"/>
      <c r="D119" s="159" t="s">
        <v>133</v>
      </c>
      <c r="E119" s="160" t="s">
        <v>3</v>
      </c>
      <c r="F119" s="161" t="s">
        <v>214</v>
      </c>
      <c r="H119" s="162">
        <v>7.623</v>
      </c>
      <c r="I119" s="163"/>
      <c r="L119" s="158"/>
      <c r="M119" s="164"/>
      <c r="N119" s="165"/>
      <c r="O119" s="165"/>
      <c r="P119" s="165"/>
      <c r="Q119" s="165"/>
      <c r="R119" s="165"/>
      <c r="S119" s="165"/>
      <c r="T119" s="166"/>
      <c r="AT119" s="160" t="s">
        <v>133</v>
      </c>
      <c r="AU119" s="160" t="s">
        <v>84</v>
      </c>
      <c r="AV119" s="13" t="s">
        <v>84</v>
      </c>
      <c r="AW119" s="13" t="s">
        <v>34</v>
      </c>
      <c r="AX119" s="13" t="s">
        <v>74</v>
      </c>
      <c r="AY119" s="160" t="s">
        <v>117</v>
      </c>
    </row>
    <row r="120" spans="2:51" s="13" customFormat="1" ht="12">
      <c r="B120" s="158"/>
      <c r="D120" s="159" t="s">
        <v>133</v>
      </c>
      <c r="E120" s="160" t="s">
        <v>3</v>
      </c>
      <c r="F120" s="161" t="s">
        <v>215</v>
      </c>
      <c r="H120" s="162">
        <v>0.138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133</v>
      </c>
      <c r="AU120" s="160" t="s">
        <v>84</v>
      </c>
      <c r="AV120" s="13" t="s">
        <v>84</v>
      </c>
      <c r="AW120" s="13" t="s">
        <v>34</v>
      </c>
      <c r="AX120" s="13" t="s">
        <v>74</v>
      </c>
      <c r="AY120" s="160" t="s">
        <v>117</v>
      </c>
    </row>
    <row r="121" spans="2:51" s="14" customFormat="1" ht="12">
      <c r="B121" s="172"/>
      <c r="D121" s="159" t="s">
        <v>133</v>
      </c>
      <c r="E121" s="173" t="s">
        <v>3</v>
      </c>
      <c r="F121" s="174" t="s">
        <v>207</v>
      </c>
      <c r="H121" s="175">
        <v>10.434</v>
      </c>
      <c r="I121" s="176"/>
      <c r="L121" s="172"/>
      <c r="M121" s="177"/>
      <c r="N121" s="178"/>
      <c r="O121" s="178"/>
      <c r="P121" s="178"/>
      <c r="Q121" s="178"/>
      <c r="R121" s="178"/>
      <c r="S121" s="178"/>
      <c r="T121" s="179"/>
      <c r="AT121" s="173" t="s">
        <v>133</v>
      </c>
      <c r="AU121" s="173" t="s">
        <v>84</v>
      </c>
      <c r="AV121" s="14" t="s">
        <v>125</v>
      </c>
      <c r="AW121" s="14" t="s">
        <v>34</v>
      </c>
      <c r="AX121" s="14" t="s">
        <v>82</v>
      </c>
      <c r="AY121" s="173" t="s">
        <v>117</v>
      </c>
    </row>
    <row r="122" spans="1:65" s="2" customFormat="1" ht="33" customHeight="1">
      <c r="A122" s="34"/>
      <c r="B122" s="139"/>
      <c r="C122" s="140" t="s">
        <v>125</v>
      </c>
      <c r="D122" s="140" t="s">
        <v>120</v>
      </c>
      <c r="E122" s="141" t="s">
        <v>216</v>
      </c>
      <c r="F122" s="142" t="s">
        <v>217</v>
      </c>
      <c r="G122" s="143" t="s">
        <v>123</v>
      </c>
      <c r="H122" s="144">
        <v>4.506</v>
      </c>
      <c r="I122" s="145"/>
      <c r="J122" s="146">
        <f>ROUND(I122*H122,2)</f>
        <v>0</v>
      </c>
      <c r="K122" s="142" t="s">
        <v>124</v>
      </c>
      <c r="L122" s="35"/>
      <c r="M122" s="147" t="s">
        <v>3</v>
      </c>
      <c r="N122" s="148" t="s">
        <v>45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125</v>
      </c>
      <c r="AT122" s="151" t="s">
        <v>120</v>
      </c>
      <c r="AU122" s="151" t="s">
        <v>84</v>
      </c>
      <c r="AY122" s="19" t="s">
        <v>117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9" t="s">
        <v>82</v>
      </c>
      <c r="BK122" s="152">
        <f>ROUND(I122*H122,2)</f>
        <v>0</v>
      </c>
      <c r="BL122" s="19" t="s">
        <v>125</v>
      </c>
      <c r="BM122" s="151" t="s">
        <v>218</v>
      </c>
    </row>
    <row r="123" spans="1:47" s="2" customFormat="1" ht="12">
      <c r="A123" s="34"/>
      <c r="B123" s="35"/>
      <c r="C123" s="34"/>
      <c r="D123" s="153" t="s">
        <v>127</v>
      </c>
      <c r="E123" s="34"/>
      <c r="F123" s="154" t="s">
        <v>219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127</v>
      </c>
      <c r="AU123" s="19" t="s">
        <v>84</v>
      </c>
    </row>
    <row r="124" spans="1:65" s="2" customFormat="1" ht="33" customHeight="1">
      <c r="A124" s="34"/>
      <c r="B124" s="139"/>
      <c r="C124" s="140" t="s">
        <v>147</v>
      </c>
      <c r="D124" s="140" t="s">
        <v>120</v>
      </c>
      <c r="E124" s="141" t="s">
        <v>220</v>
      </c>
      <c r="F124" s="142" t="s">
        <v>221</v>
      </c>
      <c r="G124" s="143" t="s">
        <v>123</v>
      </c>
      <c r="H124" s="144">
        <v>4.506</v>
      </c>
      <c r="I124" s="145"/>
      <c r="J124" s="146">
        <f>ROUND(I124*H124,2)</f>
        <v>0</v>
      </c>
      <c r="K124" s="142" t="s">
        <v>124</v>
      </c>
      <c r="L124" s="35"/>
      <c r="M124" s="147" t="s">
        <v>3</v>
      </c>
      <c r="N124" s="148" t="s">
        <v>45</v>
      </c>
      <c r="O124" s="55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125</v>
      </c>
      <c r="AT124" s="151" t="s">
        <v>120</v>
      </c>
      <c r="AU124" s="151" t="s">
        <v>84</v>
      </c>
      <c r="AY124" s="19" t="s">
        <v>117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9" t="s">
        <v>82</v>
      </c>
      <c r="BK124" s="152">
        <f>ROUND(I124*H124,2)</f>
        <v>0</v>
      </c>
      <c r="BL124" s="19" t="s">
        <v>125</v>
      </c>
      <c r="BM124" s="151" t="s">
        <v>222</v>
      </c>
    </row>
    <row r="125" spans="1:47" s="2" customFormat="1" ht="12">
      <c r="A125" s="34"/>
      <c r="B125" s="35"/>
      <c r="C125" s="34"/>
      <c r="D125" s="153" t="s">
        <v>127</v>
      </c>
      <c r="E125" s="34"/>
      <c r="F125" s="154" t="s">
        <v>223</v>
      </c>
      <c r="G125" s="34"/>
      <c r="H125" s="34"/>
      <c r="I125" s="155"/>
      <c r="J125" s="34"/>
      <c r="K125" s="34"/>
      <c r="L125" s="35"/>
      <c r="M125" s="156"/>
      <c r="N125" s="157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127</v>
      </c>
      <c r="AU125" s="19" t="s">
        <v>84</v>
      </c>
    </row>
    <row r="126" spans="1:65" s="2" customFormat="1" ht="24.2" customHeight="1">
      <c r="A126" s="34"/>
      <c r="B126" s="139"/>
      <c r="C126" s="140" t="s">
        <v>153</v>
      </c>
      <c r="D126" s="140" t="s">
        <v>120</v>
      </c>
      <c r="E126" s="141" t="s">
        <v>224</v>
      </c>
      <c r="F126" s="142" t="s">
        <v>225</v>
      </c>
      <c r="G126" s="143" t="s">
        <v>123</v>
      </c>
      <c r="H126" s="144">
        <v>5.516</v>
      </c>
      <c r="I126" s="145"/>
      <c r="J126" s="146">
        <f>ROUND(I126*H126,2)</f>
        <v>0</v>
      </c>
      <c r="K126" s="142" t="s">
        <v>124</v>
      </c>
      <c r="L126" s="35"/>
      <c r="M126" s="147" t="s">
        <v>3</v>
      </c>
      <c r="N126" s="148" t="s">
        <v>45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125</v>
      </c>
      <c r="AT126" s="151" t="s">
        <v>120</v>
      </c>
      <c r="AU126" s="151" t="s">
        <v>84</v>
      </c>
      <c r="AY126" s="19" t="s">
        <v>117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82</v>
      </c>
      <c r="BK126" s="152">
        <f>ROUND(I126*H126,2)</f>
        <v>0</v>
      </c>
      <c r="BL126" s="19" t="s">
        <v>125</v>
      </c>
      <c r="BM126" s="151" t="s">
        <v>226</v>
      </c>
    </row>
    <row r="127" spans="1:47" s="2" customFormat="1" ht="12">
      <c r="A127" s="34"/>
      <c r="B127" s="35"/>
      <c r="C127" s="34"/>
      <c r="D127" s="153" t="s">
        <v>127</v>
      </c>
      <c r="E127" s="34"/>
      <c r="F127" s="154" t="s">
        <v>227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127</v>
      </c>
      <c r="AU127" s="19" t="s">
        <v>84</v>
      </c>
    </row>
    <row r="128" spans="2:51" s="15" customFormat="1" ht="12">
      <c r="B128" s="180"/>
      <c r="D128" s="159" t="s">
        <v>133</v>
      </c>
      <c r="E128" s="181" t="s">
        <v>3</v>
      </c>
      <c r="F128" s="182" t="s">
        <v>228</v>
      </c>
      <c r="H128" s="181" t="s">
        <v>3</v>
      </c>
      <c r="I128" s="183"/>
      <c r="L128" s="180"/>
      <c r="M128" s="184"/>
      <c r="N128" s="185"/>
      <c r="O128" s="185"/>
      <c r="P128" s="185"/>
      <c r="Q128" s="185"/>
      <c r="R128" s="185"/>
      <c r="S128" s="185"/>
      <c r="T128" s="186"/>
      <c r="AT128" s="181" t="s">
        <v>133</v>
      </c>
      <c r="AU128" s="181" t="s">
        <v>84</v>
      </c>
      <c r="AV128" s="15" t="s">
        <v>82</v>
      </c>
      <c r="AW128" s="15" t="s">
        <v>34</v>
      </c>
      <c r="AX128" s="15" t="s">
        <v>74</v>
      </c>
      <c r="AY128" s="181" t="s">
        <v>117</v>
      </c>
    </row>
    <row r="129" spans="2:51" s="13" customFormat="1" ht="12">
      <c r="B129" s="158"/>
      <c r="D129" s="159" t="s">
        <v>133</v>
      </c>
      <c r="E129" s="160" t="s">
        <v>3</v>
      </c>
      <c r="F129" s="161" t="s">
        <v>229</v>
      </c>
      <c r="H129" s="162">
        <v>0.81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133</v>
      </c>
      <c r="AU129" s="160" t="s">
        <v>84</v>
      </c>
      <c r="AV129" s="13" t="s">
        <v>84</v>
      </c>
      <c r="AW129" s="13" t="s">
        <v>34</v>
      </c>
      <c r="AX129" s="13" t="s">
        <v>74</v>
      </c>
      <c r="AY129" s="160" t="s">
        <v>117</v>
      </c>
    </row>
    <row r="130" spans="2:51" s="15" customFormat="1" ht="12">
      <c r="B130" s="180"/>
      <c r="D130" s="159" t="s">
        <v>133</v>
      </c>
      <c r="E130" s="181" t="s">
        <v>3</v>
      </c>
      <c r="F130" s="182" t="s">
        <v>230</v>
      </c>
      <c r="H130" s="181" t="s">
        <v>3</v>
      </c>
      <c r="I130" s="183"/>
      <c r="L130" s="180"/>
      <c r="M130" s="184"/>
      <c r="N130" s="185"/>
      <c r="O130" s="185"/>
      <c r="P130" s="185"/>
      <c r="Q130" s="185"/>
      <c r="R130" s="185"/>
      <c r="S130" s="185"/>
      <c r="T130" s="186"/>
      <c r="AT130" s="181" t="s">
        <v>133</v>
      </c>
      <c r="AU130" s="181" t="s">
        <v>84</v>
      </c>
      <c r="AV130" s="15" t="s">
        <v>82</v>
      </c>
      <c r="AW130" s="15" t="s">
        <v>34</v>
      </c>
      <c r="AX130" s="15" t="s">
        <v>74</v>
      </c>
      <c r="AY130" s="181" t="s">
        <v>117</v>
      </c>
    </row>
    <row r="131" spans="2:51" s="13" customFormat="1" ht="12">
      <c r="B131" s="158"/>
      <c r="D131" s="159" t="s">
        <v>133</v>
      </c>
      <c r="E131" s="160" t="s">
        <v>3</v>
      </c>
      <c r="F131" s="161" t="s">
        <v>231</v>
      </c>
      <c r="H131" s="162">
        <v>4.506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133</v>
      </c>
      <c r="AU131" s="160" t="s">
        <v>84</v>
      </c>
      <c r="AV131" s="13" t="s">
        <v>84</v>
      </c>
      <c r="AW131" s="13" t="s">
        <v>34</v>
      </c>
      <c r="AX131" s="13" t="s">
        <v>74</v>
      </c>
      <c r="AY131" s="160" t="s">
        <v>117</v>
      </c>
    </row>
    <row r="132" spans="2:51" s="15" customFormat="1" ht="12">
      <c r="B132" s="180"/>
      <c r="D132" s="159" t="s">
        <v>133</v>
      </c>
      <c r="E132" s="181" t="s">
        <v>3</v>
      </c>
      <c r="F132" s="182" t="s">
        <v>232</v>
      </c>
      <c r="H132" s="181" t="s">
        <v>3</v>
      </c>
      <c r="I132" s="183"/>
      <c r="L132" s="180"/>
      <c r="M132" s="184"/>
      <c r="N132" s="185"/>
      <c r="O132" s="185"/>
      <c r="P132" s="185"/>
      <c r="Q132" s="185"/>
      <c r="R132" s="185"/>
      <c r="S132" s="185"/>
      <c r="T132" s="186"/>
      <c r="AT132" s="181" t="s">
        <v>133</v>
      </c>
      <c r="AU132" s="181" t="s">
        <v>84</v>
      </c>
      <c r="AV132" s="15" t="s">
        <v>82</v>
      </c>
      <c r="AW132" s="15" t="s">
        <v>34</v>
      </c>
      <c r="AX132" s="15" t="s">
        <v>74</v>
      </c>
      <c r="AY132" s="181" t="s">
        <v>117</v>
      </c>
    </row>
    <row r="133" spans="2:51" s="13" customFormat="1" ht="12">
      <c r="B133" s="158"/>
      <c r="D133" s="159" t="s">
        <v>133</v>
      </c>
      <c r="E133" s="160" t="s">
        <v>3</v>
      </c>
      <c r="F133" s="161" t="s">
        <v>233</v>
      </c>
      <c r="H133" s="162">
        <v>0.2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133</v>
      </c>
      <c r="AU133" s="160" t="s">
        <v>84</v>
      </c>
      <c r="AV133" s="13" t="s">
        <v>84</v>
      </c>
      <c r="AW133" s="13" t="s">
        <v>34</v>
      </c>
      <c r="AX133" s="13" t="s">
        <v>74</v>
      </c>
      <c r="AY133" s="160" t="s">
        <v>117</v>
      </c>
    </row>
    <row r="134" spans="2:51" s="14" customFormat="1" ht="12">
      <c r="B134" s="172"/>
      <c r="D134" s="159" t="s">
        <v>133</v>
      </c>
      <c r="E134" s="173" t="s">
        <v>3</v>
      </c>
      <c r="F134" s="174" t="s">
        <v>207</v>
      </c>
      <c r="H134" s="175">
        <v>5.516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133</v>
      </c>
      <c r="AU134" s="173" t="s">
        <v>84</v>
      </c>
      <c r="AV134" s="14" t="s">
        <v>125</v>
      </c>
      <c r="AW134" s="14" t="s">
        <v>34</v>
      </c>
      <c r="AX134" s="14" t="s">
        <v>82</v>
      </c>
      <c r="AY134" s="173" t="s">
        <v>117</v>
      </c>
    </row>
    <row r="135" spans="1:65" s="2" customFormat="1" ht="24.2" customHeight="1">
      <c r="A135" s="34"/>
      <c r="B135" s="139"/>
      <c r="C135" s="140" t="s">
        <v>158</v>
      </c>
      <c r="D135" s="140" t="s">
        <v>120</v>
      </c>
      <c r="E135" s="141" t="s">
        <v>234</v>
      </c>
      <c r="F135" s="142" t="s">
        <v>235</v>
      </c>
      <c r="G135" s="143" t="s">
        <v>123</v>
      </c>
      <c r="H135" s="144">
        <v>9.53</v>
      </c>
      <c r="I135" s="145"/>
      <c r="J135" s="146">
        <f>ROUND(I135*H135,2)</f>
        <v>0</v>
      </c>
      <c r="K135" s="142" t="s">
        <v>124</v>
      </c>
      <c r="L135" s="35"/>
      <c r="M135" s="147" t="s">
        <v>3</v>
      </c>
      <c r="N135" s="148" t="s">
        <v>45</v>
      </c>
      <c r="O135" s="55"/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125</v>
      </c>
      <c r="AT135" s="151" t="s">
        <v>120</v>
      </c>
      <c r="AU135" s="151" t="s">
        <v>84</v>
      </c>
      <c r="AY135" s="19" t="s">
        <v>117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9" t="s">
        <v>82</v>
      </c>
      <c r="BK135" s="152">
        <f>ROUND(I135*H135,2)</f>
        <v>0</v>
      </c>
      <c r="BL135" s="19" t="s">
        <v>125</v>
      </c>
      <c r="BM135" s="151" t="s">
        <v>236</v>
      </c>
    </row>
    <row r="136" spans="1:47" s="2" customFormat="1" ht="12">
      <c r="A136" s="34"/>
      <c r="B136" s="35"/>
      <c r="C136" s="34"/>
      <c r="D136" s="153" t="s">
        <v>127</v>
      </c>
      <c r="E136" s="34"/>
      <c r="F136" s="154" t="s">
        <v>237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127</v>
      </c>
      <c r="AU136" s="19" t="s">
        <v>84</v>
      </c>
    </row>
    <row r="137" spans="2:51" s="13" customFormat="1" ht="12">
      <c r="B137" s="158"/>
      <c r="D137" s="159" t="s">
        <v>133</v>
      </c>
      <c r="E137" s="160" t="s">
        <v>3</v>
      </c>
      <c r="F137" s="161" t="s">
        <v>238</v>
      </c>
      <c r="H137" s="162">
        <v>9.53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133</v>
      </c>
      <c r="AU137" s="160" t="s">
        <v>84</v>
      </c>
      <c r="AV137" s="13" t="s">
        <v>84</v>
      </c>
      <c r="AW137" s="13" t="s">
        <v>34</v>
      </c>
      <c r="AX137" s="13" t="s">
        <v>82</v>
      </c>
      <c r="AY137" s="160" t="s">
        <v>117</v>
      </c>
    </row>
    <row r="138" spans="1:65" s="2" customFormat="1" ht="24.2" customHeight="1">
      <c r="A138" s="34"/>
      <c r="B138" s="139"/>
      <c r="C138" s="140" t="s">
        <v>164</v>
      </c>
      <c r="D138" s="140" t="s">
        <v>120</v>
      </c>
      <c r="E138" s="141" t="s">
        <v>239</v>
      </c>
      <c r="F138" s="142" t="s">
        <v>240</v>
      </c>
      <c r="G138" s="143" t="s">
        <v>123</v>
      </c>
      <c r="H138" s="144">
        <v>4.918</v>
      </c>
      <c r="I138" s="145"/>
      <c r="J138" s="146">
        <f>ROUND(I138*H138,2)</f>
        <v>0</v>
      </c>
      <c r="K138" s="142" t="s">
        <v>124</v>
      </c>
      <c r="L138" s="35"/>
      <c r="M138" s="147" t="s">
        <v>3</v>
      </c>
      <c r="N138" s="148" t="s">
        <v>45</v>
      </c>
      <c r="O138" s="55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125</v>
      </c>
      <c r="AT138" s="151" t="s">
        <v>120</v>
      </c>
      <c r="AU138" s="151" t="s">
        <v>84</v>
      </c>
      <c r="AY138" s="19" t="s">
        <v>117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9" t="s">
        <v>82</v>
      </c>
      <c r="BK138" s="152">
        <f>ROUND(I138*H138,2)</f>
        <v>0</v>
      </c>
      <c r="BL138" s="19" t="s">
        <v>125</v>
      </c>
      <c r="BM138" s="151" t="s">
        <v>241</v>
      </c>
    </row>
    <row r="139" spans="1:47" s="2" customFormat="1" ht="12">
      <c r="A139" s="34"/>
      <c r="B139" s="35"/>
      <c r="C139" s="34"/>
      <c r="D139" s="153" t="s">
        <v>127</v>
      </c>
      <c r="E139" s="34"/>
      <c r="F139" s="154" t="s">
        <v>242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127</v>
      </c>
      <c r="AU139" s="19" t="s">
        <v>84</v>
      </c>
    </row>
    <row r="140" spans="2:51" s="13" customFormat="1" ht="12">
      <c r="B140" s="158"/>
      <c r="D140" s="159" t="s">
        <v>133</v>
      </c>
      <c r="E140" s="160" t="s">
        <v>3</v>
      </c>
      <c r="F140" s="161" t="s">
        <v>243</v>
      </c>
      <c r="H140" s="162">
        <v>10.434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133</v>
      </c>
      <c r="AU140" s="160" t="s">
        <v>84</v>
      </c>
      <c r="AV140" s="13" t="s">
        <v>84</v>
      </c>
      <c r="AW140" s="13" t="s">
        <v>34</v>
      </c>
      <c r="AX140" s="13" t="s">
        <v>74</v>
      </c>
      <c r="AY140" s="160" t="s">
        <v>117</v>
      </c>
    </row>
    <row r="141" spans="2:51" s="13" customFormat="1" ht="12">
      <c r="B141" s="158"/>
      <c r="D141" s="159" t="s">
        <v>133</v>
      </c>
      <c r="E141" s="160" t="s">
        <v>3</v>
      </c>
      <c r="F141" s="161" t="s">
        <v>244</v>
      </c>
      <c r="H141" s="162">
        <v>-5.616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133</v>
      </c>
      <c r="AU141" s="160" t="s">
        <v>84</v>
      </c>
      <c r="AV141" s="13" t="s">
        <v>84</v>
      </c>
      <c r="AW141" s="13" t="s">
        <v>34</v>
      </c>
      <c r="AX141" s="13" t="s">
        <v>74</v>
      </c>
      <c r="AY141" s="160" t="s">
        <v>117</v>
      </c>
    </row>
    <row r="142" spans="2:51" s="13" customFormat="1" ht="12">
      <c r="B142" s="158"/>
      <c r="D142" s="159" t="s">
        <v>133</v>
      </c>
      <c r="E142" s="160" t="s">
        <v>3</v>
      </c>
      <c r="F142" s="161" t="s">
        <v>245</v>
      </c>
      <c r="H142" s="162">
        <v>0.1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133</v>
      </c>
      <c r="AU142" s="160" t="s">
        <v>84</v>
      </c>
      <c r="AV142" s="13" t="s">
        <v>84</v>
      </c>
      <c r="AW142" s="13" t="s">
        <v>34</v>
      </c>
      <c r="AX142" s="13" t="s">
        <v>74</v>
      </c>
      <c r="AY142" s="160" t="s">
        <v>117</v>
      </c>
    </row>
    <row r="143" spans="2:51" s="14" customFormat="1" ht="12">
      <c r="B143" s="172"/>
      <c r="D143" s="159" t="s">
        <v>133</v>
      </c>
      <c r="E143" s="173" t="s">
        <v>3</v>
      </c>
      <c r="F143" s="174" t="s">
        <v>207</v>
      </c>
      <c r="H143" s="175">
        <v>4.918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133</v>
      </c>
      <c r="AU143" s="173" t="s">
        <v>84</v>
      </c>
      <c r="AV143" s="14" t="s">
        <v>125</v>
      </c>
      <c r="AW143" s="14" t="s">
        <v>34</v>
      </c>
      <c r="AX143" s="14" t="s">
        <v>82</v>
      </c>
      <c r="AY143" s="173" t="s">
        <v>117</v>
      </c>
    </row>
    <row r="144" spans="1:65" s="2" customFormat="1" ht="24.2" customHeight="1">
      <c r="A144" s="34"/>
      <c r="B144" s="139"/>
      <c r="C144" s="140" t="s">
        <v>118</v>
      </c>
      <c r="D144" s="140" t="s">
        <v>120</v>
      </c>
      <c r="E144" s="141" t="s">
        <v>246</v>
      </c>
      <c r="F144" s="142" t="s">
        <v>247</v>
      </c>
      <c r="G144" s="143" t="s">
        <v>202</v>
      </c>
      <c r="H144" s="144">
        <v>3.24</v>
      </c>
      <c r="I144" s="145"/>
      <c r="J144" s="146">
        <f>ROUND(I144*H144,2)</f>
        <v>0</v>
      </c>
      <c r="K144" s="142" t="s">
        <v>124</v>
      </c>
      <c r="L144" s="35"/>
      <c r="M144" s="147" t="s">
        <v>3</v>
      </c>
      <c r="N144" s="148" t="s">
        <v>45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125</v>
      </c>
      <c r="AT144" s="151" t="s">
        <v>120</v>
      </c>
      <c r="AU144" s="151" t="s">
        <v>84</v>
      </c>
      <c r="AY144" s="19" t="s">
        <v>117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82</v>
      </c>
      <c r="BK144" s="152">
        <f>ROUND(I144*H144,2)</f>
        <v>0</v>
      </c>
      <c r="BL144" s="19" t="s">
        <v>125</v>
      </c>
      <c r="BM144" s="151" t="s">
        <v>248</v>
      </c>
    </row>
    <row r="145" spans="1:47" s="2" customFormat="1" ht="12">
      <c r="A145" s="34"/>
      <c r="B145" s="35"/>
      <c r="C145" s="34"/>
      <c r="D145" s="153" t="s">
        <v>127</v>
      </c>
      <c r="E145" s="34"/>
      <c r="F145" s="154" t="s">
        <v>249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127</v>
      </c>
      <c r="AU145" s="19" t="s">
        <v>84</v>
      </c>
    </row>
    <row r="146" spans="2:51" s="15" customFormat="1" ht="12">
      <c r="B146" s="180"/>
      <c r="D146" s="159" t="s">
        <v>133</v>
      </c>
      <c r="E146" s="181" t="s">
        <v>3</v>
      </c>
      <c r="F146" s="182" t="s">
        <v>250</v>
      </c>
      <c r="H146" s="181" t="s">
        <v>3</v>
      </c>
      <c r="I146" s="183"/>
      <c r="L146" s="180"/>
      <c r="M146" s="184"/>
      <c r="N146" s="185"/>
      <c r="O146" s="185"/>
      <c r="P146" s="185"/>
      <c r="Q146" s="185"/>
      <c r="R146" s="185"/>
      <c r="S146" s="185"/>
      <c r="T146" s="186"/>
      <c r="AT146" s="181" t="s">
        <v>133</v>
      </c>
      <c r="AU146" s="181" t="s">
        <v>84</v>
      </c>
      <c r="AV146" s="15" t="s">
        <v>82</v>
      </c>
      <c r="AW146" s="15" t="s">
        <v>34</v>
      </c>
      <c r="AX146" s="15" t="s">
        <v>74</v>
      </c>
      <c r="AY146" s="181" t="s">
        <v>117</v>
      </c>
    </row>
    <row r="147" spans="2:51" s="13" customFormat="1" ht="12">
      <c r="B147" s="158"/>
      <c r="D147" s="159" t="s">
        <v>133</v>
      </c>
      <c r="E147" s="160" t="s">
        <v>3</v>
      </c>
      <c r="F147" s="161" t="s">
        <v>251</v>
      </c>
      <c r="H147" s="162">
        <v>3.24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133</v>
      </c>
      <c r="AU147" s="160" t="s">
        <v>84</v>
      </c>
      <c r="AV147" s="13" t="s">
        <v>84</v>
      </c>
      <c r="AW147" s="13" t="s">
        <v>34</v>
      </c>
      <c r="AX147" s="13" t="s">
        <v>82</v>
      </c>
      <c r="AY147" s="160" t="s">
        <v>117</v>
      </c>
    </row>
    <row r="148" spans="1:65" s="2" customFormat="1" ht="16.5" customHeight="1">
      <c r="A148" s="34"/>
      <c r="B148" s="139"/>
      <c r="C148" s="187" t="s">
        <v>252</v>
      </c>
      <c r="D148" s="187" t="s">
        <v>253</v>
      </c>
      <c r="E148" s="188" t="s">
        <v>254</v>
      </c>
      <c r="F148" s="189" t="s">
        <v>255</v>
      </c>
      <c r="G148" s="190" t="s">
        <v>123</v>
      </c>
      <c r="H148" s="191">
        <v>0.008</v>
      </c>
      <c r="I148" s="192"/>
      <c r="J148" s="193">
        <f>ROUND(I148*H148,2)</f>
        <v>0</v>
      </c>
      <c r="K148" s="189" t="s">
        <v>124</v>
      </c>
      <c r="L148" s="194"/>
      <c r="M148" s="195" t="s">
        <v>3</v>
      </c>
      <c r="N148" s="196" t="s">
        <v>45</v>
      </c>
      <c r="O148" s="55"/>
      <c r="P148" s="149">
        <f>O148*H148</f>
        <v>0</v>
      </c>
      <c r="Q148" s="149">
        <v>0.22</v>
      </c>
      <c r="R148" s="149">
        <f>Q148*H148</f>
        <v>0.00176</v>
      </c>
      <c r="S148" s="149">
        <v>0</v>
      </c>
      <c r="T148" s="15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164</v>
      </c>
      <c r="AT148" s="151" t="s">
        <v>253</v>
      </c>
      <c r="AU148" s="151" t="s">
        <v>84</v>
      </c>
      <c r="AY148" s="19" t="s">
        <v>117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9" t="s">
        <v>82</v>
      </c>
      <c r="BK148" s="152">
        <f>ROUND(I148*H148,2)</f>
        <v>0</v>
      </c>
      <c r="BL148" s="19" t="s">
        <v>125</v>
      </c>
      <c r="BM148" s="151" t="s">
        <v>256</v>
      </c>
    </row>
    <row r="149" spans="2:51" s="13" customFormat="1" ht="12">
      <c r="B149" s="158"/>
      <c r="D149" s="159" t="s">
        <v>133</v>
      </c>
      <c r="E149" s="160" t="s">
        <v>3</v>
      </c>
      <c r="F149" s="161" t="s">
        <v>257</v>
      </c>
      <c r="H149" s="162">
        <v>0.389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133</v>
      </c>
      <c r="AU149" s="160" t="s">
        <v>84</v>
      </c>
      <c r="AV149" s="13" t="s">
        <v>84</v>
      </c>
      <c r="AW149" s="13" t="s">
        <v>34</v>
      </c>
      <c r="AX149" s="13" t="s">
        <v>82</v>
      </c>
      <c r="AY149" s="160" t="s">
        <v>117</v>
      </c>
    </row>
    <row r="150" spans="2:51" s="13" customFormat="1" ht="12">
      <c r="B150" s="158"/>
      <c r="D150" s="159" t="s">
        <v>133</v>
      </c>
      <c r="F150" s="161" t="s">
        <v>258</v>
      </c>
      <c r="H150" s="162">
        <v>0.008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133</v>
      </c>
      <c r="AU150" s="160" t="s">
        <v>84</v>
      </c>
      <c r="AV150" s="13" t="s">
        <v>84</v>
      </c>
      <c r="AW150" s="13" t="s">
        <v>4</v>
      </c>
      <c r="AX150" s="13" t="s">
        <v>82</v>
      </c>
      <c r="AY150" s="160" t="s">
        <v>117</v>
      </c>
    </row>
    <row r="151" spans="1:65" s="2" customFormat="1" ht="24.2" customHeight="1">
      <c r="A151" s="34"/>
      <c r="B151" s="139"/>
      <c r="C151" s="140" t="s">
        <v>259</v>
      </c>
      <c r="D151" s="140" t="s">
        <v>120</v>
      </c>
      <c r="E151" s="141" t="s">
        <v>260</v>
      </c>
      <c r="F151" s="142" t="s">
        <v>261</v>
      </c>
      <c r="G151" s="143" t="s">
        <v>202</v>
      </c>
      <c r="H151" s="144">
        <v>4.8</v>
      </c>
      <c r="I151" s="145"/>
      <c r="J151" s="146">
        <f>ROUND(I151*H151,2)</f>
        <v>0</v>
      </c>
      <c r="K151" s="142" t="s">
        <v>124</v>
      </c>
      <c r="L151" s="35"/>
      <c r="M151" s="147" t="s">
        <v>3</v>
      </c>
      <c r="N151" s="148" t="s">
        <v>45</v>
      </c>
      <c r="O151" s="55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125</v>
      </c>
      <c r="AT151" s="151" t="s">
        <v>120</v>
      </c>
      <c r="AU151" s="151" t="s">
        <v>84</v>
      </c>
      <c r="AY151" s="19" t="s">
        <v>117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9" t="s">
        <v>82</v>
      </c>
      <c r="BK151" s="152">
        <f>ROUND(I151*H151,2)</f>
        <v>0</v>
      </c>
      <c r="BL151" s="19" t="s">
        <v>125</v>
      </c>
      <c r="BM151" s="151" t="s">
        <v>262</v>
      </c>
    </row>
    <row r="152" spans="1:47" s="2" customFormat="1" ht="12">
      <c r="A152" s="34"/>
      <c r="B152" s="35"/>
      <c r="C152" s="34"/>
      <c r="D152" s="153" t="s">
        <v>127</v>
      </c>
      <c r="E152" s="34"/>
      <c r="F152" s="154" t="s">
        <v>263</v>
      </c>
      <c r="G152" s="34"/>
      <c r="H152" s="34"/>
      <c r="I152" s="155"/>
      <c r="J152" s="34"/>
      <c r="K152" s="34"/>
      <c r="L152" s="35"/>
      <c r="M152" s="156"/>
      <c r="N152" s="157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127</v>
      </c>
      <c r="AU152" s="19" t="s">
        <v>84</v>
      </c>
    </row>
    <row r="153" spans="2:51" s="13" customFormat="1" ht="12">
      <c r="B153" s="158"/>
      <c r="D153" s="159" t="s">
        <v>133</v>
      </c>
      <c r="E153" s="160" t="s">
        <v>3</v>
      </c>
      <c r="F153" s="161" t="s">
        <v>264</v>
      </c>
      <c r="H153" s="162">
        <v>4.8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133</v>
      </c>
      <c r="AU153" s="160" t="s">
        <v>84</v>
      </c>
      <c r="AV153" s="13" t="s">
        <v>84</v>
      </c>
      <c r="AW153" s="13" t="s">
        <v>34</v>
      </c>
      <c r="AX153" s="13" t="s">
        <v>82</v>
      </c>
      <c r="AY153" s="160" t="s">
        <v>117</v>
      </c>
    </row>
    <row r="154" spans="1:65" s="2" customFormat="1" ht="16.5" customHeight="1">
      <c r="A154" s="34"/>
      <c r="B154" s="139"/>
      <c r="C154" s="187" t="s">
        <v>265</v>
      </c>
      <c r="D154" s="187" t="s">
        <v>253</v>
      </c>
      <c r="E154" s="188" t="s">
        <v>254</v>
      </c>
      <c r="F154" s="189" t="s">
        <v>255</v>
      </c>
      <c r="G154" s="190" t="s">
        <v>123</v>
      </c>
      <c r="H154" s="191">
        <v>0.96</v>
      </c>
      <c r="I154" s="192"/>
      <c r="J154" s="193">
        <f>ROUND(I154*H154,2)</f>
        <v>0</v>
      </c>
      <c r="K154" s="189" t="s">
        <v>124</v>
      </c>
      <c r="L154" s="194"/>
      <c r="M154" s="195" t="s">
        <v>3</v>
      </c>
      <c r="N154" s="196" t="s">
        <v>45</v>
      </c>
      <c r="O154" s="55"/>
      <c r="P154" s="149">
        <f>O154*H154</f>
        <v>0</v>
      </c>
      <c r="Q154" s="149">
        <v>0.22</v>
      </c>
      <c r="R154" s="149">
        <f>Q154*H154</f>
        <v>0.2112</v>
      </c>
      <c r="S154" s="149">
        <v>0</v>
      </c>
      <c r="T154" s="15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164</v>
      </c>
      <c r="AT154" s="151" t="s">
        <v>253</v>
      </c>
      <c r="AU154" s="151" t="s">
        <v>84</v>
      </c>
      <c r="AY154" s="19" t="s">
        <v>117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9" t="s">
        <v>82</v>
      </c>
      <c r="BK154" s="152">
        <f>ROUND(I154*H154,2)</f>
        <v>0</v>
      </c>
      <c r="BL154" s="19" t="s">
        <v>125</v>
      </c>
      <c r="BM154" s="151" t="s">
        <v>266</v>
      </c>
    </row>
    <row r="155" spans="2:51" s="13" customFormat="1" ht="12">
      <c r="B155" s="158"/>
      <c r="D155" s="159" t="s">
        <v>133</v>
      </c>
      <c r="E155" s="160" t="s">
        <v>3</v>
      </c>
      <c r="F155" s="161" t="s">
        <v>267</v>
      </c>
      <c r="H155" s="162">
        <v>0.96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133</v>
      </c>
      <c r="AU155" s="160" t="s">
        <v>84</v>
      </c>
      <c r="AV155" s="13" t="s">
        <v>84</v>
      </c>
      <c r="AW155" s="13" t="s">
        <v>34</v>
      </c>
      <c r="AX155" s="13" t="s">
        <v>82</v>
      </c>
      <c r="AY155" s="160" t="s">
        <v>117</v>
      </c>
    </row>
    <row r="156" spans="1:65" s="2" customFormat="1" ht="21.75" customHeight="1">
      <c r="A156" s="34"/>
      <c r="B156" s="139"/>
      <c r="C156" s="140" t="s">
        <v>268</v>
      </c>
      <c r="D156" s="140" t="s">
        <v>120</v>
      </c>
      <c r="E156" s="141" t="s">
        <v>269</v>
      </c>
      <c r="F156" s="142" t="s">
        <v>270</v>
      </c>
      <c r="G156" s="143" t="s">
        <v>202</v>
      </c>
      <c r="H156" s="144">
        <v>26.373</v>
      </c>
      <c r="I156" s="145"/>
      <c r="J156" s="146">
        <f>ROUND(I156*H156,2)</f>
        <v>0</v>
      </c>
      <c r="K156" s="142" t="s">
        <v>124</v>
      </c>
      <c r="L156" s="35"/>
      <c r="M156" s="147" t="s">
        <v>3</v>
      </c>
      <c r="N156" s="148" t="s">
        <v>45</v>
      </c>
      <c r="O156" s="55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125</v>
      </c>
      <c r="AT156" s="151" t="s">
        <v>120</v>
      </c>
      <c r="AU156" s="151" t="s">
        <v>84</v>
      </c>
      <c r="AY156" s="19" t="s">
        <v>117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9" t="s">
        <v>82</v>
      </c>
      <c r="BK156" s="152">
        <f>ROUND(I156*H156,2)</f>
        <v>0</v>
      </c>
      <c r="BL156" s="19" t="s">
        <v>125</v>
      </c>
      <c r="BM156" s="151" t="s">
        <v>271</v>
      </c>
    </row>
    <row r="157" spans="1:47" s="2" customFormat="1" ht="12">
      <c r="A157" s="34"/>
      <c r="B157" s="35"/>
      <c r="C157" s="34"/>
      <c r="D157" s="153" t="s">
        <v>127</v>
      </c>
      <c r="E157" s="34"/>
      <c r="F157" s="154" t="s">
        <v>272</v>
      </c>
      <c r="G157" s="34"/>
      <c r="H157" s="34"/>
      <c r="I157" s="155"/>
      <c r="J157" s="34"/>
      <c r="K157" s="34"/>
      <c r="L157" s="35"/>
      <c r="M157" s="156"/>
      <c r="N157" s="157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127</v>
      </c>
      <c r="AU157" s="19" t="s">
        <v>84</v>
      </c>
    </row>
    <row r="158" spans="2:51" s="15" customFormat="1" ht="12">
      <c r="B158" s="180"/>
      <c r="D158" s="159" t="s">
        <v>133</v>
      </c>
      <c r="E158" s="181" t="s">
        <v>3</v>
      </c>
      <c r="F158" s="182" t="s">
        <v>273</v>
      </c>
      <c r="H158" s="181" t="s">
        <v>3</v>
      </c>
      <c r="I158" s="183"/>
      <c r="L158" s="180"/>
      <c r="M158" s="184"/>
      <c r="N158" s="185"/>
      <c r="O158" s="185"/>
      <c r="P158" s="185"/>
      <c r="Q158" s="185"/>
      <c r="R158" s="185"/>
      <c r="S158" s="185"/>
      <c r="T158" s="186"/>
      <c r="AT158" s="181" t="s">
        <v>133</v>
      </c>
      <c r="AU158" s="181" t="s">
        <v>84</v>
      </c>
      <c r="AV158" s="15" t="s">
        <v>82</v>
      </c>
      <c r="AW158" s="15" t="s">
        <v>34</v>
      </c>
      <c r="AX158" s="15" t="s">
        <v>74</v>
      </c>
      <c r="AY158" s="181" t="s">
        <v>117</v>
      </c>
    </row>
    <row r="159" spans="2:51" s="13" customFormat="1" ht="12">
      <c r="B159" s="158"/>
      <c r="D159" s="159" t="s">
        <v>133</v>
      </c>
      <c r="E159" s="160" t="s">
        <v>3</v>
      </c>
      <c r="F159" s="161" t="s">
        <v>274</v>
      </c>
      <c r="H159" s="162">
        <v>23.133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133</v>
      </c>
      <c r="AU159" s="160" t="s">
        <v>84</v>
      </c>
      <c r="AV159" s="13" t="s">
        <v>84</v>
      </c>
      <c r="AW159" s="13" t="s">
        <v>34</v>
      </c>
      <c r="AX159" s="13" t="s">
        <v>74</v>
      </c>
      <c r="AY159" s="160" t="s">
        <v>117</v>
      </c>
    </row>
    <row r="160" spans="2:51" s="15" customFormat="1" ht="12">
      <c r="B160" s="180"/>
      <c r="D160" s="159" t="s">
        <v>133</v>
      </c>
      <c r="E160" s="181" t="s">
        <v>3</v>
      </c>
      <c r="F160" s="182" t="s">
        <v>250</v>
      </c>
      <c r="H160" s="181" t="s">
        <v>3</v>
      </c>
      <c r="I160" s="183"/>
      <c r="L160" s="180"/>
      <c r="M160" s="184"/>
      <c r="N160" s="185"/>
      <c r="O160" s="185"/>
      <c r="P160" s="185"/>
      <c r="Q160" s="185"/>
      <c r="R160" s="185"/>
      <c r="S160" s="185"/>
      <c r="T160" s="186"/>
      <c r="AT160" s="181" t="s">
        <v>133</v>
      </c>
      <c r="AU160" s="181" t="s">
        <v>84</v>
      </c>
      <c r="AV160" s="15" t="s">
        <v>82</v>
      </c>
      <c r="AW160" s="15" t="s">
        <v>34</v>
      </c>
      <c r="AX160" s="15" t="s">
        <v>74</v>
      </c>
      <c r="AY160" s="181" t="s">
        <v>117</v>
      </c>
    </row>
    <row r="161" spans="2:51" s="13" customFormat="1" ht="12">
      <c r="B161" s="158"/>
      <c r="D161" s="159" t="s">
        <v>133</v>
      </c>
      <c r="E161" s="160" t="s">
        <v>3</v>
      </c>
      <c r="F161" s="161" t="s">
        <v>251</v>
      </c>
      <c r="H161" s="162">
        <v>3.24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133</v>
      </c>
      <c r="AU161" s="160" t="s">
        <v>84</v>
      </c>
      <c r="AV161" s="13" t="s">
        <v>84</v>
      </c>
      <c r="AW161" s="13" t="s">
        <v>34</v>
      </c>
      <c r="AX161" s="13" t="s">
        <v>74</v>
      </c>
      <c r="AY161" s="160" t="s">
        <v>117</v>
      </c>
    </row>
    <row r="162" spans="2:51" s="14" customFormat="1" ht="12">
      <c r="B162" s="172"/>
      <c r="D162" s="159" t="s">
        <v>133</v>
      </c>
      <c r="E162" s="173" t="s">
        <v>3</v>
      </c>
      <c r="F162" s="174" t="s">
        <v>207</v>
      </c>
      <c r="H162" s="175">
        <v>26.373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133</v>
      </c>
      <c r="AU162" s="173" t="s">
        <v>84</v>
      </c>
      <c r="AV162" s="14" t="s">
        <v>125</v>
      </c>
      <c r="AW162" s="14" t="s">
        <v>34</v>
      </c>
      <c r="AX162" s="14" t="s">
        <v>82</v>
      </c>
      <c r="AY162" s="173" t="s">
        <v>117</v>
      </c>
    </row>
    <row r="163" spans="1:65" s="2" customFormat="1" ht="16.5" customHeight="1">
      <c r="A163" s="34"/>
      <c r="B163" s="139"/>
      <c r="C163" s="140" t="s">
        <v>275</v>
      </c>
      <c r="D163" s="140" t="s">
        <v>120</v>
      </c>
      <c r="E163" s="141" t="s">
        <v>276</v>
      </c>
      <c r="F163" s="142" t="s">
        <v>277</v>
      </c>
      <c r="G163" s="143" t="s">
        <v>278</v>
      </c>
      <c r="H163" s="144">
        <v>24</v>
      </c>
      <c r="I163" s="145"/>
      <c r="J163" s="146">
        <f>ROUND(I163*H163,2)</f>
        <v>0</v>
      </c>
      <c r="K163" s="142" t="s">
        <v>124</v>
      </c>
      <c r="L163" s="35"/>
      <c r="M163" s="147" t="s">
        <v>3</v>
      </c>
      <c r="N163" s="148" t="s">
        <v>45</v>
      </c>
      <c r="O163" s="55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125</v>
      </c>
      <c r="AT163" s="151" t="s">
        <v>120</v>
      </c>
      <c r="AU163" s="151" t="s">
        <v>84</v>
      </c>
      <c r="AY163" s="19" t="s">
        <v>117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9" t="s">
        <v>82</v>
      </c>
      <c r="BK163" s="152">
        <f>ROUND(I163*H163,2)</f>
        <v>0</v>
      </c>
      <c r="BL163" s="19" t="s">
        <v>125</v>
      </c>
      <c r="BM163" s="151" t="s">
        <v>279</v>
      </c>
    </row>
    <row r="164" spans="1:47" s="2" customFormat="1" ht="12">
      <c r="A164" s="34"/>
      <c r="B164" s="35"/>
      <c r="C164" s="34"/>
      <c r="D164" s="153" t="s">
        <v>127</v>
      </c>
      <c r="E164" s="34"/>
      <c r="F164" s="154" t="s">
        <v>280</v>
      </c>
      <c r="G164" s="34"/>
      <c r="H164" s="34"/>
      <c r="I164" s="155"/>
      <c r="J164" s="34"/>
      <c r="K164" s="34"/>
      <c r="L164" s="35"/>
      <c r="M164" s="156"/>
      <c r="N164" s="157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127</v>
      </c>
      <c r="AU164" s="19" t="s">
        <v>84</v>
      </c>
    </row>
    <row r="165" spans="1:65" s="2" customFormat="1" ht="24.2" customHeight="1">
      <c r="A165" s="34"/>
      <c r="B165" s="139"/>
      <c r="C165" s="140" t="s">
        <v>9</v>
      </c>
      <c r="D165" s="140" t="s">
        <v>120</v>
      </c>
      <c r="E165" s="141" t="s">
        <v>281</v>
      </c>
      <c r="F165" s="142" t="s">
        <v>282</v>
      </c>
      <c r="G165" s="143" t="s">
        <v>278</v>
      </c>
      <c r="H165" s="144">
        <v>24</v>
      </c>
      <c r="I165" s="145"/>
      <c r="J165" s="146">
        <f>ROUND(I165*H165,2)</f>
        <v>0</v>
      </c>
      <c r="K165" s="142" t="s">
        <v>124</v>
      </c>
      <c r="L165" s="35"/>
      <c r="M165" s="147" t="s">
        <v>3</v>
      </c>
      <c r="N165" s="148" t="s">
        <v>45</v>
      </c>
      <c r="O165" s="55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125</v>
      </c>
      <c r="AT165" s="151" t="s">
        <v>120</v>
      </c>
      <c r="AU165" s="151" t="s">
        <v>84</v>
      </c>
      <c r="AY165" s="19" t="s">
        <v>117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9" t="s">
        <v>82</v>
      </c>
      <c r="BK165" s="152">
        <f>ROUND(I165*H165,2)</f>
        <v>0</v>
      </c>
      <c r="BL165" s="19" t="s">
        <v>125</v>
      </c>
      <c r="BM165" s="151" t="s">
        <v>283</v>
      </c>
    </row>
    <row r="166" spans="1:47" s="2" customFormat="1" ht="12">
      <c r="A166" s="34"/>
      <c r="B166" s="35"/>
      <c r="C166" s="34"/>
      <c r="D166" s="153" t="s">
        <v>127</v>
      </c>
      <c r="E166" s="34"/>
      <c r="F166" s="154" t="s">
        <v>284</v>
      </c>
      <c r="G166" s="34"/>
      <c r="H166" s="34"/>
      <c r="I166" s="155"/>
      <c r="J166" s="34"/>
      <c r="K166" s="34"/>
      <c r="L166" s="35"/>
      <c r="M166" s="156"/>
      <c r="N166" s="157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127</v>
      </c>
      <c r="AU166" s="19" t="s">
        <v>84</v>
      </c>
    </row>
    <row r="167" spans="2:51" s="13" customFormat="1" ht="12">
      <c r="B167" s="158"/>
      <c r="D167" s="159" t="s">
        <v>133</v>
      </c>
      <c r="E167" s="160" t="s">
        <v>3</v>
      </c>
      <c r="F167" s="161" t="s">
        <v>285</v>
      </c>
      <c r="H167" s="162">
        <v>24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133</v>
      </c>
      <c r="AU167" s="160" t="s">
        <v>84</v>
      </c>
      <c r="AV167" s="13" t="s">
        <v>84</v>
      </c>
      <c r="AW167" s="13" t="s">
        <v>34</v>
      </c>
      <c r="AX167" s="13" t="s">
        <v>82</v>
      </c>
      <c r="AY167" s="160" t="s">
        <v>117</v>
      </c>
    </row>
    <row r="168" spans="1:65" s="2" customFormat="1" ht="16.5" customHeight="1">
      <c r="A168" s="34"/>
      <c r="B168" s="139"/>
      <c r="C168" s="187" t="s">
        <v>286</v>
      </c>
      <c r="D168" s="187" t="s">
        <v>253</v>
      </c>
      <c r="E168" s="188" t="s">
        <v>287</v>
      </c>
      <c r="F168" s="189" t="s">
        <v>288</v>
      </c>
      <c r="G168" s="190" t="s">
        <v>278</v>
      </c>
      <c r="H168" s="191">
        <v>24</v>
      </c>
      <c r="I168" s="192"/>
      <c r="J168" s="193">
        <f>ROUND(I168*H168,2)</f>
        <v>0</v>
      </c>
      <c r="K168" s="189" t="s">
        <v>3</v>
      </c>
      <c r="L168" s="194"/>
      <c r="M168" s="195" t="s">
        <v>3</v>
      </c>
      <c r="N168" s="196" t="s">
        <v>45</v>
      </c>
      <c r="O168" s="55"/>
      <c r="P168" s="149">
        <f>O168*H168</f>
        <v>0</v>
      </c>
      <c r="Q168" s="149">
        <v>0.015</v>
      </c>
      <c r="R168" s="149">
        <f>Q168*H168</f>
        <v>0.36</v>
      </c>
      <c r="S168" s="149">
        <v>0</v>
      </c>
      <c r="T168" s="15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164</v>
      </c>
      <c r="AT168" s="151" t="s">
        <v>253</v>
      </c>
      <c r="AU168" s="151" t="s">
        <v>84</v>
      </c>
      <c r="AY168" s="19" t="s">
        <v>117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9" t="s">
        <v>82</v>
      </c>
      <c r="BK168" s="152">
        <f>ROUND(I168*H168,2)</f>
        <v>0</v>
      </c>
      <c r="BL168" s="19" t="s">
        <v>125</v>
      </c>
      <c r="BM168" s="151" t="s">
        <v>289</v>
      </c>
    </row>
    <row r="169" spans="2:63" s="12" customFormat="1" ht="22.9" customHeight="1">
      <c r="B169" s="126"/>
      <c r="D169" s="127" t="s">
        <v>73</v>
      </c>
      <c r="E169" s="137" t="s">
        <v>84</v>
      </c>
      <c r="F169" s="137" t="s">
        <v>290</v>
      </c>
      <c r="I169" s="129"/>
      <c r="J169" s="138">
        <f>BK169</f>
        <v>0</v>
      </c>
      <c r="L169" s="126"/>
      <c r="M169" s="131"/>
      <c r="N169" s="132"/>
      <c r="O169" s="132"/>
      <c r="P169" s="133">
        <f>SUM(P170:P188)</f>
        <v>0</v>
      </c>
      <c r="Q169" s="132"/>
      <c r="R169" s="133">
        <f>SUM(R170:R188)</f>
        <v>15.45732119</v>
      </c>
      <c r="S169" s="132"/>
      <c r="T169" s="134">
        <f>SUM(T170:T188)</f>
        <v>0</v>
      </c>
      <c r="AR169" s="127" t="s">
        <v>82</v>
      </c>
      <c r="AT169" s="135" t="s">
        <v>73</v>
      </c>
      <c r="AU169" s="135" t="s">
        <v>82</v>
      </c>
      <c r="AY169" s="127" t="s">
        <v>117</v>
      </c>
      <c r="BK169" s="136">
        <f>SUM(BK170:BK188)</f>
        <v>0</v>
      </c>
    </row>
    <row r="170" spans="1:65" s="2" customFormat="1" ht="24.2" customHeight="1">
      <c r="A170" s="34"/>
      <c r="B170" s="139"/>
      <c r="C170" s="140" t="s">
        <v>291</v>
      </c>
      <c r="D170" s="140" t="s">
        <v>120</v>
      </c>
      <c r="E170" s="141" t="s">
        <v>292</v>
      </c>
      <c r="F170" s="142" t="s">
        <v>293</v>
      </c>
      <c r="G170" s="143" t="s">
        <v>202</v>
      </c>
      <c r="H170" s="144">
        <v>15.66</v>
      </c>
      <c r="I170" s="145"/>
      <c r="J170" s="146">
        <f>ROUND(I170*H170,2)</f>
        <v>0</v>
      </c>
      <c r="K170" s="142" t="s">
        <v>124</v>
      </c>
      <c r="L170" s="35"/>
      <c r="M170" s="147" t="s">
        <v>3</v>
      </c>
      <c r="N170" s="148" t="s">
        <v>45</v>
      </c>
      <c r="O170" s="55"/>
      <c r="P170" s="149">
        <f>O170*H170</f>
        <v>0</v>
      </c>
      <c r="Q170" s="149">
        <v>0.0001</v>
      </c>
      <c r="R170" s="149">
        <f>Q170*H170</f>
        <v>0.0015660000000000001</v>
      </c>
      <c r="S170" s="149">
        <v>0</v>
      </c>
      <c r="T170" s="15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125</v>
      </c>
      <c r="AT170" s="151" t="s">
        <v>120</v>
      </c>
      <c r="AU170" s="151" t="s">
        <v>84</v>
      </c>
      <c r="AY170" s="19" t="s">
        <v>117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9" t="s">
        <v>82</v>
      </c>
      <c r="BK170" s="152">
        <f>ROUND(I170*H170,2)</f>
        <v>0</v>
      </c>
      <c r="BL170" s="19" t="s">
        <v>125</v>
      </c>
      <c r="BM170" s="151" t="s">
        <v>294</v>
      </c>
    </row>
    <row r="171" spans="1:47" s="2" customFormat="1" ht="12">
      <c r="A171" s="34"/>
      <c r="B171" s="35"/>
      <c r="C171" s="34"/>
      <c r="D171" s="153" t="s">
        <v>127</v>
      </c>
      <c r="E171" s="34"/>
      <c r="F171" s="154" t="s">
        <v>295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127</v>
      </c>
      <c r="AU171" s="19" t="s">
        <v>84</v>
      </c>
    </row>
    <row r="172" spans="2:51" s="13" customFormat="1" ht="12">
      <c r="B172" s="158"/>
      <c r="D172" s="159" t="s">
        <v>133</v>
      </c>
      <c r="E172" s="160" t="s">
        <v>3</v>
      </c>
      <c r="F172" s="161" t="s">
        <v>296</v>
      </c>
      <c r="H172" s="162">
        <v>15.66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133</v>
      </c>
      <c r="AU172" s="160" t="s">
        <v>84</v>
      </c>
      <c r="AV172" s="13" t="s">
        <v>84</v>
      </c>
      <c r="AW172" s="13" t="s">
        <v>34</v>
      </c>
      <c r="AX172" s="13" t="s">
        <v>82</v>
      </c>
      <c r="AY172" s="160" t="s">
        <v>117</v>
      </c>
    </row>
    <row r="173" spans="1:65" s="2" customFormat="1" ht="16.5" customHeight="1">
      <c r="A173" s="34"/>
      <c r="B173" s="139"/>
      <c r="C173" s="187" t="s">
        <v>297</v>
      </c>
      <c r="D173" s="187" t="s">
        <v>253</v>
      </c>
      <c r="E173" s="188" t="s">
        <v>298</v>
      </c>
      <c r="F173" s="189" t="s">
        <v>299</v>
      </c>
      <c r="G173" s="190" t="s">
        <v>202</v>
      </c>
      <c r="H173" s="191">
        <v>18.549</v>
      </c>
      <c r="I173" s="192"/>
      <c r="J173" s="193">
        <f>ROUND(I173*H173,2)</f>
        <v>0</v>
      </c>
      <c r="K173" s="189" t="s">
        <v>124</v>
      </c>
      <c r="L173" s="194"/>
      <c r="M173" s="195" t="s">
        <v>3</v>
      </c>
      <c r="N173" s="196" t="s">
        <v>45</v>
      </c>
      <c r="O173" s="55"/>
      <c r="P173" s="149">
        <f>O173*H173</f>
        <v>0</v>
      </c>
      <c r="Q173" s="149">
        <v>0.0005</v>
      </c>
      <c r="R173" s="149">
        <f>Q173*H173</f>
        <v>0.0092745</v>
      </c>
      <c r="S173" s="149">
        <v>0</v>
      </c>
      <c r="T173" s="15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164</v>
      </c>
      <c r="AT173" s="151" t="s">
        <v>253</v>
      </c>
      <c r="AU173" s="151" t="s">
        <v>84</v>
      </c>
      <c r="AY173" s="19" t="s">
        <v>117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9" t="s">
        <v>82</v>
      </c>
      <c r="BK173" s="152">
        <f>ROUND(I173*H173,2)</f>
        <v>0</v>
      </c>
      <c r="BL173" s="19" t="s">
        <v>125</v>
      </c>
      <c r="BM173" s="151" t="s">
        <v>300</v>
      </c>
    </row>
    <row r="174" spans="2:51" s="13" customFormat="1" ht="12">
      <c r="B174" s="158"/>
      <c r="D174" s="159" t="s">
        <v>133</v>
      </c>
      <c r="F174" s="161" t="s">
        <v>301</v>
      </c>
      <c r="H174" s="162">
        <v>18.549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133</v>
      </c>
      <c r="AU174" s="160" t="s">
        <v>84</v>
      </c>
      <c r="AV174" s="13" t="s">
        <v>84</v>
      </c>
      <c r="AW174" s="13" t="s">
        <v>4</v>
      </c>
      <c r="AX174" s="13" t="s">
        <v>82</v>
      </c>
      <c r="AY174" s="160" t="s">
        <v>117</v>
      </c>
    </row>
    <row r="175" spans="1:65" s="2" customFormat="1" ht="16.5" customHeight="1">
      <c r="A175" s="34"/>
      <c r="B175" s="139"/>
      <c r="C175" s="140" t="s">
        <v>302</v>
      </c>
      <c r="D175" s="140" t="s">
        <v>120</v>
      </c>
      <c r="E175" s="141" t="s">
        <v>303</v>
      </c>
      <c r="F175" s="142" t="s">
        <v>304</v>
      </c>
      <c r="G175" s="143" t="s">
        <v>202</v>
      </c>
      <c r="H175" s="144">
        <v>2.952</v>
      </c>
      <c r="I175" s="145"/>
      <c r="J175" s="146">
        <f>ROUND(I175*H175,2)</f>
        <v>0</v>
      </c>
      <c r="K175" s="142" t="s">
        <v>124</v>
      </c>
      <c r="L175" s="35"/>
      <c r="M175" s="147" t="s">
        <v>3</v>
      </c>
      <c r="N175" s="148" t="s">
        <v>45</v>
      </c>
      <c r="O175" s="55"/>
      <c r="P175" s="149">
        <f>O175*H175</f>
        <v>0</v>
      </c>
      <c r="Q175" s="149">
        <v>0.00247</v>
      </c>
      <c r="R175" s="149">
        <f>Q175*H175</f>
        <v>0.00729144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125</v>
      </c>
      <c r="AT175" s="151" t="s">
        <v>120</v>
      </c>
      <c r="AU175" s="151" t="s">
        <v>84</v>
      </c>
      <c r="AY175" s="19" t="s">
        <v>117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9" t="s">
        <v>82</v>
      </c>
      <c r="BK175" s="152">
        <f>ROUND(I175*H175,2)</f>
        <v>0</v>
      </c>
      <c r="BL175" s="19" t="s">
        <v>125</v>
      </c>
      <c r="BM175" s="151" t="s">
        <v>305</v>
      </c>
    </row>
    <row r="176" spans="1:47" s="2" customFormat="1" ht="12">
      <c r="A176" s="34"/>
      <c r="B176" s="35"/>
      <c r="C176" s="34"/>
      <c r="D176" s="153" t="s">
        <v>127</v>
      </c>
      <c r="E176" s="34"/>
      <c r="F176" s="154" t="s">
        <v>306</v>
      </c>
      <c r="G176" s="34"/>
      <c r="H176" s="34"/>
      <c r="I176" s="155"/>
      <c r="J176" s="34"/>
      <c r="K176" s="34"/>
      <c r="L176" s="35"/>
      <c r="M176" s="156"/>
      <c r="N176" s="157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127</v>
      </c>
      <c r="AU176" s="19" t="s">
        <v>84</v>
      </c>
    </row>
    <row r="177" spans="2:51" s="13" customFormat="1" ht="12">
      <c r="B177" s="158"/>
      <c r="D177" s="159" t="s">
        <v>133</v>
      </c>
      <c r="E177" s="160" t="s">
        <v>3</v>
      </c>
      <c r="F177" s="161" t="s">
        <v>307</v>
      </c>
      <c r="H177" s="162">
        <v>2.952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133</v>
      </c>
      <c r="AU177" s="160" t="s">
        <v>84</v>
      </c>
      <c r="AV177" s="13" t="s">
        <v>84</v>
      </c>
      <c r="AW177" s="13" t="s">
        <v>34</v>
      </c>
      <c r="AX177" s="13" t="s">
        <v>82</v>
      </c>
      <c r="AY177" s="160" t="s">
        <v>117</v>
      </c>
    </row>
    <row r="178" spans="1:65" s="2" customFormat="1" ht="16.5" customHeight="1">
      <c r="A178" s="34"/>
      <c r="B178" s="139"/>
      <c r="C178" s="140" t="s">
        <v>308</v>
      </c>
      <c r="D178" s="140" t="s">
        <v>120</v>
      </c>
      <c r="E178" s="141" t="s">
        <v>309</v>
      </c>
      <c r="F178" s="142" t="s">
        <v>310</v>
      </c>
      <c r="G178" s="143" t="s">
        <v>202</v>
      </c>
      <c r="H178" s="144">
        <v>2.952</v>
      </c>
      <c r="I178" s="145"/>
      <c r="J178" s="146">
        <f>ROUND(I178*H178,2)</f>
        <v>0</v>
      </c>
      <c r="K178" s="142" t="s">
        <v>124</v>
      </c>
      <c r="L178" s="35"/>
      <c r="M178" s="147" t="s">
        <v>3</v>
      </c>
      <c r="N178" s="148" t="s">
        <v>45</v>
      </c>
      <c r="O178" s="55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125</v>
      </c>
      <c r="AT178" s="151" t="s">
        <v>120</v>
      </c>
      <c r="AU178" s="151" t="s">
        <v>84</v>
      </c>
      <c r="AY178" s="19" t="s">
        <v>117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9" t="s">
        <v>82</v>
      </c>
      <c r="BK178" s="152">
        <f>ROUND(I178*H178,2)</f>
        <v>0</v>
      </c>
      <c r="BL178" s="19" t="s">
        <v>125</v>
      </c>
      <c r="BM178" s="151" t="s">
        <v>311</v>
      </c>
    </row>
    <row r="179" spans="1:47" s="2" customFormat="1" ht="12">
      <c r="A179" s="34"/>
      <c r="B179" s="35"/>
      <c r="C179" s="34"/>
      <c r="D179" s="153" t="s">
        <v>127</v>
      </c>
      <c r="E179" s="34"/>
      <c r="F179" s="154" t="s">
        <v>312</v>
      </c>
      <c r="G179" s="34"/>
      <c r="H179" s="34"/>
      <c r="I179" s="155"/>
      <c r="J179" s="34"/>
      <c r="K179" s="34"/>
      <c r="L179" s="35"/>
      <c r="M179" s="156"/>
      <c r="N179" s="157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127</v>
      </c>
      <c r="AU179" s="19" t="s">
        <v>84</v>
      </c>
    </row>
    <row r="180" spans="1:65" s="2" customFormat="1" ht="24.2" customHeight="1">
      <c r="A180" s="34"/>
      <c r="B180" s="139"/>
      <c r="C180" s="140" t="s">
        <v>8</v>
      </c>
      <c r="D180" s="140" t="s">
        <v>120</v>
      </c>
      <c r="E180" s="141" t="s">
        <v>313</v>
      </c>
      <c r="F180" s="142" t="s">
        <v>314</v>
      </c>
      <c r="G180" s="143" t="s">
        <v>202</v>
      </c>
      <c r="H180" s="144">
        <v>20.25</v>
      </c>
      <c r="I180" s="145"/>
      <c r="J180" s="146">
        <f>ROUND(I180*H180,2)</f>
        <v>0</v>
      </c>
      <c r="K180" s="142" t="s">
        <v>124</v>
      </c>
      <c r="L180" s="35"/>
      <c r="M180" s="147" t="s">
        <v>3</v>
      </c>
      <c r="N180" s="148" t="s">
        <v>45</v>
      </c>
      <c r="O180" s="55"/>
      <c r="P180" s="149">
        <f>O180*H180</f>
        <v>0</v>
      </c>
      <c r="Q180" s="149">
        <v>0.71546</v>
      </c>
      <c r="R180" s="149">
        <f>Q180*H180</f>
        <v>14.488064999999999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125</v>
      </c>
      <c r="AT180" s="151" t="s">
        <v>120</v>
      </c>
      <c r="AU180" s="151" t="s">
        <v>84</v>
      </c>
      <c r="AY180" s="19" t="s">
        <v>117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82</v>
      </c>
      <c r="BK180" s="152">
        <f>ROUND(I180*H180,2)</f>
        <v>0</v>
      </c>
      <c r="BL180" s="19" t="s">
        <v>125</v>
      </c>
      <c r="BM180" s="151" t="s">
        <v>315</v>
      </c>
    </row>
    <row r="181" spans="1:47" s="2" customFormat="1" ht="12">
      <c r="A181" s="34"/>
      <c r="B181" s="35"/>
      <c r="C181" s="34"/>
      <c r="D181" s="153" t="s">
        <v>127</v>
      </c>
      <c r="E181" s="34"/>
      <c r="F181" s="154" t="s">
        <v>316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127</v>
      </c>
      <c r="AU181" s="19" t="s">
        <v>84</v>
      </c>
    </row>
    <row r="182" spans="2:51" s="13" customFormat="1" ht="12">
      <c r="B182" s="158"/>
      <c r="D182" s="159" t="s">
        <v>133</v>
      </c>
      <c r="E182" s="160" t="s">
        <v>3</v>
      </c>
      <c r="F182" s="161" t="s">
        <v>317</v>
      </c>
      <c r="H182" s="162">
        <v>20.25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133</v>
      </c>
      <c r="AU182" s="160" t="s">
        <v>84</v>
      </c>
      <c r="AV182" s="13" t="s">
        <v>84</v>
      </c>
      <c r="AW182" s="13" t="s">
        <v>34</v>
      </c>
      <c r="AX182" s="13" t="s">
        <v>82</v>
      </c>
      <c r="AY182" s="160" t="s">
        <v>117</v>
      </c>
    </row>
    <row r="183" spans="1:65" s="2" customFormat="1" ht="24.2" customHeight="1">
      <c r="A183" s="34"/>
      <c r="B183" s="139"/>
      <c r="C183" s="140" t="s">
        <v>318</v>
      </c>
      <c r="D183" s="140" t="s">
        <v>120</v>
      </c>
      <c r="E183" s="141" t="s">
        <v>319</v>
      </c>
      <c r="F183" s="142" t="s">
        <v>320</v>
      </c>
      <c r="G183" s="143" t="s">
        <v>202</v>
      </c>
      <c r="H183" s="144">
        <v>0.375</v>
      </c>
      <c r="I183" s="145"/>
      <c r="J183" s="146">
        <f>ROUND(I183*H183,2)</f>
        <v>0</v>
      </c>
      <c r="K183" s="142" t="s">
        <v>124</v>
      </c>
      <c r="L183" s="35"/>
      <c r="M183" s="147" t="s">
        <v>3</v>
      </c>
      <c r="N183" s="148" t="s">
        <v>45</v>
      </c>
      <c r="O183" s="55"/>
      <c r="P183" s="149">
        <f>O183*H183</f>
        <v>0</v>
      </c>
      <c r="Q183" s="149">
        <v>1.20855</v>
      </c>
      <c r="R183" s="149">
        <f>Q183*H183</f>
        <v>0.45320625000000003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125</v>
      </c>
      <c r="AT183" s="151" t="s">
        <v>120</v>
      </c>
      <c r="AU183" s="151" t="s">
        <v>84</v>
      </c>
      <c r="AY183" s="19" t="s">
        <v>117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9" t="s">
        <v>82</v>
      </c>
      <c r="BK183" s="152">
        <f>ROUND(I183*H183,2)</f>
        <v>0</v>
      </c>
      <c r="BL183" s="19" t="s">
        <v>125</v>
      </c>
      <c r="BM183" s="151" t="s">
        <v>321</v>
      </c>
    </row>
    <row r="184" spans="1:47" s="2" customFormat="1" ht="12">
      <c r="A184" s="34"/>
      <c r="B184" s="35"/>
      <c r="C184" s="34"/>
      <c r="D184" s="153" t="s">
        <v>127</v>
      </c>
      <c r="E184" s="34"/>
      <c r="F184" s="154" t="s">
        <v>322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127</v>
      </c>
      <c r="AU184" s="19" t="s">
        <v>84</v>
      </c>
    </row>
    <row r="185" spans="2:51" s="13" customFormat="1" ht="12">
      <c r="B185" s="158"/>
      <c r="D185" s="159" t="s">
        <v>133</v>
      </c>
      <c r="E185" s="160" t="s">
        <v>3</v>
      </c>
      <c r="F185" s="161" t="s">
        <v>323</v>
      </c>
      <c r="H185" s="162">
        <v>0.375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133</v>
      </c>
      <c r="AU185" s="160" t="s">
        <v>84</v>
      </c>
      <c r="AV185" s="13" t="s">
        <v>84</v>
      </c>
      <c r="AW185" s="13" t="s">
        <v>34</v>
      </c>
      <c r="AX185" s="13" t="s">
        <v>82</v>
      </c>
      <c r="AY185" s="160" t="s">
        <v>117</v>
      </c>
    </row>
    <row r="186" spans="1:65" s="2" customFormat="1" ht="33" customHeight="1">
      <c r="A186" s="34"/>
      <c r="B186" s="139"/>
      <c r="C186" s="140" t="s">
        <v>324</v>
      </c>
      <c r="D186" s="140" t="s">
        <v>120</v>
      </c>
      <c r="E186" s="141" t="s">
        <v>325</v>
      </c>
      <c r="F186" s="142" t="s">
        <v>326</v>
      </c>
      <c r="G186" s="143" t="s">
        <v>140</v>
      </c>
      <c r="H186" s="144">
        <v>0.47</v>
      </c>
      <c r="I186" s="145"/>
      <c r="J186" s="146">
        <f>ROUND(I186*H186,2)</f>
        <v>0</v>
      </c>
      <c r="K186" s="142" t="s">
        <v>124</v>
      </c>
      <c r="L186" s="35"/>
      <c r="M186" s="147" t="s">
        <v>3</v>
      </c>
      <c r="N186" s="148" t="s">
        <v>45</v>
      </c>
      <c r="O186" s="55"/>
      <c r="P186" s="149">
        <f>O186*H186</f>
        <v>0</v>
      </c>
      <c r="Q186" s="149">
        <v>1.0594</v>
      </c>
      <c r="R186" s="149">
        <f>Q186*H186</f>
        <v>0.4979179999999999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125</v>
      </c>
      <c r="AT186" s="151" t="s">
        <v>120</v>
      </c>
      <c r="AU186" s="151" t="s">
        <v>84</v>
      </c>
      <c r="AY186" s="19" t="s">
        <v>117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9" t="s">
        <v>82</v>
      </c>
      <c r="BK186" s="152">
        <f>ROUND(I186*H186,2)</f>
        <v>0</v>
      </c>
      <c r="BL186" s="19" t="s">
        <v>125</v>
      </c>
      <c r="BM186" s="151" t="s">
        <v>327</v>
      </c>
    </row>
    <row r="187" spans="1:47" s="2" customFormat="1" ht="12">
      <c r="A187" s="34"/>
      <c r="B187" s="35"/>
      <c r="C187" s="34"/>
      <c r="D187" s="153" t="s">
        <v>127</v>
      </c>
      <c r="E187" s="34"/>
      <c r="F187" s="154" t="s">
        <v>328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127</v>
      </c>
      <c r="AU187" s="19" t="s">
        <v>84</v>
      </c>
    </row>
    <row r="188" spans="2:51" s="13" customFormat="1" ht="12">
      <c r="B188" s="158"/>
      <c r="D188" s="159" t="s">
        <v>133</v>
      </c>
      <c r="E188" s="160" t="s">
        <v>3</v>
      </c>
      <c r="F188" s="161" t="s">
        <v>329</v>
      </c>
      <c r="H188" s="162">
        <v>0.47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133</v>
      </c>
      <c r="AU188" s="160" t="s">
        <v>84</v>
      </c>
      <c r="AV188" s="13" t="s">
        <v>84</v>
      </c>
      <c r="AW188" s="13" t="s">
        <v>34</v>
      </c>
      <c r="AX188" s="13" t="s">
        <v>82</v>
      </c>
      <c r="AY188" s="160" t="s">
        <v>117</v>
      </c>
    </row>
    <row r="189" spans="2:63" s="12" customFormat="1" ht="22.9" customHeight="1">
      <c r="B189" s="126"/>
      <c r="D189" s="127" t="s">
        <v>73</v>
      </c>
      <c r="E189" s="137" t="s">
        <v>137</v>
      </c>
      <c r="F189" s="137" t="s">
        <v>330</v>
      </c>
      <c r="I189" s="129"/>
      <c r="J189" s="138">
        <f>BK189</f>
        <v>0</v>
      </c>
      <c r="L189" s="126"/>
      <c r="M189" s="131"/>
      <c r="N189" s="132"/>
      <c r="O189" s="132"/>
      <c r="P189" s="133">
        <f>SUM(P190:P207)</f>
        <v>0</v>
      </c>
      <c r="Q189" s="132"/>
      <c r="R189" s="133">
        <f>SUM(R190:R207)</f>
        <v>11.441111789999999</v>
      </c>
      <c r="S189" s="132"/>
      <c r="T189" s="134">
        <f>SUM(T190:T207)</f>
        <v>0</v>
      </c>
      <c r="AR189" s="127" t="s">
        <v>82</v>
      </c>
      <c r="AT189" s="135" t="s">
        <v>73</v>
      </c>
      <c r="AU189" s="135" t="s">
        <v>82</v>
      </c>
      <c r="AY189" s="127" t="s">
        <v>117</v>
      </c>
      <c r="BK189" s="136">
        <f>SUM(BK190:BK207)</f>
        <v>0</v>
      </c>
    </row>
    <row r="190" spans="1:65" s="2" customFormat="1" ht="49.15" customHeight="1">
      <c r="A190" s="34"/>
      <c r="B190" s="139"/>
      <c r="C190" s="140" t="s">
        <v>331</v>
      </c>
      <c r="D190" s="140" t="s">
        <v>120</v>
      </c>
      <c r="E190" s="141" t="s">
        <v>332</v>
      </c>
      <c r="F190" s="142" t="s">
        <v>333</v>
      </c>
      <c r="G190" s="143" t="s">
        <v>334</v>
      </c>
      <c r="H190" s="144">
        <v>0.6</v>
      </c>
      <c r="I190" s="145"/>
      <c r="J190" s="146">
        <f>ROUND(I190*H190,2)</f>
        <v>0</v>
      </c>
      <c r="K190" s="142" t="s">
        <v>124</v>
      </c>
      <c r="L190" s="35"/>
      <c r="M190" s="147" t="s">
        <v>3</v>
      </c>
      <c r="N190" s="148" t="s">
        <v>45</v>
      </c>
      <c r="O190" s="55"/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125</v>
      </c>
      <c r="AT190" s="151" t="s">
        <v>120</v>
      </c>
      <c r="AU190" s="151" t="s">
        <v>84</v>
      </c>
      <c r="AY190" s="19" t="s">
        <v>117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9" t="s">
        <v>82</v>
      </c>
      <c r="BK190" s="152">
        <f>ROUND(I190*H190,2)</f>
        <v>0</v>
      </c>
      <c r="BL190" s="19" t="s">
        <v>125</v>
      </c>
      <c r="BM190" s="151" t="s">
        <v>335</v>
      </c>
    </row>
    <row r="191" spans="1:47" s="2" customFormat="1" ht="12">
      <c r="A191" s="34"/>
      <c r="B191" s="35"/>
      <c r="C191" s="34"/>
      <c r="D191" s="153" t="s">
        <v>127</v>
      </c>
      <c r="E191" s="34"/>
      <c r="F191" s="154" t="s">
        <v>336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127</v>
      </c>
      <c r="AU191" s="19" t="s">
        <v>84</v>
      </c>
    </row>
    <row r="192" spans="2:51" s="13" customFormat="1" ht="12">
      <c r="B192" s="158"/>
      <c r="D192" s="159" t="s">
        <v>133</v>
      </c>
      <c r="E192" s="160" t="s">
        <v>3</v>
      </c>
      <c r="F192" s="161" t="s">
        <v>337</v>
      </c>
      <c r="H192" s="162">
        <v>0.6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133</v>
      </c>
      <c r="AU192" s="160" t="s">
        <v>84</v>
      </c>
      <c r="AV192" s="13" t="s">
        <v>84</v>
      </c>
      <c r="AW192" s="13" t="s">
        <v>34</v>
      </c>
      <c r="AX192" s="13" t="s">
        <v>82</v>
      </c>
      <c r="AY192" s="160" t="s">
        <v>117</v>
      </c>
    </row>
    <row r="193" spans="1:65" s="2" customFormat="1" ht="16.5" customHeight="1">
      <c r="A193" s="34"/>
      <c r="B193" s="139"/>
      <c r="C193" s="187" t="s">
        <v>338</v>
      </c>
      <c r="D193" s="187" t="s">
        <v>253</v>
      </c>
      <c r="E193" s="188" t="s">
        <v>339</v>
      </c>
      <c r="F193" s="189" t="s">
        <v>340</v>
      </c>
      <c r="G193" s="190" t="s">
        <v>334</v>
      </c>
      <c r="H193" s="191">
        <v>0.606</v>
      </c>
      <c r="I193" s="192"/>
      <c r="J193" s="193">
        <f>ROUND(I193*H193,2)</f>
        <v>0</v>
      </c>
      <c r="K193" s="189" t="s">
        <v>124</v>
      </c>
      <c r="L193" s="194"/>
      <c r="M193" s="195" t="s">
        <v>3</v>
      </c>
      <c r="N193" s="196" t="s">
        <v>45</v>
      </c>
      <c r="O193" s="55"/>
      <c r="P193" s="149">
        <f>O193*H193</f>
        <v>0</v>
      </c>
      <c r="Q193" s="149">
        <v>0.0016</v>
      </c>
      <c r="R193" s="149">
        <f>Q193*H193</f>
        <v>0.0009696</v>
      </c>
      <c r="S193" s="149">
        <v>0</v>
      </c>
      <c r="T193" s="15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1" t="s">
        <v>164</v>
      </c>
      <c r="AT193" s="151" t="s">
        <v>253</v>
      </c>
      <c r="AU193" s="151" t="s">
        <v>84</v>
      </c>
      <c r="AY193" s="19" t="s">
        <v>117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9" t="s">
        <v>82</v>
      </c>
      <c r="BK193" s="152">
        <f>ROUND(I193*H193,2)</f>
        <v>0</v>
      </c>
      <c r="BL193" s="19" t="s">
        <v>125</v>
      </c>
      <c r="BM193" s="151" t="s">
        <v>341</v>
      </c>
    </row>
    <row r="194" spans="2:51" s="13" customFormat="1" ht="12">
      <c r="B194" s="158"/>
      <c r="D194" s="159" t="s">
        <v>133</v>
      </c>
      <c r="F194" s="161" t="s">
        <v>342</v>
      </c>
      <c r="H194" s="162">
        <v>0.606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133</v>
      </c>
      <c r="AU194" s="160" t="s">
        <v>84</v>
      </c>
      <c r="AV194" s="13" t="s">
        <v>84</v>
      </c>
      <c r="AW194" s="13" t="s">
        <v>4</v>
      </c>
      <c r="AX194" s="13" t="s">
        <v>82</v>
      </c>
      <c r="AY194" s="160" t="s">
        <v>117</v>
      </c>
    </row>
    <row r="195" spans="1:65" s="2" customFormat="1" ht="55.5" customHeight="1">
      <c r="A195" s="34"/>
      <c r="B195" s="139"/>
      <c r="C195" s="140" t="s">
        <v>343</v>
      </c>
      <c r="D195" s="140" t="s">
        <v>120</v>
      </c>
      <c r="E195" s="141" t="s">
        <v>344</v>
      </c>
      <c r="F195" s="142" t="s">
        <v>345</v>
      </c>
      <c r="G195" s="143" t="s">
        <v>334</v>
      </c>
      <c r="H195" s="144">
        <v>0.9</v>
      </c>
      <c r="I195" s="145"/>
      <c r="J195" s="146">
        <f>ROUND(I195*H195,2)</f>
        <v>0</v>
      </c>
      <c r="K195" s="142" t="s">
        <v>124</v>
      </c>
      <c r="L195" s="35"/>
      <c r="M195" s="147" t="s">
        <v>3</v>
      </c>
      <c r="N195" s="148" t="s">
        <v>45</v>
      </c>
      <c r="O195" s="55"/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125</v>
      </c>
      <c r="AT195" s="151" t="s">
        <v>120</v>
      </c>
      <c r="AU195" s="151" t="s">
        <v>84</v>
      </c>
      <c r="AY195" s="19" t="s">
        <v>117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9" t="s">
        <v>82</v>
      </c>
      <c r="BK195" s="152">
        <f>ROUND(I195*H195,2)</f>
        <v>0</v>
      </c>
      <c r="BL195" s="19" t="s">
        <v>125</v>
      </c>
      <c r="BM195" s="151" t="s">
        <v>346</v>
      </c>
    </row>
    <row r="196" spans="1:47" s="2" customFormat="1" ht="12">
      <c r="A196" s="34"/>
      <c r="B196" s="35"/>
      <c r="C196" s="34"/>
      <c r="D196" s="153" t="s">
        <v>127</v>
      </c>
      <c r="E196" s="34"/>
      <c r="F196" s="154" t="s">
        <v>347</v>
      </c>
      <c r="G196" s="34"/>
      <c r="H196" s="34"/>
      <c r="I196" s="155"/>
      <c r="J196" s="34"/>
      <c r="K196" s="34"/>
      <c r="L196" s="35"/>
      <c r="M196" s="156"/>
      <c r="N196" s="157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9" t="s">
        <v>127</v>
      </c>
      <c r="AU196" s="19" t="s">
        <v>84</v>
      </c>
    </row>
    <row r="197" spans="2:51" s="13" customFormat="1" ht="12">
      <c r="B197" s="158"/>
      <c r="D197" s="159" t="s">
        <v>133</v>
      </c>
      <c r="E197" s="160" t="s">
        <v>3</v>
      </c>
      <c r="F197" s="161" t="s">
        <v>348</v>
      </c>
      <c r="H197" s="162">
        <v>0.9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133</v>
      </c>
      <c r="AU197" s="160" t="s">
        <v>84</v>
      </c>
      <c r="AV197" s="13" t="s">
        <v>84</v>
      </c>
      <c r="AW197" s="13" t="s">
        <v>34</v>
      </c>
      <c r="AX197" s="13" t="s">
        <v>82</v>
      </c>
      <c r="AY197" s="160" t="s">
        <v>117</v>
      </c>
    </row>
    <row r="198" spans="1:65" s="2" customFormat="1" ht="16.5" customHeight="1">
      <c r="A198" s="34"/>
      <c r="B198" s="139"/>
      <c r="C198" s="187" t="s">
        <v>349</v>
      </c>
      <c r="D198" s="187" t="s">
        <v>253</v>
      </c>
      <c r="E198" s="188" t="s">
        <v>350</v>
      </c>
      <c r="F198" s="189" t="s">
        <v>351</v>
      </c>
      <c r="G198" s="190" t="s">
        <v>334</v>
      </c>
      <c r="H198" s="191">
        <v>0.909</v>
      </c>
      <c r="I198" s="192"/>
      <c r="J198" s="193">
        <f>ROUND(I198*H198,2)</f>
        <v>0</v>
      </c>
      <c r="K198" s="189" t="s">
        <v>124</v>
      </c>
      <c r="L198" s="194"/>
      <c r="M198" s="195" t="s">
        <v>3</v>
      </c>
      <c r="N198" s="196" t="s">
        <v>45</v>
      </c>
      <c r="O198" s="55"/>
      <c r="P198" s="149">
        <f>O198*H198</f>
        <v>0</v>
      </c>
      <c r="Q198" s="149">
        <v>0.01311</v>
      </c>
      <c r="R198" s="149">
        <f>Q198*H198</f>
        <v>0.01191699</v>
      </c>
      <c r="S198" s="149">
        <v>0</v>
      </c>
      <c r="T198" s="15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1" t="s">
        <v>164</v>
      </c>
      <c r="AT198" s="151" t="s">
        <v>253</v>
      </c>
      <c r="AU198" s="151" t="s">
        <v>84</v>
      </c>
      <c r="AY198" s="19" t="s">
        <v>117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9" t="s">
        <v>82</v>
      </c>
      <c r="BK198" s="152">
        <f>ROUND(I198*H198,2)</f>
        <v>0</v>
      </c>
      <c r="BL198" s="19" t="s">
        <v>125</v>
      </c>
      <c r="BM198" s="151" t="s">
        <v>352</v>
      </c>
    </row>
    <row r="199" spans="2:51" s="13" customFormat="1" ht="12">
      <c r="B199" s="158"/>
      <c r="D199" s="159" t="s">
        <v>133</v>
      </c>
      <c r="F199" s="161" t="s">
        <v>353</v>
      </c>
      <c r="H199" s="162">
        <v>0.909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133</v>
      </c>
      <c r="AU199" s="160" t="s">
        <v>84</v>
      </c>
      <c r="AV199" s="13" t="s">
        <v>84</v>
      </c>
      <c r="AW199" s="13" t="s">
        <v>4</v>
      </c>
      <c r="AX199" s="13" t="s">
        <v>82</v>
      </c>
      <c r="AY199" s="160" t="s">
        <v>117</v>
      </c>
    </row>
    <row r="200" spans="1:65" s="2" customFormat="1" ht="24.2" customHeight="1">
      <c r="A200" s="34"/>
      <c r="B200" s="139"/>
      <c r="C200" s="140" t="s">
        <v>354</v>
      </c>
      <c r="D200" s="140" t="s">
        <v>120</v>
      </c>
      <c r="E200" s="141" t="s">
        <v>355</v>
      </c>
      <c r="F200" s="142" t="s">
        <v>356</v>
      </c>
      <c r="G200" s="143" t="s">
        <v>202</v>
      </c>
      <c r="H200" s="144">
        <v>34.44</v>
      </c>
      <c r="I200" s="145"/>
      <c r="J200" s="146">
        <f>ROUND(I200*H200,2)</f>
        <v>0</v>
      </c>
      <c r="K200" s="142" t="s">
        <v>3</v>
      </c>
      <c r="L200" s="35"/>
      <c r="M200" s="147" t="s">
        <v>3</v>
      </c>
      <c r="N200" s="148" t="s">
        <v>45</v>
      </c>
      <c r="O200" s="55"/>
      <c r="P200" s="149">
        <f>O200*H200</f>
        <v>0</v>
      </c>
      <c r="Q200" s="149">
        <v>0.00589</v>
      </c>
      <c r="R200" s="149">
        <f>Q200*H200</f>
        <v>0.2028516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125</v>
      </c>
      <c r="AT200" s="151" t="s">
        <v>120</v>
      </c>
      <c r="AU200" s="151" t="s">
        <v>84</v>
      </c>
      <c r="AY200" s="19" t="s">
        <v>117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82</v>
      </c>
      <c r="BK200" s="152">
        <f>ROUND(I200*H200,2)</f>
        <v>0</v>
      </c>
      <c r="BL200" s="19" t="s">
        <v>125</v>
      </c>
      <c r="BM200" s="151" t="s">
        <v>357</v>
      </c>
    </row>
    <row r="201" spans="1:65" s="2" customFormat="1" ht="16.5" customHeight="1">
      <c r="A201" s="34"/>
      <c r="B201" s="139"/>
      <c r="C201" s="140" t="s">
        <v>358</v>
      </c>
      <c r="D201" s="140" t="s">
        <v>120</v>
      </c>
      <c r="E201" s="141" t="s">
        <v>359</v>
      </c>
      <c r="F201" s="142" t="s">
        <v>360</v>
      </c>
      <c r="G201" s="143" t="s">
        <v>202</v>
      </c>
      <c r="H201" s="144">
        <v>34.44</v>
      </c>
      <c r="I201" s="145"/>
      <c r="J201" s="146">
        <f>ROUND(I201*H201,2)</f>
        <v>0</v>
      </c>
      <c r="K201" s="142" t="s">
        <v>124</v>
      </c>
      <c r="L201" s="35"/>
      <c r="M201" s="147" t="s">
        <v>3</v>
      </c>
      <c r="N201" s="148" t="s">
        <v>45</v>
      </c>
      <c r="O201" s="55"/>
      <c r="P201" s="149">
        <f>O201*H201</f>
        <v>0</v>
      </c>
      <c r="Q201" s="149">
        <v>0.32594</v>
      </c>
      <c r="R201" s="149">
        <f>Q201*H201</f>
        <v>11.2253736</v>
      </c>
      <c r="S201" s="149">
        <v>0</v>
      </c>
      <c r="T201" s="15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1" t="s">
        <v>125</v>
      </c>
      <c r="AT201" s="151" t="s">
        <v>120</v>
      </c>
      <c r="AU201" s="151" t="s">
        <v>84</v>
      </c>
      <c r="AY201" s="19" t="s">
        <v>117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9" t="s">
        <v>82</v>
      </c>
      <c r="BK201" s="152">
        <f>ROUND(I201*H201,2)</f>
        <v>0</v>
      </c>
      <c r="BL201" s="19" t="s">
        <v>125</v>
      </c>
      <c r="BM201" s="151" t="s">
        <v>361</v>
      </c>
    </row>
    <row r="202" spans="1:47" s="2" customFormat="1" ht="12">
      <c r="A202" s="34"/>
      <c r="B202" s="35"/>
      <c r="C202" s="34"/>
      <c r="D202" s="153" t="s">
        <v>127</v>
      </c>
      <c r="E202" s="34"/>
      <c r="F202" s="154" t="s">
        <v>362</v>
      </c>
      <c r="G202" s="34"/>
      <c r="H202" s="34"/>
      <c r="I202" s="155"/>
      <c r="J202" s="34"/>
      <c r="K202" s="34"/>
      <c r="L202" s="35"/>
      <c r="M202" s="156"/>
      <c r="N202" s="157"/>
      <c r="O202" s="55"/>
      <c r="P202" s="55"/>
      <c r="Q202" s="55"/>
      <c r="R202" s="55"/>
      <c r="S202" s="55"/>
      <c r="T202" s="56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127</v>
      </c>
      <c r="AU202" s="19" t="s">
        <v>84</v>
      </c>
    </row>
    <row r="203" spans="2:51" s="13" customFormat="1" ht="12">
      <c r="B203" s="158"/>
      <c r="D203" s="159" t="s">
        <v>133</v>
      </c>
      <c r="E203" s="160" t="s">
        <v>3</v>
      </c>
      <c r="F203" s="161" t="s">
        <v>363</v>
      </c>
      <c r="H203" s="162">
        <v>10.247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133</v>
      </c>
      <c r="AU203" s="160" t="s">
        <v>84</v>
      </c>
      <c r="AV203" s="13" t="s">
        <v>84</v>
      </c>
      <c r="AW203" s="13" t="s">
        <v>34</v>
      </c>
      <c r="AX203" s="13" t="s">
        <v>74</v>
      </c>
      <c r="AY203" s="160" t="s">
        <v>117</v>
      </c>
    </row>
    <row r="204" spans="2:51" s="13" customFormat="1" ht="12">
      <c r="B204" s="158"/>
      <c r="D204" s="159" t="s">
        <v>133</v>
      </c>
      <c r="E204" s="160" t="s">
        <v>3</v>
      </c>
      <c r="F204" s="161" t="s">
        <v>364</v>
      </c>
      <c r="H204" s="162">
        <v>2.795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133</v>
      </c>
      <c r="AU204" s="160" t="s">
        <v>84</v>
      </c>
      <c r="AV204" s="13" t="s">
        <v>84</v>
      </c>
      <c r="AW204" s="13" t="s">
        <v>34</v>
      </c>
      <c r="AX204" s="13" t="s">
        <v>74</v>
      </c>
      <c r="AY204" s="160" t="s">
        <v>117</v>
      </c>
    </row>
    <row r="205" spans="2:51" s="13" customFormat="1" ht="12">
      <c r="B205" s="158"/>
      <c r="D205" s="159" t="s">
        <v>133</v>
      </c>
      <c r="E205" s="160" t="s">
        <v>3</v>
      </c>
      <c r="F205" s="161" t="s">
        <v>365</v>
      </c>
      <c r="H205" s="162">
        <v>2.93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133</v>
      </c>
      <c r="AU205" s="160" t="s">
        <v>84</v>
      </c>
      <c r="AV205" s="13" t="s">
        <v>84</v>
      </c>
      <c r="AW205" s="13" t="s">
        <v>34</v>
      </c>
      <c r="AX205" s="13" t="s">
        <v>74</v>
      </c>
      <c r="AY205" s="160" t="s">
        <v>117</v>
      </c>
    </row>
    <row r="206" spans="2:51" s="13" customFormat="1" ht="12">
      <c r="B206" s="158"/>
      <c r="D206" s="159" t="s">
        <v>133</v>
      </c>
      <c r="E206" s="160" t="s">
        <v>3</v>
      </c>
      <c r="F206" s="161" t="s">
        <v>366</v>
      </c>
      <c r="H206" s="162">
        <v>18.468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133</v>
      </c>
      <c r="AU206" s="160" t="s">
        <v>84</v>
      </c>
      <c r="AV206" s="13" t="s">
        <v>84</v>
      </c>
      <c r="AW206" s="13" t="s">
        <v>34</v>
      </c>
      <c r="AX206" s="13" t="s">
        <v>74</v>
      </c>
      <c r="AY206" s="160" t="s">
        <v>117</v>
      </c>
    </row>
    <row r="207" spans="2:51" s="14" customFormat="1" ht="12">
      <c r="B207" s="172"/>
      <c r="D207" s="159" t="s">
        <v>133</v>
      </c>
      <c r="E207" s="173" t="s">
        <v>3</v>
      </c>
      <c r="F207" s="174" t="s">
        <v>207</v>
      </c>
      <c r="H207" s="175">
        <v>34.44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133</v>
      </c>
      <c r="AU207" s="173" t="s">
        <v>84</v>
      </c>
      <c r="AV207" s="14" t="s">
        <v>125</v>
      </c>
      <c r="AW207" s="14" t="s">
        <v>34</v>
      </c>
      <c r="AX207" s="14" t="s">
        <v>82</v>
      </c>
      <c r="AY207" s="173" t="s">
        <v>117</v>
      </c>
    </row>
    <row r="208" spans="2:63" s="12" customFormat="1" ht="22.9" customHeight="1">
      <c r="B208" s="126"/>
      <c r="D208" s="127" t="s">
        <v>73</v>
      </c>
      <c r="E208" s="137" t="s">
        <v>147</v>
      </c>
      <c r="F208" s="137" t="s">
        <v>367</v>
      </c>
      <c r="I208" s="129"/>
      <c r="J208" s="138">
        <f>BK208</f>
        <v>0</v>
      </c>
      <c r="L208" s="126"/>
      <c r="M208" s="131"/>
      <c r="N208" s="132"/>
      <c r="O208" s="132"/>
      <c r="P208" s="133">
        <f>SUM(P209:P231)</f>
        <v>0</v>
      </c>
      <c r="Q208" s="132"/>
      <c r="R208" s="133">
        <f>SUM(R209:R231)</f>
        <v>12.077814000000002</v>
      </c>
      <c r="S208" s="132"/>
      <c r="T208" s="134">
        <f>SUM(T209:T231)</f>
        <v>0</v>
      </c>
      <c r="AR208" s="127" t="s">
        <v>82</v>
      </c>
      <c r="AT208" s="135" t="s">
        <v>73</v>
      </c>
      <c r="AU208" s="135" t="s">
        <v>82</v>
      </c>
      <c r="AY208" s="127" t="s">
        <v>117</v>
      </c>
      <c r="BK208" s="136">
        <f>SUM(BK209:BK231)</f>
        <v>0</v>
      </c>
    </row>
    <row r="209" spans="1:65" s="2" customFormat="1" ht="21.75" customHeight="1">
      <c r="A209" s="34"/>
      <c r="B209" s="139"/>
      <c r="C209" s="140" t="s">
        <v>368</v>
      </c>
      <c r="D209" s="140" t="s">
        <v>120</v>
      </c>
      <c r="E209" s="141" t="s">
        <v>369</v>
      </c>
      <c r="F209" s="142" t="s">
        <v>370</v>
      </c>
      <c r="G209" s="143" t="s">
        <v>202</v>
      </c>
      <c r="H209" s="144">
        <v>3.24</v>
      </c>
      <c r="I209" s="145"/>
      <c r="J209" s="146">
        <f>ROUND(I209*H209,2)</f>
        <v>0</v>
      </c>
      <c r="K209" s="142" t="s">
        <v>124</v>
      </c>
      <c r="L209" s="35"/>
      <c r="M209" s="147" t="s">
        <v>3</v>
      </c>
      <c r="N209" s="148" t="s">
        <v>45</v>
      </c>
      <c r="O209" s="55"/>
      <c r="P209" s="149">
        <f>O209*H209</f>
        <v>0</v>
      </c>
      <c r="Q209" s="149">
        <v>0.199</v>
      </c>
      <c r="R209" s="149">
        <f>Q209*H209</f>
        <v>0.6447600000000001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125</v>
      </c>
      <c r="AT209" s="151" t="s">
        <v>120</v>
      </c>
      <c r="AU209" s="151" t="s">
        <v>84</v>
      </c>
      <c r="AY209" s="19" t="s">
        <v>117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82</v>
      </c>
      <c r="BK209" s="152">
        <f>ROUND(I209*H209,2)</f>
        <v>0</v>
      </c>
      <c r="BL209" s="19" t="s">
        <v>125</v>
      </c>
      <c r="BM209" s="151" t="s">
        <v>371</v>
      </c>
    </row>
    <row r="210" spans="1:47" s="2" customFormat="1" ht="12">
      <c r="A210" s="34"/>
      <c r="B210" s="35"/>
      <c r="C210" s="34"/>
      <c r="D210" s="153" t="s">
        <v>127</v>
      </c>
      <c r="E210" s="34"/>
      <c r="F210" s="154" t="s">
        <v>372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127</v>
      </c>
      <c r="AU210" s="19" t="s">
        <v>84</v>
      </c>
    </row>
    <row r="211" spans="2:51" s="15" customFormat="1" ht="12">
      <c r="B211" s="180"/>
      <c r="D211" s="159" t="s">
        <v>133</v>
      </c>
      <c r="E211" s="181" t="s">
        <v>3</v>
      </c>
      <c r="F211" s="182" t="s">
        <v>250</v>
      </c>
      <c r="H211" s="181" t="s">
        <v>3</v>
      </c>
      <c r="I211" s="183"/>
      <c r="L211" s="180"/>
      <c r="M211" s="184"/>
      <c r="N211" s="185"/>
      <c r="O211" s="185"/>
      <c r="P211" s="185"/>
      <c r="Q211" s="185"/>
      <c r="R211" s="185"/>
      <c r="S211" s="185"/>
      <c r="T211" s="186"/>
      <c r="AT211" s="181" t="s">
        <v>133</v>
      </c>
      <c r="AU211" s="181" t="s">
        <v>84</v>
      </c>
      <c r="AV211" s="15" t="s">
        <v>82</v>
      </c>
      <c r="AW211" s="15" t="s">
        <v>34</v>
      </c>
      <c r="AX211" s="15" t="s">
        <v>74</v>
      </c>
      <c r="AY211" s="181" t="s">
        <v>117</v>
      </c>
    </row>
    <row r="212" spans="2:51" s="13" customFormat="1" ht="12">
      <c r="B212" s="158"/>
      <c r="D212" s="159" t="s">
        <v>133</v>
      </c>
      <c r="E212" s="160" t="s">
        <v>3</v>
      </c>
      <c r="F212" s="161" t="s">
        <v>251</v>
      </c>
      <c r="H212" s="162">
        <v>3.24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133</v>
      </c>
      <c r="AU212" s="160" t="s">
        <v>84</v>
      </c>
      <c r="AV212" s="13" t="s">
        <v>84</v>
      </c>
      <c r="AW212" s="13" t="s">
        <v>34</v>
      </c>
      <c r="AX212" s="13" t="s">
        <v>82</v>
      </c>
      <c r="AY212" s="160" t="s">
        <v>117</v>
      </c>
    </row>
    <row r="213" spans="1:65" s="2" customFormat="1" ht="21.75" customHeight="1">
      <c r="A213" s="34"/>
      <c r="B213" s="139"/>
      <c r="C213" s="140" t="s">
        <v>373</v>
      </c>
      <c r="D213" s="140" t="s">
        <v>120</v>
      </c>
      <c r="E213" s="141" t="s">
        <v>374</v>
      </c>
      <c r="F213" s="142" t="s">
        <v>375</v>
      </c>
      <c r="G213" s="143" t="s">
        <v>202</v>
      </c>
      <c r="H213" s="144">
        <v>26.373</v>
      </c>
      <c r="I213" s="145"/>
      <c r="J213" s="146">
        <f>ROUND(I213*H213,2)</f>
        <v>0</v>
      </c>
      <c r="K213" s="142" t="s">
        <v>124</v>
      </c>
      <c r="L213" s="35"/>
      <c r="M213" s="147" t="s">
        <v>3</v>
      </c>
      <c r="N213" s="148" t="s">
        <v>45</v>
      </c>
      <c r="O213" s="55"/>
      <c r="P213" s="149">
        <f>O213*H213</f>
        <v>0</v>
      </c>
      <c r="Q213" s="149">
        <v>0.2916</v>
      </c>
      <c r="R213" s="149">
        <f>Q213*H213</f>
        <v>7.690366800000001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125</v>
      </c>
      <c r="AT213" s="151" t="s">
        <v>120</v>
      </c>
      <c r="AU213" s="151" t="s">
        <v>84</v>
      </c>
      <c r="AY213" s="19" t="s">
        <v>117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82</v>
      </c>
      <c r="BK213" s="152">
        <f>ROUND(I213*H213,2)</f>
        <v>0</v>
      </c>
      <c r="BL213" s="19" t="s">
        <v>125</v>
      </c>
      <c r="BM213" s="151" t="s">
        <v>376</v>
      </c>
    </row>
    <row r="214" spans="1:47" s="2" customFormat="1" ht="12">
      <c r="A214" s="34"/>
      <c r="B214" s="35"/>
      <c r="C214" s="34"/>
      <c r="D214" s="153" t="s">
        <v>127</v>
      </c>
      <c r="E214" s="34"/>
      <c r="F214" s="154" t="s">
        <v>377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127</v>
      </c>
      <c r="AU214" s="19" t="s">
        <v>84</v>
      </c>
    </row>
    <row r="215" spans="2:51" s="15" customFormat="1" ht="12">
      <c r="B215" s="180"/>
      <c r="D215" s="159" t="s">
        <v>133</v>
      </c>
      <c r="E215" s="181" t="s">
        <v>3</v>
      </c>
      <c r="F215" s="182" t="s">
        <v>273</v>
      </c>
      <c r="H215" s="181" t="s">
        <v>3</v>
      </c>
      <c r="I215" s="183"/>
      <c r="L215" s="180"/>
      <c r="M215" s="184"/>
      <c r="N215" s="185"/>
      <c r="O215" s="185"/>
      <c r="P215" s="185"/>
      <c r="Q215" s="185"/>
      <c r="R215" s="185"/>
      <c r="S215" s="185"/>
      <c r="T215" s="186"/>
      <c r="AT215" s="181" t="s">
        <v>133</v>
      </c>
      <c r="AU215" s="181" t="s">
        <v>84</v>
      </c>
      <c r="AV215" s="15" t="s">
        <v>82</v>
      </c>
      <c r="AW215" s="15" t="s">
        <v>34</v>
      </c>
      <c r="AX215" s="15" t="s">
        <v>74</v>
      </c>
      <c r="AY215" s="181" t="s">
        <v>117</v>
      </c>
    </row>
    <row r="216" spans="2:51" s="13" customFormat="1" ht="12">
      <c r="B216" s="158"/>
      <c r="D216" s="159" t="s">
        <v>133</v>
      </c>
      <c r="E216" s="160" t="s">
        <v>3</v>
      </c>
      <c r="F216" s="161" t="s">
        <v>274</v>
      </c>
      <c r="H216" s="162">
        <v>23.133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133</v>
      </c>
      <c r="AU216" s="160" t="s">
        <v>84</v>
      </c>
      <c r="AV216" s="13" t="s">
        <v>84</v>
      </c>
      <c r="AW216" s="13" t="s">
        <v>34</v>
      </c>
      <c r="AX216" s="13" t="s">
        <v>74</v>
      </c>
      <c r="AY216" s="160" t="s">
        <v>117</v>
      </c>
    </row>
    <row r="217" spans="2:51" s="15" customFormat="1" ht="12">
      <c r="B217" s="180"/>
      <c r="D217" s="159" t="s">
        <v>133</v>
      </c>
      <c r="E217" s="181" t="s">
        <v>3</v>
      </c>
      <c r="F217" s="182" t="s">
        <v>250</v>
      </c>
      <c r="H217" s="181" t="s">
        <v>3</v>
      </c>
      <c r="I217" s="183"/>
      <c r="L217" s="180"/>
      <c r="M217" s="184"/>
      <c r="N217" s="185"/>
      <c r="O217" s="185"/>
      <c r="P217" s="185"/>
      <c r="Q217" s="185"/>
      <c r="R217" s="185"/>
      <c r="S217" s="185"/>
      <c r="T217" s="186"/>
      <c r="AT217" s="181" t="s">
        <v>133</v>
      </c>
      <c r="AU217" s="181" t="s">
        <v>84</v>
      </c>
      <c r="AV217" s="15" t="s">
        <v>82</v>
      </c>
      <c r="AW217" s="15" t="s">
        <v>34</v>
      </c>
      <c r="AX217" s="15" t="s">
        <v>74</v>
      </c>
      <c r="AY217" s="181" t="s">
        <v>117</v>
      </c>
    </row>
    <row r="218" spans="2:51" s="13" customFormat="1" ht="12">
      <c r="B218" s="158"/>
      <c r="D218" s="159" t="s">
        <v>133</v>
      </c>
      <c r="E218" s="160" t="s">
        <v>3</v>
      </c>
      <c r="F218" s="161" t="s">
        <v>251</v>
      </c>
      <c r="H218" s="162">
        <v>3.24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133</v>
      </c>
      <c r="AU218" s="160" t="s">
        <v>84</v>
      </c>
      <c r="AV218" s="13" t="s">
        <v>84</v>
      </c>
      <c r="AW218" s="13" t="s">
        <v>34</v>
      </c>
      <c r="AX218" s="13" t="s">
        <v>74</v>
      </c>
      <c r="AY218" s="160" t="s">
        <v>117</v>
      </c>
    </row>
    <row r="219" spans="2:51" s="14" customFormat="1" ht="12">
      <c r="B219" s="172"/>
      <c r="D219" s="159" t="s">
        <v>133</v>
      </c>
      <c r="E219" s="173" t="s">
        <v>3</v>
      </c>
      <c r="F219" s="174" t="s">
        <v>207</v>
      </c>
      <c r="H219" s="175">
        <v>26.373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133</v>
      </c>
      <c r="AU219" s="173" t="s">
        <v>84</v>
      </c>
      <c r="AV219" s="14" t="s">
        <v>125</v>
      </c>
      <c r="AW219" s="14" t="s">
        <v>34</v>
      </c>
      <c r="AX219" s="14" t="s">
        <v>82</v>
      </c>
      <c r="AY219" s="173" t="s">
        <v>117</v>
      </c>
    </row>
    <row r="220" spans="1:65" s="2" customFormat="1" ht="16.5" customHeight="1">
      <c r="A220" s="34"/>
      <c r="B220" s="139"/>
      <c r="C220" s="140" t="s">
        <v>378</v>
      </c>
      <c r="D220" s="140" t="s">
        <v>120</v>
      </c>
      <c r="E220" s="141" t="s">
        <v>379</v>
      </c>
      <c r="F220" s="142" t="s">
        <v>380</v>
      </c>
      <c r="G220" s="143" t="s">
        <v>202</v>
      </c>
      <c r="H220" s="144">
        <v>26.373</v>
      </c>
      <c r="I220" s="145"/>
      <c r="J220" s="146">
        <f>ROUND(I220*H220,2)</f>
        <v>0</v>
      </c>
      <c r="K220" s="142" t="s">
        <v>124</v>
      </c>
      <c r="L220" s="35"/>
      <c r="M220" s="147" t="s">
        <v>3</v>
      </c>
      <c r="N220" s="148" t="s">
        <v>45</v>
      </c>
      <c r="O220" s="55"/>
      <c r="P220" s="149">
        <f>O220*H220</f>
        <v>0</v>
      </c>
      <c r="Q220" s="149">
        <v>0.115</v>
      </c>
      <c r="R220" s="149">
        <f>Q220*H220</f>
        <v>3.0328950000000003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125</v>
      </c>
      <c r="AT220" s="151" t="s">
        <v>120</v>
      </c>
      <c r="AU220" s="151" t="s">
        <v>84</v>
      </c>
      <c r="AY220" s="19" t="s">
        <v>117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82</v>
      </c>
      <c r="BK220" s="152">
        <f>ROUND(I220*H220,2)</f>
        <v>0</v>
      </c>
      <c r="BL220" s="19" t="s">
        <v>125</v>
      </c>
      <c r="BM220" s="151" t="s">
        <v>381</v>
      </c>
    </row>
    <row r="221" spans="1:47" s="2" customFormat="1" ht="12">
      <c r="A221" s="34"/>
      <c r="B221" s="35"/>
      <c r="C221" s="34"/>
      <c r="D221" s="153" t="s">
        <v>127</v>
      </c>
      <c r="E221" s="34"/>
      <c r="F221" s="154" t="s">
        <v>382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127</v>
      </c>
      <c r="AU221" s="19" t="s">
        <v>84</v>
      </c>
    </row>
    <row r="222" spans="2:51" s="15" customFormat="1" ht="12">
      <c r="B222" s="180"/>
      <c r="D222" s="159" t="s">
        <v>133</v>
      </c>
      <c r="E222" s="181" t="s">
        <v>3</v>
      </c>
      <c r="F222" s="182" t="s">
        <v>273</v>
      </c>
      <c r="H222" s="181" t="s">
        <v>3</v>
      </c>
      <c r="I222" s="183"/>
      <c r="L222" s="180"/>
      <c r="M222" s="184"/>
      <c r="N222" s="185"/>
      <c r="O222" s="185"/>
      <c r="P222" s="185"/>
      <c r="Q222" s="185"/>
      <c r="R222" s="185"/>
      <c r="S222" s="185"/>
      <c r="T222" s="186"/>
      <c r="AT222" s="181" t="s">
        <v>133</v>
      </c>
      <c r="AU222" s="181" t="s">
        <v>84</v>
      </c>
      <c r="AV222" s="15" t="s">
        <v>82</v>
      </c>
      <c r="AW222" s="15" t="s">
        <v>34</v>
      </c>
      <c r="AX222" s="15" t="s">
        <v>74</v>
      </c>
      <c r="AY222" s="181" t="s">
        <v>117</v>
      </c>
    </row>
    <row r="223" spans="2:51" s="13" customFormat="1" ht="12">
      <c r="B223" s="158"/>
      <c r="D223" s="159" t="s">
        <v>133</v>
      </c>
      <c r="E223" s="160" t="s">
        <v>3</v>
      </c>
      <c r="F223" s="161" t="s">
        <v>274</v>
      </c>
      <c r="H223" s="162">
        <v>23.133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133</v>
      </c>
      <c r="AU223" s="160" t="s">
        <v>84</v>
      </c>
      <c r="AV223" s="13" t="s">
        <v>84</v>
      </c>
      <c r="AW223" s="13" t="s">
        <v>34</v>
      </c>
      <c r="AX223" s="13" t="s">
        <v>74</v>
      </c>
      <c r="AY223" s="160" t="s">
        <v>117</v>
      </c>
    </row>
    <row r="224" spans="2:51" s="15" customFormat="1" ht="12">
      <c r="B224" s="180"/>
      <c r="D224" s="159" t="s">
        <v>133</v>
      </c>
      <c r="E224" s="181" t="s">
        <v>3</v>
      </c>
      <c r="F224" s="182" t="s">
        <v>250</v>
      </c>
      <c r="H224" s="181" t="s">
        <v>3</v>
      </c>
      <c r="I224" s="183"/>
      <c r="L224" s="180"/>
      <c r="M224" s="184"/>
      <c r="N224" s="185"/>
      <c r="O224" s="185"/>
      <c r="P224" s="185"/>
      <c r="Q224" s="185"/>
      <c r="R224" s="185"/>
      <c r="S224" s="185"/>
      <c r="T224" s="186"/>
      <c r="AT224" s="181" t="s">
        <v>133</v>
      </c>
      <c r="AU224" s="181" t="s">
        <v>84</v>
      </c>
      <c r="AV224" s="15" t="s">
        <v>82</v>
      </c>
      <c r="AW224" s="15" t="s">
        <v>34</v>
      </c>
      <c r="AX224" s="15" t="s">
        <v>74</v>
      </c>
      <c r="AY224" s="181" t="s">
        <v>117</v>
      </c>
    </row>
    <row r="225" spans="2:51" s="13" customFormat="1" ht="12">
      <c r="B225" s="158"/>
      <c r="D225" s="159" t="s">
        <v>133</v>
      </c>
      <c r="E225" s="160" t="s">
        <v>3</v>
      </c>
      <c r="F225" s="161" t="s">
        <v>251</v>
      </c>
      <c r="H225" s="162">
        <v>3.24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133</v>
      </c>
      <c r="AU225" s="160" t="s">
        <v>84</v>
      </c>
      <c r="AV225" s="13" t="s">
        <v>84</v>
      </c>
      <c r="AW225" s="13" t="s">
        <v>34</v>
      </c>
      <c r="AX225" s="13" t="s">
        <v>74</v>
      </c>
      <c r="AY225" s="160" t="s">
        <v>117</v>
      </c>
    </row>
    <row r="226" spans="2:51" s="14" customFormat="1" ht="12">
      <c r="B226" s="172"/>
      <c r="D226" s="159" t="s">
        <v>133</v>
      </c>
      <c r="E226" s="173" t="s">
        <v>3</v>
      </c>
      <c r="F226" s="174" t="s">
        <v>207</v>
      </c>
      <c r="H226" s="175">
        <v>26.373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133</v>
      </c>
      <c r="AU226" s="173" t="s">
        <v>84</v>
      </c>
      <c r="AV226" s="14" t="s">
        <v>125</v>
      </c>
      <c r="AW226" s="14" t="s">
        <v>34</v>
      </c>
      <c r="AX226" s="14" t="s">
        <v>82</v>
      </c>
      <c r="AY226" s="173" t="s">
        <v>117</v>
      </c>
    </row>
    <row r="227" spans="1:65" s="2" customFormat="1" ht="37.9" customHeight="1">
      <c r="A227" s="34"/>
      <c r="B227" s="139"/>
      <c r="C227" s="140" t="s">
        <v>383</v>
      </c>
      <c r="D227" s="140" t="s">
        <v>120</v>
      </c>
      <c r="E227" s="141" t="s">
        <v>384</v>
      </c>
      <c r="F227" s="142" t="s">
        <v>385</v>
      </c>
      <c r="G227" s="143" t="s">
        <v>202</v>
      </c>
      <c r="H227" s="144">
        <v>3.24</v>
      </c>
      <c r="I227" s="145"/>
      <c r="J227" s="146">
        <f>ROUND(I227*H227,2)</f>
        <v>0</v>
      </c>
      <c r="K227" s="142" t="s">
        <v>3</v>
      </c>
      <c r="L227" s="35"/>
      <c r="M227" s="147" t="s">
        <v>3</v>
      </c>
      <c r="N227" s="148" t="s">
        <v>45</v>
      </c>
      <c r="O227" s="55"/>
      <c r="P227" s="149">
        <f>O227*H227</f>
        <v>0</v>
      </c>
      <c r="Q227" s="149">
        <v>0.08003</v>
      </c>
      <c r="R227" s="149">
        <f>Q227*H227</f>
        <v>0.2592972</v>
      </c>
      <c r="S227" s="149">
        <v>0</v>
      </c>
      <c r="T227" s="15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1" t="s">
        <v>125</v>
      </c>
      <c r="AT227" s="151" t="s">
        <v>120</v>
      </c>
      <c r="AU227" s="151" t="s">
        <v>84</v>
      </c>
      <c r="AY227" s="19" t="s">
        <v>117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9" t="s">
        <v>82</v>
      </c>
      <c r="BK227" s="152">
        <f>ROUND(I227*H227,2)</f>
        <v>0</v>
      </c>
      <c r="BL227" s="19" t="s">
        <v>125</v>
      </c>
      <c r="BM227" s="151" t="s">
        <v>386</v>
      </c>
    </row>
    <row r="228" spans="2:51" s="15" customFormat="1" ht="12">
      <c r="B228" s="180"/>
      <c r="D228" s="159" t="s">
        <v>133</v>
      </c>
      <c r="E228" s="181" t="s">
        <v>3</v>
      </c>
      <c r="F228" s="182" t="s">
        <v>250</v>
      </c>
      <c r="H228" s="181" t="s">
        <v>3</v>
      </c>
      <c r="I228" s="183"/>
      <c r="L228" s="180"/>
      <c r="M228" s="184"/>
      <c r="N228" s="185"/>
      <c r="O228" s="185"/>
      <c r="P228" s="185"/>
      <c r="Q228" s="185"/>
      <c r="R228" s="185"/>
      <c r="S228" s="185"/>
      <c r="T228" s="186"/>
      <c r="AT228" s="181" t="s">
        <v>133</v>
      </c>
      <c r="AU228" s="181" t="s">
        <v>84</v>
      </c>
      <c r="AV228" s="15" t="s">
        <v>82</v>
      </c>
      <c r="AW228" s="15" t="s">
        <v>34</v>
      </c>
      <c r="AX228" s="15" t="s">
        <v>74</v>
      </c>
      <c r="AY228" s="181" t="s">
        <v>117</v>
      </c>
    </row>
    <row r="229" spans="2:51" s="13" customFormat="1" ht="12">
      <c r="B229" s="158"/>
      <c r="D229" s="159" t="s">
        <v>133</v>
      </c>
      <c r="E229" s="160" t="s">
        <v>3</v>
      </c>
      <c r="F229" s="161" t="s">
        <v>251</v>
      </c>
      <c r="H229" s="162">
        <v>3.24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133</v>
      </c>
      <c r="AU229" s="160" t="s">
        <v>84</v>
      </c>
      <c r="AV229" s="13" t="s">
        <v>84</v>
      </c>
      <c r="AW229" s="13" t="s">
        <v>34</v>
      </c>
      <c r="AX229" s="13" t="s">
        <v>82</v>
      </c>
      <c r="AY229" s="160" t="s">
        <v>117</v>
      </c>
    </row>
    <row r="230" spans="1:65" s="2" customFormat="1" ht="16.5" customHeight="1">
      <c r="A230" s="34"/>
      <c r="B230" s="139"/>
      <c r="C230" s="187" t="s">
        <v>387</v>
      </c>
      <c r="D230" s="187" t="s">
        <v>253</v>
      </c>
      <c r="E230" s="188" t="s">
        <v>388</v>
      </c>
      <c r="F230" s="189" t="s">
        <v>389</v>
      </c>
      <c r="G230" s="190" t="s">
        <v>202</v>
      </c>
      <c r="H230" s="191">
        <v>3.337</v>
      </c>
      <c r="I230" s="192"/>
      <c r="J230" s="193">
        <f>ROUND(I230*H230,2)</f>
        <v>0</v>
      </c>
      <c r="K230" s="189" t="s">
        <v>3</v>
      </c>
      <c r="L230" s="194"/>
      <c r="M230" s="195" t="s">
        <v>3</v>
      </c>
      <c r="N230" s="196" t="s">
        <v>45</v>
      </c>
      <c r="O230" s="55"/>
      <c r="P230" s="149">
        <f>O230*H230</f>
        <v>0</v>
      </c>
      <c r="Q230" s="149">
        <v>0.135</v>
      </c>
      <c r="R230" s="149">
        <f>Q230*H230</f>
        <v>0.45049500000000003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164</v>
      </c>
      <c r="AT230" s="151" t="s">
        <v>253</v>
      </c>
      <c r="AU230" s="151" t="s">
        <v>84</v>
      </c>
      <c r="AY230" s="19" t="s">
        <v>117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9" t="s">
        <v>82</v>
      </c>
      <c r="BK230" s="152">
        <f>ROUND(I230*H230,2)</f>
        <v>0</v>
      </c>
      <c r="BL230" s="19" t="s">
        <v>125</v>
      </c>
      <c r="BM230" s="151" t="s">
        <v>390</v>
      </c>
    </row>
    <row r="231" spans="2:51" s="13" customFormat="1" ht="12">
      <c r="B231" s="158"/>
      <c r="D231" s="159" t="s">
        <v>133</v>
      </c>
      <c r="F231" s="161" t="s">
        <v>391</v>
      </c>
      <c r="H231" s="162">
        <v>3.337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133</v>
      </c>
      <c r="AU231" s="160" t="s">
        <v>84</v>
      </c>
      <c r="AV231" s="13" t="s">
        <v>84</v>
      </c>
      <c r="AW231" s="13" t="s">
        <v>4</v>
      </c>
      <c r="AX231" s="13" t="s">
        <v>82</v>
      </c>
      <c r="AY231" s="160" t="s">
        <v>117</v>
      </c>
    </row>
    <row r="232" spans="2:63" s="12" customFormat="1" ht="22.9" customHeight="1">
      <c r="B232" s="126"/>
      <c r="D232" s="127" t="s">
        <v>73</v>
      </c>
      <c r="E232" s="137" t="s">
        <v>153</v>
      </c>
      <c r="F232" s="137" t="s">
        <v>392</v>
      </c>
      <c r="I232" s="129"/>
      <c r="J232" s="138">
        <f>BK232</f>
        <v>0</v>
      </c>
      <c r="L232" s="126"/>
      <c r="M232" s="131"/>
      <c r="N232" s="132"/>
      <c r="O232" s="132"/>
      <c r="P232" s="133">
        <f>SUM(P233:P262)</f>
        <v>0</v>
      </c>
      <c r="Q232" s="132"/>
      <c r="R232" s="133">
        <f>SUM(R233:R262)</f>
        <v>16.74510408</v>
      </c>
      <c r="S232" s="132"/>
      <c r="T232" s="134">
        <f>SUM(T233:T262)</f>
        <v>0</v>
      </c>
      <c r="AR232" s="127" t="s">
        <v>82</v>
      </c>
      <c r="AT232" s="135" t="s">
        <v>73</v>
      </c>
      <c r="AU232" s="135" t="s">
        <v>82</v>
      </c>
      <c r="AY232" s="127" t="s">
        <v>117</v>
      </c>
      <c r="BK232" s="136">
        <f>SUM(BK233:BK262)</f>
        <v>0</v>
      </c>
    </row>
    <row r="233" spans="1:65" s="2" customFormat="1" ht="16.5" customHeight="1">
      <c r="A233" s="34"/>
      <c r="B233" s="139"/>
      <c r="C233" s="140" t="s">
        <v>393</v>
      </c>
      <c r="D233" s="140" t="s">
        <v>120</v>
      </c>
      <c r="E233" s="141" t="s">
        <v>394</v>
      </c>
      <c r="F233" s="142" t="s">
        <v>395</v>
      </c>
      <c r="G233" s="143" t="s">
        <v>202</v>
      </c>
      <c r="H233" s="144">
        <v>35.006</v>
      </c>
      <c r="I233" s="145"/>
      <c r="J233" s="146">
        <f>ROUND(I233*H233,2)</f>
        <v>0</v>
      </c>
      <c r="K233" s="142" t="s">
        <v>124</v>
      </c>
      <c r="L233" s="35"/>
      <c r="M233" s="147" t="s">
        <v>3</v>
      </c>
      <c r="N233" s="148" t="s">
        <v>45</v>
      </c>
      <c r="O233" s="55"/>
      <c r="P233" s="149">
        <f>O233*H233</f>
        <v>0</v>
      </c>
      <c r="Q233" s="149">
        <v>0.0027</v>
      </c>
      <c r="R233" s="149">
        <f>Q233*H233</f>
        <v>0.09451620000000001</v>
      </c>
      <c r="S233" s="149">
        <v>0</v>
      </c>
      <c r="T233" s="15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1" t="s">
        <v>125</v>
      </c>
      <c r="AT233" s="151" t="s">
        <v>120</v>
      </c>
      <c r="AU233" s="151" t="s">
        <v>84</v>
      </c>
      <c r="AY233" s="19" t="s">
        <v>117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9" t="s">
        <v>82</v>
      </c>
      <c r="BK233" s="152">
        <f>ROUND(I233*H233,2)</f>
        <v>0</v>
      </c>
      <c r="BL233" s="19" t="s">
        <v>125</v>
      </c>
      <c r="BM233" s="151" t="s">
        <v>396</v>
      </c>
    </row>
    <row r="234" spans="1:47" s="2" customFormat="1" ht="12">
      <c r="A234" s="34"/>
      <c r="B234" s="35"/>
      <c r="C234" s="34"/>
      <c r="D234" s="153" t="s">
        <v>127</v>
      </c>
      <c r="E234" s="34"/>
      <c r="F234" s="154" t="s">
        <v>397</v>
      </c>
      <c r="G234" s="34"/>
      <c r="H234" s="34"/>
      <c r="I234" s="155"/>
      <c r="J234" s="34"/>
      <c r="K234" s="34"/>
      <c r="L234" s="35"/>
      <c r="M234" s="156"/>
      <c r="N234" s="157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127</v>
      </c>
      <c r="AU234" s="19" t="s">
        <v>84</v>
      </c>
    </row>
    <row r="235" spans="1:65" s="2" customFormat="1" ht="21.75" customHeight="1">
      <c r="A235" s="34"/>
      <c r="B235" s="139"/>
      <c r="C235" s="140" t="s">
        <v>398</v>
      </c>
      <c r="D235" s="140" t="s">
        <v>120</v>
      </c>
      <c r="E235" s="141" t="s">
        <v>399</v>
      </c>
      <c r="F235" s="142" t="s">
        <v>400</v>
      </c>
      <c r="G235" s="143" t="s">
        <v>123</v>
      </c>
      <c r="H235" s="144">
        <v>0.81</v>
      </c>
      <c r="I235" s="145"/>
      <c r="J235" s="146">
        <f>ROUND(I235*H235,2)</f>
        <v>0</v>
      </c>
      <c r="K235" s="142" t="s">
        <v>124</v>
      </c>
      <c r="L235" s="35"/>
      <c r="M235" s="147" t="s">
        <v>3</v>
      </c>
      <c r="N235" s="148" t="s">
        <v>45</v>
      </c>
      <c r="O235" s="55"/>
      <c r="P235" s="149">
        <f>O235*H235</f>
        <v>0</v>
      </c>
      <c r="Q235" s="149">
        <v>2.25634</v>
      </c>
      <c r="R235" s="149">
        <f>Q235*H235</f>
        <v>1.8276354</v>
      </c>
      <c r="S235" s="149">
        <v>0</v>
      </c>
      <c r="T235" s="15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125</v>
      </c>
      <c r="AT235" s="151" t="s">
        <v>120</v>
      </c>
      <c r="AU235" s="151" t="s">
        <v>84</v>
      </c>
      <c r="AY235" s="19" t="s">
        <v>117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9" t="s">
        <v>82</v>
      </c>
      <c r="BK235" s="152">
        <f>ROUND(I235*H235,2)</f>
        <v>0</v>
      </c>
      <c r="BL235" s="19" t="s">
        <v>125</v>
      </c>
      <c r="BM235" s="151" t="s">
        <v>401</v>
      </c>
    </row>
    <row r="236" spans="1:47" s="2" customFormat="1" ht="12">
      <c r="A236" s="34"/>
      <c r="B236" s="35"/>
      <c r="C236" s="34"/>
      <c r="D236" s="153" t="s">
        <v>127</v>
      </c>
      <c r="E236" s="34"/>
      <c r="F236" s="154" t="s">
        <v>402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127</v>
      </c>
      <c r="AU236" s="19" t="s">
        <v>84</v>
      </c>
    </row>
    <row r="237" spans="2:51" s="13" customFormat="1" ht="12">
      <c r="B237" s="158"/>
      <c r="D237" s="159" t="s">
        <v>133</v>
      </c>
      <c r="E237" s="160" t="s">
        <v>3</v>
      </c>
      <c r="F237" s="161" t="s">
        <v>403</v>
      </c>
      <c r="H237" s="162">
        <v>0.81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133</v>
      </c>
      <c r="AU237" s="160" t="s">
        <v>84</v>
      </c>
      <c r="AV237" s="13" t="s">
        <v>84</v>
      </c>
      <c r="AW237" s="13" t="s">
        <v>34</v>
      </c>
      <c r="AX237" s="13" t="s">
        <v>82</v>
      </c>
      <c r="AY237" s="160" t="s">
        <v>117</v>
      </c>
    </row>
    <row r="238" spans="1:65" s="2" customFormat="1" ht="21.75" customHeight="1">
      <c r="A238" s="34"/>
      <c r="B238" s="139"/>
      <c r="C238" s="140" t="s">
        <v>404</v>
      </c>
      <c r="D238" s="140" t="s">
        <v>120</v>
      </c>
      <c r="E238" s="141" t="s">
        <v>405</v>
      </c>
      <c r="F238" s="142" t="s">
        <v>406</v>
      </c>
      <c r="G238" s="143" t="s">
        <v>123</v>
      </c>
      <c r="H238" s="144">
        <v>2.851</v>
      </c>
      <c r="I238" s="145"/>
      <c r="J238" s="146">
        <f>ROUND(I238*H238,2)</f>
        <v>0</v>
      </c>
      <c r="K238" s="142" t="s">
        <v>124</v>
      </c>
      <c r="L238" s="35"/>
      <c r="M238" s="147" t="s">
        <v>3</v>
      </c>
      <c r="N238" s="148" t="s">
        <v>45</v>
      </c>
      <c r="O238" s="55"/>
      <c r="P238" s="149">
        <f>O238*H238</f>
        <v>0</v>
      </c>
      <c r="Q238" s="149">
        <v>2.45329</v>
      </c>
      <c r="R238" s="149">
        <f>Q238*H238</f>
        <v>6.99432979</v>
      </c>
      <c r="S238" s="149">
        <v>0</v>
      </c>
      <c r="T238" s="15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125</v>
      </c>
      <c r="AT238" s="151" t="s">
        <v>120</v>
      </c>
      <c r="AU238" s="151" t="s">
        <v>84</v>
      </c>
      <c r="AY238" s="19" t="s">
        <v>117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9" t="s">
        <v>82</v>
      </c>
      <c r="BK238" s="152">
        <f>ROUND(I238*H238,2)</f>
        <v>0</v>
      </c>
      <c r="BL238" s="19" t="s">
        <v>125</v>
      </c>
      <c r="BM238" s="151" t="s">
        <v>407</v>
      </c>
    </row>
    <row r="239" spans="1:47" s="2" customFormat="1" ht="12">
      <c r="A239" s="34"/>
      <c r="B239" s="35"/>
      <c r="C239" s="34"/>
      <c r="D239" s="153" t="s">
        <v>127</v>
      </c>
      <c r="E239" s="34"/>
      <c r="F239" s="154" t="s">
        <v>408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127</v>
      </c>
      <c r="AU239" s="19" t="s">
        <v>84</v>
      </c>
    </row>
    <row r="240" spans="2:51" s="13" customFormat="1" ht="12">
      <c r="B240" s="158"/>
      <c r="D240" s="159" t="s">
        <v>133</v>
      </c>
      <c r="E240" s="160" t="s">
        <v>3</v>
      </c>
      <c r="F240" s="161" t="s">
        <v>409</v>
      </c>
      <c r="H240" s="162">
        <v>2.851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133</v>
      </c>
      <c r="AU240" s="160" t="s">
        <v>84</v>
      </c>
      <c r="AV240" s="13" t="s">
        <v>84</v>
      </c>
      <c r="AW240" s="13" t="s">
        <v>34</v>
      </c>
      <c r="AX240" s="13" t="s">
        <v>82</v>
      </c>
      <c r="AY240" s="160" t="s">
        <v>117</v>
      </c>
    </row>
    <row r="241" spans="1:65" s="2" customFormat="1" ht="24.2" customHeight="1">
      <c r="A241" s="34"/>
      <c r="B241" s="139"/>
      <c r="C241" s="140" t="s">
        <v>410</v>
      </c>
      <c r="D241" s="140" t="s">
        <v>120</v>
      </c>
      <c r="E241" s="141" t="s">
        <v>411</v>
      </c>
      <c r="F241" s="142" t="s">
        <v>412</v>
      </c>
      <c r="G241" s="143" t="s">
        <v>123</v>
      </c>
      <c r="H241" s="144">
        <v>2.851</v>
      </c>
      <c r="I241" s="145"/>
      <c r="J241" s="146">
        <f>ROUND(I241*H241,2)</f>
        <v>0</v>
      </c>
      <c r="K241" s="142" t="s">
        <v>124</v>
      </c>
      <c r="L241" s="35"/>
      <c r="M241" s="147" t="s">
        <v>3</v>
      </c>
      <c r="N241" s="148" t="s">
        <v>45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125</v>
      </c>
      <c r="AT241" s="151" t="s">
        <v>120</v>
      </c>
      <c r="AU241" s="151" t="s">
        <v>84</v>
      </c>
      <c r="AY241" s="19" t="s">
        <v>117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82</v>
      </c>
      <c r="BK241" s="152">
        <f>ROUND(I241*H241,2)</f>
        <v>0</v>
      </c>
      <c r="BL241" s="19" t="s">
        <v>125</v>
      </c>
      <c r="BM241" s="151" t="s">
        <v>413</v>
      </c>
    </row>
    <row r="242" spans="1:47" s="2" customFormat="1" ht="12">
      <c r="A242" s="34"/>
      <c r="B242" s="35"/>
      <c r="C242" s="34"/>
      <c r="D242" s="153" t="s">
        <v>127</v>
      </c>
      <c r="E242" s="34"/>
      <c r="F242" s="154" t="s">
        <v>414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127</v>
      </c>
      <c r="AU242" s="19" t="s">
        <v>84</v>
      </c>
    </row>
    <row r="243" spans="1:65" s="2" customFormat="1" ht="16.5" customHeight="1">
      <c r="A243" s="34"/>
      <c r="B243" s="139"/>
      <c r="C243" s="140" t="s">
        <v>415</v>
      </c>
      <c r="D243" s="140" t="s">
        <v>120</v>
      </c>
      <c r="E243" s="141" t="s">
        <v>416</v>
      </c>
      <c r="F243" s="142" t="s">
        <v>417</v>
      </c>
      <c r="G243" s="143" t="s">
        <v>140</v>
      </c>
      <c r="H243" s="144">
        <v>0.137</v>
      </c>
      <c r="I243" s="145"/>
      <c r="J243" s="146">
        <f>ROUND(I243*H243,2)</f>
        <v>0</v>
      </c>
      <c r="K243" s="142" t="s">
        <v>124</v>
      </c>
      <c r="L243" s="35"/>
      <c r="M243" s="147" t="s">
        <v>3</v>
      </c>
      <c r="N243" s="148" t="s">
        <v>45</v>
      </c>
      <c r="O243" s="55"/>
      <c r="P243" s="149">
        <f>O243*H243</f>
        <v>0</v>
      </c>
      <c r="Q243" s="149">
        <v>1.06277</v>
      </c>
      <c r="R243" s="149">
        <f>Q243*H243</f>
        <v>0.14559949</v>
      </c>
      <c r="S243" s="149">
        <v>0</v>
      </c>
      <c r="T243" s="15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1" t="s">
        <v>125</v>
      </c>
      <c r="AT243" s="151" t="s">
        <v>120</v>
      </c>
      <c r="AU243" s="151" t="s">
        <v>84</v>
      </c>
      <c r="AY243" s="19" t="s">
        <v>117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9" t="s">
        <v>82</v>
      </c>
      <c r="BK243" s="152">
        <f>ROUND(I243*H243,2)</f>
        <v>0</v>
      </c>
      <c r="BL243" s="19" t="s">
        <v>125</v>
      </c>
      <c r="BM243" s="151" t="s">
        <v>418</v>
      </c>
    </row>
    <row r="244" spans="1:47" s="2" customFormat="1" ht="12">
      <c r="A244" s="34"/>
      <c r="B244" s="35"/>
      <c r="C244" s="34"/>
      <c r="D244" s="153" t="s">
        <v>127</v>
      </c>
      <c r="E244" s="34"/>
      <c r="F244" s="154" t="s">
        <v>419</v>
      </c>
      <c r="G244" s="34"/>
      <c r="H244" s="34"/>
      <c r="I244" s="155"/>
      <c r="J244" s="34"/>
      <c r="K244" s="34"/>
      <c r="L244" s="35"/>
      <c r="M244" s="156"/>
      <c r="N244" s="157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9" t="s">
        <v>127</v>
      </c>
      <c r="AU244" s="19" t="s">
        <v>84</v>
      </c>
    </row>
    <row r="245" spans="2:51" s="13" customFormat="1" ht="12">
      <c r="B245" s="158"/>
      <c r="D245" s="159" t="s">
        <v>133</v>
      </c>
      <c r="E245" s="160" t="s">
        <v>3</v>
      </c>
      <c r="F245" s="161" t="s">
        <v>420</v>
      </c>
      <c r="H245" s="162">
        <v>0.137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133</v>
      </c>
      <c r="AU245" s="160" t="s">
        <v>84</v>
      </c>
      <c r="AV245" s="13" t="s">
        <v>84</v>
      </c>
      <c r="AW245" s="13" t="s">
        <v>34</v>
      </c>
      <c r="AX245" s="13" t="s">
        <v>82</v>
      </c>
      <c r="AY245" s="160" t="s">
        <v>117</v>
      </c>
    </row>
    <row r="246" spans="1:65" s="2" customFormat="1" ht="16.5" customHeight="1">
      <c r="A246" s="34"/>
      <c r="B246" s="139"/>
      <c r="C246" s="140" t="s">
        <v>421</v>
      </c>
      <c r="D246" s="140" t="s">
        <v>120</v>
      </c>
      <c r="E246" s="141" t="s">
        <v>422</v>
      </c>
      <c r="F246" s="142" t="s">
        <v>423</v>
      </c>
      <c r="G246" s="143" t="s">
        <v>202</v>
      </c>
      <c r="H246" s="144">
        <v>18.1</v>
      </c>
      <c r="I246" s="145"/>
      <c r="J246" s="146">
        <f>ROUND(I246*H246,2)</f>
        <v>0</v>
      </c>
      <c r="K246" s="142" t="s">
        <v>124</v>
      </c>
      <c r="L246" s="35"/>
      <c r="M246" s="147" t="s">
        <v>3</v>
      </c>
      <c r="N246" s="148" t="s">
        <v>45</v>
      </c>
      <c r="O246" s="55"/>
      <c r="P246" s="149">
        <f>O246*H246</f>
        <v>0</v>
      </c>
      <c r="Q246" s="149">
        <v>0.11</v>
      </c>
      <c r="R246" s="149">
        <f>Q246*H246</f>
        <v>1.991</v>
      </c>
      <c r="S246" s="149">
        <v>0</v>
      </c>
      <c r="T246" s="15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125</v>
      </c>
      <c r="AT246" s="151" t="s">
        <v>120</v>
      </c>
      <c r="AU246" s="151" t="s">
        <v>84</v>
      </c>
      <c r="AY246" s="19" t="s">
        <v>117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82</v>
      </c>
      <c r="BK246" s="152">
        <f>ROUND(I246*H246,2)</f>
        <v>0</v>
      </c>
      <c r="BL246" s="19" t="s">
        <v>125</v>
      </c>
      <c r="BM246" s="151" t="s">
        <v>424</v>
      </c>
    </row>
    <row r="247" spans="1:47" s="2" customFormat="1" ht="12">
      <c r="A247" s="34"/>
      <c r="B247" s="35"/>
      <c r="C247" s="34"/>
      <c r="D247" s="153" t="s">
        <v>127</v>
      </c>
      <c r="E247" s="34"/>
      <c r="F247" s="154" t="s">
        <v>425</v>
      </c>
      <c r="G247" s="34"/>
      <c r="H247" s="34"/>
      <c r="I247" s="155"/>
      <c r="J247" s="34"/>
      <c r="K247" s="34"/>
      <c r="L247" s="35"/>
      <c r="M247" s="156"/>
      <c r="N247" s="157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127</v>
      </c>
      <c r="AU247" s="19" t="s">
        <v>84</v>
      </c>
    </row>
    <row r="248" spans="2:51" s="13" customFormat="1" ht="12">
      <c r="B248" s="158"/>
      <c r="D248" s="159" t="s">
        <v>133</v>
      </c>
      <c r="E248" s="160" t="s">
        <v>3</v>
      </c>
      <c r="F248" s="161" t="s">
        <v>426</v>
      </c>
      <c r="H248" s="162">
        <v>18.1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133</v>
      </c>
      <c r="AU248" s="160" t="s">
        <v>84</v>
      </c>
      <c r="AV248" s="13" t="s">
        <v>84</v>
      </c>
      <c r="AW248" s="13" t="s">
        <v>34</v>
      </c>
      <c r="AX248" s="13" t="s">
        <v>82</v>
      </c>
      <c r="AY248" s="160" t="s">
        <v>117</v>
      </c>
    </row>
    <row r="249" spans="1:65" s="2" customFormat="1" ht="24.2" customHeight="1">
      <c r="A249" s="34"/>
      <c r="B249" s="139"/>
      <c r="C249" s="140" t="s">
        <v>427</v>
      </c>
      <c r="D249" s="140" t="s">
        <v>120</v>
      </c>
      <c r="E249" s="141" t="s">
        <v>428</v>
      </c>
      <c r="F249" s="142" t="s">
        <v>429</v>
      </c>
      <c r="G249" s="143" t="s">
        <v>202</v>
      </c>
      <c r="H249" s="144">
        <v>54.3</v>
      </c>
      <c r="I249" s="145"/>
      <c r="J249" s="146">
        <f>ROUND(I249*H249,2)</f>
        <v>0</v>
      </c>
      <c r="K249" s="142" t="s">
        <v>124</v>
      </c>
      <c r="L249" s="35"/>
      <c r="M249" s="147" t="s">
        <v>3</v>
      </c>
      <c r="N249" s="148" t="s">
        <v>45</v>
      </c>
      <c r="O249" s="55"/>
      <c r="P249" s="149">
        <f>O249*H249</f>
        <v>0</v>
      </c>
      <c r="Q249" s="149">
        <v>0.011</v>
      </c>
      <c r="R249" s="149">
        <f>Q249*H249</f>
        <v>0.5972999999999999</v>
      </c>
      <c r="S249" s="149">
        <v>0</v>
      </c>
      <c r="T249" s="15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1" t="s">
        <v>125</v>
      </c>
      <c r="AT249" s="151" t="s">
        <v>120</v>
      </c>
      <c r="AU249" s="151" t="s">
        <v>84</v>
      </c>
      <c r="AY249" s="19" t="s">
        <v>117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9" t="s">
        <v>82</v>
      </c>
      <c r="BK249" s="152">
        <f>ROUND(I249*H249,2)</f>
        <v>0</v>
      </c>
      <c r="BL249" s="19" t="s">
        <v>125</v>
      </c>
      <c r="BM249" s="151" t="s">
        <v>430</v>
      </c>
    </row>
    <row r="250" spans="1:47" s="2" customFormat="1" ht="12">
      <c r="A250" s="34"/>
      <c r="B250" s="35"/>
      <c r="C250" s="34"/>
      <c r="D250" s="153" t="s">
        <v>127</v>
      </c>
      <c r="E250" s="34"/>
      <c r="F250" s="154" t="s">
        <v>431</v>
      </c>
      <c r="G250" s="34"/>
      <c r="H250" s="34"/>
      <c r="I250" s="155"/>
      <c r="J250" s="34"/>
      <c r="K250" s="34"/>
      <c r="L250" s="35"/>
      <c r="M250" s="156"/>
      <c r="N250" s="157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127</v>
      </c>
      <c r="AU250" s="19" t="s">
        <v>84</v>
      </c>
    </row>
    <row r="251" spans="2:51" s="13" customFormat="1" ht="12">
      <c r="B251" s="158"/>
      <c r="D251" s="159" t="s">
        <v>133</v>
      </c>
      <c r="E251" s="160" t="s">
        <v>3</v>
      </c>
      <c r="F251" s="161" t="s">
        <v>432</v>
      </c>
      <c r="H251" s="162">
        <v>54.3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133</v>
      </c>
      <c r="AU251" s="160" t="s">
        <v>84</v>
      </c>
      <c r="AV251" s="13" t="s">
        <v>84</v>
      </c>
      <c r="AW251" s="13" t="s">
        <v>34</v>
      </c>
      <c r="AX251" s="13" t="s">
        <v>82</v>
      </c>
      <c r="AY251" s="160" t="s">
        <v>117</v>
      </c>
    </row>
    <row r="252" spans="1:65" s="2" customFormat="1" ht="24.2" customHeight="1">
      <c r="A252" s="34"/>
      <c r="B252" s="139"/>
      <c r="C252" s="140" t="s">
        <v>433</v>
      </c>
      <c r="D252" s="140" t="s">
        <v>120</v>
      </c>
      <c r="E252" s="141" t="s">
        <v>434</v>
      </c>
      <c r="F252" s="142" t="s">
        <v>435</v>
      </c>
      <c r="G252" s="143" t="s">
        <v>334</v>
      </c>
      <c r="H252" s="144">
        <v>36.16</v>
      </c>
      <c r="I252" s="145"/>
      <c r="J252" s="146">
        <f>ROUND(I252*H252,2)</f>
        <v>0</v>
      </c>
      <c r="K252" s="142" t="s">
        <v>124</v>
      </c>
      <c r="L252" s="35"/>
      <c r="M252" s="147" t="s">
        <v>3</v>
      </c>
      <c r="N252" s="148" t="s">
        <v>45</v>
      </c>
      <c r="O252" s="55"/>
      <c r="P252" s="149">
        <f>O252*H252</f>
        <v>0</v>
      </c>
      <c r="Q252" s="149">
        <v>2E-05</v>
      </c>
      <c r="R252" s="149">
        <f>Q252*H252</f>
        <v>0.0007232</v>
      </c>
      <c r="S252" s="149">
        <v>0</v>
      </c>
      <c r="T252" s="15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1" t="s">
        <v>125</v>
      </c>
      <c r="AT252" s="151" t="s">
        <v>120</v>
      </c>
      <c r="AU252" s="151" t="s">
        <v>84</v>
      </c>
      <c r="AY252" s="19" t="s">
        <v>117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9" t="s">
        <v>82</v>
      </c>
      <c r="BK252" s="152">
        <f>ROUND(I252*H252,2)</f>
        <v>0</v>
      </c>
      <c r="BL252" s="19" t="s">
        <v>125</v>
      </c>
      <c r="BM252" s="151" t="s">
        <v>436</v>
      </c>
    </row>
    <row r="253" spans="1:47" s="2" customFormat="1" ht="12">
      <c r="A253" s="34"/>
      <c r="B253" s="35"/>
      <c r="C253" s="34"/>
      <c r="D253" s="153" t="s">
        <v>127</v>
      </c>
      <c r="E253" s="34"/>
      <c r="F253" s="154" t="s">
        <v>437</v>
      </c>
      <c r="G253" s="34"/>
      <c r="H253" s="34"/>
      <c r="I253" s="155"/>
      <c r="J253" s="34"/>
      <c r="K253" s="34"/>
      <c r="L253" s="35"/>
      <c r="M253" s="156"/>
      <c r="N253" s="157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127</v>
      </c>
      <c r="AU253" s="19" t="s">
        <v>84</v>
      </c>
    </row>
    <row r="254" spans="2:51" s="13" customFormat="1" ht="12">
      <c r="B254" s="158"/>
      <c r="D254" s="159" t="s">
        <v>133</v>
      </c>
      <c r="E254" s="160" t="s">
        <v>3</v>
      </c>
      <c r="F254" s="161" t="s">
        <v>438</v>
      </c>
      <c r="H254" s="162">
        <v>36.16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133</v>
      </c>
      <c r="AU254" s="160" t="s">
        <v>84</v>
      </c>
      <c r="AV254" s="13" t="s">
        <v>84</v>
      </c>
      <c r="AW254" s="13" t="s">
        <v>34</v>
      </c>
      <c r="AX254" s="13" t="s">
        <v>82</v>
      </c>
      <c r="AY254" s="160" t="s">
        <v>117</v>
      </c>
    </row>
    <row r="255" spans="1:65" s="2" customFormat="1" ht="16.5" customHeight="1">
      <c r="A255" s="34"/>
      <c r="B255" s="139"/>
      <c r="C255" s="140" t="s">
        <v>439</v>
      </c>
      <c r="D255" s="140" t="s">
        <v>120</v>
      </c>
      <c r="E255" s="141" t="s">
        <v>440</v>
      </c>
      <c r="F255" s="142" t="s">
        <v>441</v>
      </c>
      <c r="G255" s="143" t="s">
        <v>123</v>
      </c>
      <c r="H255" s="144">
        <v>2.349</v>
      </c>
      <c r="I255" s="145"/>
      <c r="J255" s="146">
        <f>ROUND(I255*H255,2)</f>
        <v>0</v>
      </c>
      <c r="K255" s="142" t="s">
        <v>3</v>
      </c>
      <c r="L255" s="35"/>
      <c r="M255" s="147" t="s">
        <v>3</v>
      </c>
      <c r="N255" s="148" t="s">
        <v>45</v>
      </c>
      <c r="O255" s="55"/>
      <c r="P255" s="149">
        <f>O255*H255</f>
        <v>0</v>
      </c>
      <c r="Q255" s="149">
        <v>2.16</v>
      </c>
      <c r="R255" s="149">
        <f>Q255*H255</f>
        <v>5.073840000000001</v>
      </c>
      <c r="S255" s="149">
        <v>0</v>
      </c>
      <c r="T255" s="15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1" t="s">
        <v>125</v>
      </c>
      <c r="AT255" s="151" t="s">
        <v>120</v>
      </c>
      <c r="AU255" s="151" t="s">
        <v>84</v>
      </c>
      <c r="AY255" s="19" t="s">
        <v>117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9" t="s">
        <v>82</v>
      </c>
      <c r="BK255" s="152">
        <f>ROUND(I255*H255,2)</f>
        <v>0</v>
      </c>
      <c r="BL255" s="19" t="s">
        <v>125</v>
      </c>
      <c r="BM255" s="151" t="s">
        <v>442</v>
      </c>
    </row>
    <row r="256" spans="2:51" s="13" customFormat="1" ht="12">
      <c r="B256" s="158"/>
      <c r="D256" s="159" t="s">
        <v>133</v>
      </c>
      <c r="E256" s="160" t="s">
        <v>3</v>
      </c>
      <c r="F256" s="161" t="s">
        <v>443</v>
      </c>
      <c r="H256" s="162">
        <v>2.349</v>
      </c>
      <c r="I256" s="163"/>
      <c r="L256" s="158"/>
      <c r="M256" s="164"/>
      <c r="N256" s="165"/>
      <c r="O256" s="165"/>
      <c r="P256" s="165"/>
      <c r="Q256" s="165"/>
      <c r="R256" s="165"/>
      <c r="S256" s="165"/>
      <c r="T256" s="166"/>
      <c r="AT256" s="160" t="s">
        <v>133</v>
      </c>
      <c r="AU256" s="160" t="s">
        <v>84</v>
      </c>
      <c r="AV256" s="13" t="s">
        <v>84</v>
      </c>
      <c r="AW256" s="13" t="s">
        <v>34</v>
      </c>
      <c r="AX256" s="13" t="s">
        <v>82</v>
      </c>
      <c r="AY256" s="160" t="s">
        <v>117</v>
      </c>
    </row>
    <row r="257" spans="1:65" s="2" customFormat="1" ht="16.5" customHeight="1">
      <c r="A257" s="34"/>
      <c r="B257" s="139"/>
      <c r="C257" s="140" t="s">
        <v>444</v>
      </c>
      <c r="D257" s="140" t="s">
        <v>120</v>
      </c>
      <c r="E257" s="141" t="s">
        <v>445</v>
      </c>
      <c r="F257" s="142" t="s">
        <v>446</v>
      </c>
      <c r="G257" s="143" t="s">
        <v>278</v>
      </c>
      <c r="H257" s="144">
        <v>20</v>
      </c>
      <c r="I257" s="145"/>
      <c r="J257" s="146">
        <f>ROUND(I257*H257,2)</f>
        <v>0</v>
      </c>
      <c r="K257" s="142" t="s">
        <v>124</v>
      </c>
      <c r="L257" s="35"/>
      <c r="M257" s="147" t="s">
        <v>3</v>
      </c>
      <c r="N257" s="148" t="s">
        <v>45</v>
      </c>
      <c r="O257" s="55"/>
      <c r="P257" s="149">
        <f>O257*H257</f>
        <v>0</v>
      </c>
      <c r="Q257" s="149">
        <v>0</v>
      </c>
      <c r="R257" s="149">
        <f>Q257*H257</f>
        <v>0</v>
      </c>
      <c r="S257" s="149">
        <v>0</v>
      </c>
      <c r="T257" s="15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1" t="s">
        <v>125</v>
      </c>
      <c r="AT257" s="151" t="s">
        <v>120</v>
      </c>
      <c r="AU257" s="151" t="s">
        <v>84</v>
      </c>
      <c r="AY257" s="19" t="s">
        <v>117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9" t="s">
        <v>82</v>
      </c>
      <c r="BK257" s="152">
        <f>ROUND(I257*H257,2)</f>
        <v>0</v>
      </c>
      <c r="BL257" s="19" t="s">
        <v>125</v>
      </c>
      <c r="BM257" s="151" t="s">
        <v>447</v>
      </c>
    </row>
    <row r="258" spans="1:47" s="2" customFormat="1" ht="12">
      <c r="A258" s="34"/>
      <c r="B258" s="35"/>
      <c r="C258" s="34"/>
      <c r="D258" s="153" t="s">
        <v>127</v>
      </c>
      <c r="E258" s="34"/>
      <c r="F258" s="154" t="s">
        <v>448</v>
      </c>
      <c r="G258" s="34"/>
      <c r="H258" s="34"/>
      <c r="I258" s="155"/>
      <c r="J258" s="34"/>
      <c r="K258" s="34"/>
      <c r="L258" s="35"/>
      <c r="M258" s="156"/>
      <c r="N258" s="157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127</v>
      </c>
      <c r="AU258" s="19" t="s">
        <v>84</v>
      </c>
    </row>
    <row r="259" spans="1:65" s="2" customFormat="1" ht="16.5" customHeight="1">
      <c r="A259" s="34"/>
      <c r="B259" s="139"/>
      <c r="C259" s="187" t="s">
        <v>449</v>
      </c>
      <c r="D259" s="187" t="s">
        <v>253</v>
      </c>
      <c r="E259" s="188" t="s">
        <v>450</v>
      </c>
      <c r="F259" s="189" t="s">
        <v>451</v>
      </c>
      <c r="G259" s="190" t="s">
        <v>278</v>
      </c>
      <c r="H259" s="191">
        <v>20</v>
      </c>
      <c r="I259" s="192"/>
      <c r="J259" s="193">
        <f>ROUND(I259*H259,2)</f>
        <v>0</v>
      </c>
      <c r="K259" s="189" t="s">
        <v>3</v>
      </c>
      <c r="L259" s="194"/>
      <c r="M259" s="195" t="s">
        <v>3</v>
      </c>
      <c r="N259" s="196" t="s">
        <v>45</v>
      </c>
      <c r="O259" s="55"/>
      <c r="P259" s="149">
        <f>O259*H259</f>
        <v>0</v>
      </c>
      <c r="Q259" s="149">
        <v>0.00099</v>
      </c>
      <c r="R259" s="149">
        <f>Q259*H259</f>
        <v>0.019799999999999998</v>
      </c>
      <c r="S259" s="149">
        <v>0</v>
      </c>
      <c r="T259" s="15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164</v>
      </c>
      <c r="AT259" s="151" t="s">
        <v>253</v>
      </c>
      <c r="AU259" s="151" t="s">
        <v>84</v>
      </c>
      <c r="AY259" s="19" t="s">
        <v>117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9" t="s">
        <v>82</v>
      </c>
      <c r="BK259" s="152">
        <f>ROUND(I259*H259,2)</f>
        <v>0</v>
      </c>
      <c r="BL259" s="19" t="s">
        <v>125</v>
      </c>
      <c r="BM259" s="151" t="s">
        <v>452</v>
      </c>
    </row>
    <row r="260" spans="1:65" s="2" customFormat="1" ht="16.5" customHeight="1">
      <c r="A260" s="34"/>
      <c r="B260" s="139"/>
      <c r="C260" s="140" t="s">
        <v>453</v>
      </c>
      <c r="D260" s="140" t="s">
        <v>120</v>
      </c>
      <c r="E260" s="141" t="s">
        <v>454</v>
      </c>
      <c r="F260" s="142" t="s">
        <v>455</v>
      </c>
      <c r="G260" s="143" t="s">
        <v>278</v>
      </c>
      <c r="H260" s="144">
        <v>2</v>
      </c>
      <c r="I260" s="145"/>
      <c r="J260" s="146">
        <f>ROUND(I260*H260,2)</f>
        <v>0</v>
      </c>
      <c r="K260" s="142" t="s">
        <v>3</v>
      </c>
      <c r="L260" s="35"/>
      <c r="M260" s="147" t="s">
        <v>3</v>
      </c>
      <c r="N260" s="148" t="s">
        <v>45</v>
      </c>
      <c r="O260" s="55"/>
      <c r="P260" s="149">
        <f>O260*H260</f>
        <v>0</v>
      </c>
      <c r="Q260" s="149">
        <v>0</v>
      </c>
      <c r="R260" s="149">
        <f>Q260*H260</f>
        <v>0</v>
      </c>
      <c r="S260" s="149">
        <v>0</v>
      </c>
      <c r="T260" s="15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1" t="s">
        <v>125</v>
      </c>
      <c r="AT260" s="151" t="s">
        <v>120</v>
      </c>
      <c r="AU260" s="151" t="s">
        <v>84</v>
      </c>
      <c r="AY260" s="19" t="s">
        <v>117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9" t="s">
        <v>82</v>
      </c>
      <c r="BK260" s="152">
        <f>ROUND(I260*H260,2)</f>
        <v>0</v>
      </c>
      <c r="BL260" s="19" t="s">
        <v>125</v>
      </c>
      <c r="BM260" s="151" t="s">
        <v>456</v>
      </c>
    </row>
    <row r="261" spans="1:65" s="2" customFormat="1" ht="16.5" customHeight="1">
      <c r="A261" s="34"/>
      <c r="B261" s="139"/>
      <c r="C261" s="187" t="s">
        <v>457</v>
      </c>
      <c r="D261" s="187" t="s">
        <v>253</v>
      </c>
      <c r="E261" s="188" t="s">
        <v>458</v>
      </c>
      <c r="F261" s="189" t="s">
        <v>459</v>
      </c>
      <c r="G261" s="190" t="s">
        <v>334</v>
      </c>
      <c r="H261" s="191">
        <v>0.3</v>
      </c>
      <c r="I261" s="192"/>
      <c r="J261" s="193">
        <f>ROUND(I261*H261,2)</f>
        <v>0</v>
      </c>
      <c r="K261" s="189" t="s">
        <v>124</v>
      </c>
      <c r="L261" s="194"/>
      <c r="M261" s="195" t="s">
        <v>3</v>
      </c>
      <c r="N261" s="196" t="s">
        <v>45</v>
      </c>
      <c r="O261" s="55"/>
      <c r="P261" s="149">
        <f>O261*H261</f>
        <v>0</v>
      </c>
      <c r="Q261" s="149">
        <v>0.0012</v>
      </c>
      <c r="R261" s="149">
        <f>Q261*H261</f>
        <v>0.00035999999999999997</v>
      </c>
      <c r="S261" s="149">
        <v>0</v>
      </c>
      <c r="T261" s="15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164</v>
      </c>
      <c r="AT261" s="151" t="s">
        <v>253</v>
      </c>
      <c r="AU261" s="151" t="s">
        <v>84</v>
      </c>
      <c r="AY261" s="19" t="s">
        <v>117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82</v>
      </c>
      <c r="BK261" s="152">
        <f>ROUND(I261*H261,2)</f>
        <v>0</v>
      </c>
      <c r="BL261" s="19" t="s">
        <v>125</v>
      </c>
      <c r="BM261" s="151" t="s">
        <v>460</v>
      </c>
    </row>
    <row r="262" spans="2:51" s="13" customFormat="1" ht="12">
      <c r="B262" s="158"/>
      <c r="D262" s="159" t="s">
        <v>133</v>
      </c>
      <c r="E262" s="160" t="s">
        <v>3</v>
      </c>
      <c r="F262" s="161" t="s">
        <v>461</v>
      </c>
      <c r="H262" s="162">
        <v>0.3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133</v>
      </c>
      <c r="AU262" s="160" t="s">
        <v>84</v>
      </c>
      <c r="AV262" s="13" t="s">
        <v>84</v>
      </c>
      <c r="AW262" s="13" t="s">
        <v>34</v>
      </c>
      <c r="AX262" s="13" t="s">
        <v>82</v>
      </c>
      <c r="AY262" s="160" t="s">
        <v>117</v>
      </c>
    </row>
    <row r="263" spans="2:63" s="12" customFormat="1" ht="22.9" customHeight="1">
      <c r="B263" s="126"/>
      <c r="D263" s="127" t="s">
        <v>73</v>
      </c>
      <c r="E263" s="137" t="s">
        <v>164</v>
      </c>
      <c r="F263" s="137" t="s">
        <v>462</v>
      </c>
      <c r="I263" s="129"/>
      <c r="J263" s="138">
        <f>BK263</f>
        <v>0</v>
      </c>
      <c r="L263" s="126"/>
      <c r="M263" s="131"/>
      <c r="N263" s="132"/>
      <c r="O263" s="132"/>
      <c r="P263" s="133">
        <f>SUM(P264:P268)</f>
        <v>0</v>
      </c>
      <c r="Q263" s="132"/>
      <c r="R263" s="133">
        <f>SUM(R264:R268)</f>
        <v>3.0911454</v>
      </c>
      <c r="S263" s="132"/>
      <c r="T263" s="134">
        <f>SUM(T264:T268)</f>
        <v>0.05</v>
      </c>
      <c r="AR263" s="127" t="s">
        <v>82</v>
      </c>
      <c r="AT263" s="135" t="s">
        <v>73</v>
      </c>
      <c r="AU263" s="135" t="s">
        <v>82</v>
      </c>
      <c r="AY263" s="127" t="s">
        <v>117</v>
      </c>
      <c r="BK263" s="136">
        <f>SUM(BK264:BK268)</f>
        <v>0</v>
      </c>
    </row>
    <row r="264" spans="1:65" s="2" customFormat="1" ht="16.5" customHeight="1">
      <c r="A264" s="34"/>
      <c r="B264" s="139"/>
      <c r="C264" s="140" t="s">
        <v>463</v>
      </c>
      <c r="D264" s="140" t="s">
        <v>120</v>
      </c>
      <c r="E264" s="141" t="s">
        <v>464</v>
      </c>
      <c r="F264" s="142" t="s">
        <v>465</v>
      </c>
      <c r="G264" s="143" t="s">
        <v>278</v>
      </c>
      <c r="H264" s="144">
        <v>1</v>
      </c>
      <c r="I264" s="145"/>
      <c r="J264" s="146">
        <f>ROUND(I264*H264,2)</f>
        <v>0</v>
      </c>
      <c r="K264" s="142" t="s">
        <v>124</v>
      </c>
      <c r="L264" s="35"/>
      <c r="M264" s="147" t="s">
        <v>3</v>
      </c>
      <c r="N264" s="148" t="s">
        <v>45</v>
      </c>
      <c r="O264" s="55"/>
      <c r="P264" s="149">
        <f>O264*H264</f>
        <v>0</v>
      </c>
      <c r="Q264" s="149">
        <v>0</v>
      </c>
      <c r="R264" s="149">
        <f>Q264*H264</f>
        <v>0</v>
      </c>
      <c r="S264" s="149">
        <v>0.05</v>
      </c>
      <c r="T264" s="150">
        <f>S264*H264</f>
        <v>0.05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1" t="s">
        <v>125</v>
      </c>
      <c r="AT264" s="151" t="s">
        <v>120</v>
      </c>
      <c r="AU264" s="151" t="s">
        <v>84</v>
      </c>
      <c r="AY264" s="19" t="s">
        <v>117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9" t="s">
        <v>82</v>
      </c>
      <c r="BK264" s="152">
        <f>ROUND(I264*H264,2)</f>
        <v>0</v>
      </c>
      <c r="BL264" s="19" t="s">
        <v>125</v>
      </c>
      <c r="BM264" s="151" t="s">
        <v>466</v>
      </c>
    </row>
    <row r="265" spans="1:47" s="2" customFormat="1" ht="12">
      <c r="A265" s="34"/>
      <c r="B265" s="35"/>
      <c r="C265" s="34"/>
      <c r="D265" s="153" t="s">
        <v>127</v>
      </c>
      <c r="E265" s="34"/>
      <c r="F265" s="154" t="s">
        <v>467</v>
      </c>
      <c r="G265" s="34"/>
      <c r="H265" s="34"/>
      <c r="I265" s="155"/>
      <c r="J265" s="34"/>
      <c r="K265" s="34"/>
      <c r="L265" s="35"/>
      <c r="M265" s="156"/>
      <c r="N265" s="157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127</v>
      </c>
      <c r="AU265" s="19" t="s">
        <v>84</v>
      </c>
    </row>
    <row r="266" spans="1:65" s="2" customFormat="1" ht="16.5" customHeight="1">
      <c r="A266" s="34"/>
      <c r="B266" s="139"/>
      <c r="C266" s="140" t="s">
        <v>468</v>
      </c>
      <c r="D266" s="140" t="s">
        <v>120</v>
      </c>
      <c r="E266" s="141" t="s">
        <v>469</v>
      </c>
      <c r="F266" s="142" t="s">
        <v>470</v>
      </c>
      <c r="G266" s="143" t="s">
        <v>123</v>
      </c>
      <c r="H266" s="144">
        <v>1.26</v>
      </c>
      <c r="I266" s="145"/>
      <c r="J266" s="146">
        <f>ROUND(I266*H266,2)</f>
        <v>0</v>
      </c>
      <c r="K266" s="142" t="s">
        <v>124</v>
      </c>
      <c r="L266" s="35"/>
      <c r="M266" s="147" t="s">
        <v>3</v>
      </c>
      <c r="N266" s="148" t="s">
        <v>45</v>
      </c>
      <c r="O266" s="55"/>
      <c r="P266" s="149">
        <f>O266*H266</f>
        <v>0</v>
      </c>
      <c r="Q266" s="149">
        <v>2.45329</v>
      </c>
      <c r="R266" s="149">
        <f>Q266*H266</f>
        <v>3.0911454</v>
      </c>
      <c r="S266" s="149">
        <v>0</v>
      </c>
      <c r="T266" s="15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1" t="s">
        <v>125</v>
      </c>
      <c r="AT266" s="151" t="s">
        <v>120</v>
      </c>
      <c r="AU266" s="151" t="s">
        <v>84</v>
      </c>
      <c r="AY266" s="19" t="s">
        <v>117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9" t="s">
        <v>82</v>
      </c>
      <c r="BK266" s="152">
        <f>ROUND(I266*H266,2)</f>
        <v>0</v>
      </c>
      <c r="BL266" s="19" t="s">
        <v>125</v>
      </c>
      <c r="BM266" s="151" t="s">
        <v>471</v>
      </c>
    </row>
    <row r="267" spans="1:47" s="2" customFormat="1" ht="12">
      <c r="A267" s="34"/>
      <c r="B267" s="35"/>
      <c r="C267" s="34"/>
      <c r="D267" s="153" t="s">
        <v>127</v>
      </c>
      <c r="E267" s="34"/>
      <c r="F267" s="154" t="s">
        <v>472</v>
      </c>
      <c r="G267" s="34"/>
      <c r="H267" s="34"/>
      <c r="I267" s="155"/>
      <c r="J267" s="34"/>
      <c r="K267" s="34"/>
      <c r="L267" s="35"/>
      <c r="M267" s="156"/>
      <c r="N267" s="157"/>
      <c r="O267" s="55"/>
      <c r="P267" s="55"/>
      <c r="Q267" s="55"/>
      <c r="R267" s="55"/>
      <c r="S267" s="55"/>
      <c r="T267" s="5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9" t="s">
        <v>127</v>
      </c>
      <c r="AU267" s="19" t="s">
        <v>84</v>
      </c>
    </row>
    <row r="268" spans="2:51" s="13" customFormat="1" ht="12">
      <c r="B268" s="158"/>
      <c r="D268" s="159" t="s">
        <v>133</v>
      </c>
      <c r="E268" s="160" t="s">
        <v>3</v>
      </c>
      <c r="F268" s="161" t="s">
        <v>473</v>
      </c>
      <c r="H268" s="162">
        <v>1.26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133</v>
      </c>
      <c r="AU268" s="160" t="s">
        <v>84</v>
      </c>
      <c r="AV268" s="13" t="s">
        <v>84</v>
      </c>
      <c r="AW268" s="13" t="s">
        <v>34</v>
      </c>
      <c r="AX268" s="13" t="s">
        <v>82</v>
      </c>
      <c r="AY268" s="160" t="s">
        <v>117</v>
      </c>
    </row>
    <row r="269" spans="2:63" s="12" customFormat="1" ht="22.9" customHeight="1">
      <c r="B269" s="126"/>
      <c r="D269" s="127" t="s">
        <v>73</v>
      </c>
      <c r="E269" s="137" t="s">
        <v>118</v>
      </c>
      <c r="F269" s="137" t="s">
        <v>119</v>
      </c>
      <c r="I269" s="129"/>
      <c r="J269" s="138">
        <f>BK269</f>
        <v>0</v>
      </c>
      <c r="L269" s="126"/>
      <c r="M269" s="131"/>
      <c r="N269" s="132"/>
      <c r="O269" s="132"/>
      <c r="P269" s="133">
        <f>SUM(P270:P298)</f>
        <v>0</v>
      </c>
      <c r="Q269" s="132"/>
      <c r="R269" s="133">
        <f>SUM(R270:R298)</f>
        <v>5.054520399999999</v>
      </c>
      <c r="S269" s="132"/>
      <c r="T269" s="134">
        <f>SUM(T270:T298)</f>
        <v>0</v>
      </c>
      <c r="AR269" s="127" t="s">
        <v>82</v>
      </c>
      <c r="AT269" s="135" t="s">
        <v>73</v>
      </c>
      <c r="AU269" s="135" t="s">
        <v>82</v>
      </c>
      <c r="AY269" s="127" t="s">
        <v>117</v>
      </c>
      <c r="BK269" s="136">
        <f>SUM(BK270:BK298)</f>
        <v>0</v>
      </c>
    </row>
    <row r="270" spans="1:65" s="2" customFormat="1" ht="24.2" customHeight="1">
      <c r="A270" s="34"/>
      <c r="B270" s="139"/>
      <c r="C270" s="140" t="s">
        <v>474</v>
      </c>
      <c r="D270" s="140" t="s">
        <v>120</v>
      </c>
      <c r="E270" s="141" t="s">
        <v>475</v>
      </c>
      <c r="F270" s="142" t="s">
        <v>476</v>
      </c>
      <c r="G270" s="143" t="s">
        <v>334</v>
      </c>
      <c r="H270" s="144">
        <v>22</v>
      </c>
      <c r="I270" s="145"/>
      <c r="J270" s="146">
        <f>ROUND(I270*H270,2)</f>
        <v>0</v>
      </c>
      <c r="K270" s="142" t="s">
        <v>124</v>
      </c>
      <c r="L270" s="35"/>
      <c r="M270" s="147" t="s">
        <v>3</v>
      </c>
      <c r="N270" s="148" t="s">
        <v>45</v>
      </c>
      <c r="O270" s="55"/>
      <c r="P270" s="149">
        <f>O270*H270</f>
        <v>0</v>
      </c>
      <c r="Q270" s="149">
        <v>0.10095</v>
      </c>
      <c r="R270" s="149">
        <f>Q270*H270</f>
        <v>2.2209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125</v>
      </c>
      <c r="AT270" s="151" t="s">
        <v>120</v>
      </c>
      <c r="AU270" s="151" t="s">
        <v>84</v>
      </c>
      <c r="AY270" s="19" t="s">
        <v>117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82</v>
      </c>
      <c r="BK270" s="152">
        <f>ROUND(I270*H270,2)</f>
        <v>0</v>
      </c>
      <c r="BL270" s="19" t="s">
        <v>125</v>
      </c>
      <c r="BM270" s="151" t="s">
        <v>477</v>
      </c>
    </row>
    <row r="271" spans="1:47" s="2" customFormat="1" ht="12">
      <c r="A271" s="34"/>
      <c r="B271" s="35"/>
      <c r="C271" s="34"/>
      <c r="D271" s="153" t="s">
        <v>127</v>
      </c>
      <c r="E271" s="34"/>
      <c r="F271" s="154" t="s">
        <v>478</v>
      </c>
      <c r="G271" s="34"/>
      <c r="H271" s="34"/>
      <c r="I271" s="155"/>
      <c r="J271" s="34"/>
      <c r="K271" s="34"/>
      <c r="L271" s="35"/>
      <c r="M271" s="156"/>
      <c r="N271" s="157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127</v>
      </c>
      <c r="AU271" s="19" t="s">
        <v>84</v>
      </c>
    </row>
    <row r="272" spans="2:51" s="13" customFormat="1" ht="12">
      <c r="B272" s="158"/>
      <c r="D272" s="159" t="s">
        <v>133</v>
      </c>
      <c r="E272" s="160" t="s">
        <v>3</v>
      </c>
      <c r="F272" s="161" t="s">
        <v>479</v>
      </c>
      <c r="H272" s="162">
        <v>22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133</v>
      </c>
      <c r="AU272" s="160" t="s">
        <v>84</v>
      </c>
      <c r="AV272" s="13" t="s">
        <v>84</v>
      </c>
      <c r="AW272" s="13" t="s">
        <v>34</v>
      </c>
      <c r="AX272" s="13" t="s">
        <v>82</v>
      </c>
      <c r="AY272" s="160" t="s">
        <v>117</v>
      </c>
    </row>
    <row r="273" spans="1:65" s="2" customFormat="1" ht="16.5" customHeight="1">
      <c r="A273" s="34"/>
      <c r="B273" s="139"/>
      <c r="C273" s="187" t="s">
        <v>480</v>
      </c>
      <c r="D273" s="187" t="s">
        <v>253</v>
      </c>
      <c r="E273" s="188" t="s">
        <v>481</v>
      </c>
      <c r="F273" s="189" t="s">
        <v>482</v>
      </c>
      <c r="G273" s="190" t="s">
        <v>334</v>
      </c>
      <c r="H273" s="191">
        <v>18</v>
      </c>
      <c r="I273" s="192"/>
      <c r="J273" s="193">
        <f>ROUND(I273*H273,2)</f>
        <v>0</v>
      </c>
      <c r="K273" s="189" t="s">
        <v>124</v>
      </c>
      <c r="L273" s="194"/>
      <c r="M273" s="195" t="s">
        <v>3</v>
      </c>
      <c r="N273" s="196" t="s">
        <v>45</v>
      </c>
      <c r="O273" s="55"/>
      <c r="P273" s="149">
        <f>O273*H273</f>
        <v>0</v>
      </c>
      <c r="Q273" s="149">
        <v>0.024</v>
      </c>
      <c r="R273" s="149">
        <f>Q273*H273</f>
        <v>0.432</v>
      </c>
      <c r="S273" s="149">
        <v>0</v>
      </c>
      <c r="T273" s="15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1" t="s">
        <v>164</v>
      </c>
      <c r="AT273" s="151" t="s">
        <v>253</v>
      </c>
      <c r="AU273" s="151" t="s">
        <v>84</v>
      </c>
      <c r="AY273" s="19" t="s">
        <v>117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9" t="s">
        <v>82</v>
      </c>
      <c r="BK273" s="152">
        <f>ROUND(I273*H273,2)</f>
        <v>0</v>
      </c>
      <c r="BL273" s="19" t="s">
        <v>125</v>
      </c>
      <c r="BM273" s="151" t="s">
        <v>483</v>
      </c>
    </row>
    <row r="274" spans="2:51" s="13" customFormat="1" ht="12">
      <c r="B274" s="158"/>
      <c r="D274" s="159" t="s">
        <v>133</v>
      </c>
      <c r="E274" s="160" t="s">
        <v>3</v>
      </c>
      <c r="F274" s="161" t="s">
        <v>484</v>
      </c>
      <c r="H274" s="162">
        <v>18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133</v>
      </c>
      <c r="AU274" s="160" t="s">
        <v>84</v>
      </c>
      <c r="AV274" s="13" t="s">
        <v>84</v>
      </c>
      <c r="AW274" s="13" t="s">
        <v>34</v>
      </c>
      <c r="AX274" s="13" t="s">
        <v>82</v>
      </c>
      <c r="AY274" s="160" t="s">
        <v>117</v>
      </c>
    </row>
    <row r="275" spans="1:65" s="2" customFormat="1" ht="16.5" customHeight="1">
      <c r="A275" s="34"/>
      <c r="B275" s="139"/>
      <c r="C275" s="187" t="s">
        <v>485</v>
      </c>
      <c r="D275" s="187" t="s">
        <v>253</v>
      </c>
      <c r="E275" s="188" t="s">
        <v>486</v>
      </c>
      <c r="F275" s="189" t="s">
        <v>487</v>
      </c>
      <c r="G275" s="190" t="s">
        <v>334</v>
      </c>
      <c r="H275" s="191">
        <v>4</v>
      </c>
      <c r="I275" s="192"/>
      <c r="J275" s="193">
        <f>ROUND(I275*H275,2)</f>
        <v>0</v>
      </c>
      <c r="K275" s="189" t="s">
        <v>3</v>
      </c>
      <c r="L275" s="194"/>
      <c r="M275" s="195" t="s">
        <v>3</v>
      </c>
      <c r="N275" s="196" t="s">
        <v>45</v>
      </c>
      <c r="O275" s="55"/>
      <c r="P275" s="149">
        <f>O275*H275</f>
        <v>0</v>
      </c>
      <c r="Q275" s="149">
        <v>0.0336</v>
      </c>
      <c r="R275" s="149">
        <f>Q275*H275</f>
        <v>0.1344</v>
      </c>
      <c r="S275" s="149">
        <v>0</v>
      </c>
      <c r="T275" s="15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1" t="s">
        <v>164</v>
      </c>
      <c r="AT275" s="151" t="s">
        <v>253</v>
      </c>
      <c r="AU275" s="151" t="s">
        <v>84</v>
      </c>
      <c r="AY275" s="19" t="s">
        <v>117</v>
      </c>
      <c r="BE275" s="152">
        <f>IF(N275="základní",J275,0)</f>
        <v>0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9" t="s">
        <v>82</v>
      </c>
      <c r="BK275" s="152">
        <f>ROUND(I275*H275,2)</f>
        <v>0</v>
      </c>
      <c r="BL275" s="19" t="s">
        <v>125</v>
      </c>
      <c r="BM275" s="151" t="s">
        <v>488</v>
      </c>
    </row>
    <row r="276" spans="1:65" s="2" customFormat="1" ht="16.5" customHeight="1">
      <c r="A276" s="34"/>
      <c r="B276" s="139"/>
      <c r="C276" s="140" t="s">
        <v>489</v>
      </c>
      <c r="D276" s="140" t="s">
        <v>120</v>
      </c>
      <c r="E276" s="141" t="s">
        <v>490</v>
      </c>
      <c r="F276" s="142" t="s">
        <v>491</v>
      </c>
      <c r="G276" s="143" t="s">
        <v>278</v>
      </c>
      <c r="H276" s="144">
        <v>2</v>
      </c>
      <c r="I276" s="145"/>
      <c r="J276" s="146">
        <f>ROUND(I276*H276,2)</f>
        <v>0</v>
      </c>
      <c r="K276" s="142" t="s">
        <v>3</v>
      </c>
      <c r="L276" s="35"/>
      <c r="M276" s="147" t="s">
        <v>3</v>
      </c>
      <c r="N276" s="148" t="s">
        <v>45</v>
      </c>
      <c r="O276" s="55"/>
      <c r="P276" s="149">
        <f>O276*H276</f>
        <v>0</v>
      </c>
      <c r="Q276" s="149">
        <v>0.15</v>
      </c>
      <c r="R276" s="149">
        <f>Q276*H276</f>
        <v>0.3</v>
      </c>
      <c r="S276" s="149">
        <v>0</v>
      </c>
      <c r="T276" s="15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1" t="s">
        <v>125</v>
      </c>
      <c r="AT276" s="151" t="s">
        <v>120</v>
      </c>
      <c r="AU276" s="151" t="s">
        <v>84</v>
      </c>
      <c r="AY276" s="19" t="s">
        <v>117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9" t="s">
        <v>82</v>
      </c>
      <c r="BK276" s="152">
        <f>ROUND(I276*H276,2)</f>
        <v>0</v>
      </c>
      <c r="BL276" s="19" t="s">
        <v>125</v>
      </c>
      <c r="BM276" s="151" t="s">
        <v>492</v>
      </c>
    </row>
    <row r="277" spans="1:65" s="2" customFormat="1" ht="16.5" customHeight="1">
      <c r="A277" s="34"/>
      <c r="B277" s="139"/>
      <c r="C277" s="140" t="s">
        <v>493</v>
      </c>
      <c r="D277" s="140" t="s">
        <v>120</v>
      </c>
      <c r="E277" s="141" t="s">
        <v>494</v>
      </c>
      <c r="F277" s="142" t="s">
        <v>495</v>
      </c>
      <c r="G277" s="143" t="s">
        <v>278</v>
      </c>
      <c r="H277" s="144">
        <v>2</v>
      </c>
      <c r="I277" s="145"/>
      <c r="J277" s="146">
        <f>ROUND(I277*H277,2)</f>
        <v>0</v>
      </c>
      <c r="K277" s="142" t="s">
        <v>3</v>
      </c>
      <c r="L277" s="35"/>
      <c r="M277" s="147" t="s">
        <v>3</v>
      </c>
      <c r="N277" s="148" t="s">
        <v>45</v>
      </c>
      <c r="O277" s="55"/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1" t="s">
        <v>125</v>
      </c>
      <c r="AT277" s="151" t="s">
        <v>120</v>
      </c>
      <c r="AU277" s="151" t="s">
        <v>84</v>
      </c>
      <c r="AY277" s="19" t="s">
        <v>117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9" t="s">
        <v>82</v>
      </c>
      <c r="BK277" s="152">
        <f>ROUND(I277*H277,2)</f>
        <v>0</v>
      </c>
      <c r="BL277" s="19" t="s">
        <v>125</v>
      </c>
      <c r="BM277" s="151" t="s">
        <v>496</v>
      </c>
    </row>
    <row r="278" spans="1:65" s="2" customFormat="1" ht="16.5" customHeight="1">
      <c r="A278" s="34"/>
      <c r="B278" s="139"/>
      <c r="C278" s="140" t="s">
        <v>497</v>
      </c>
      <c r="D278" s="140" t="s">
        <v>120</v>
      </c>
      <c r="E278" s="141" t="s">
        <v>498</v>
      </c>
      <c r="F278" s="142" t="s">
        <v>499</v>
      </c>
      <c r="G278" s="143" t="s">
        <v>278</v>
      </c>
      <c r="H278" s="144">
        <v>10</v>
      </c>
      <c r="I278" s="145"/>
      <c r="J278" s="146">
        <f>ROUND(I278*H278,2)</f>
        <v>0</v>
      </c>
      <c r="K278" s="142" t="s">
        <v>3</v>
      </c>
      <c r="L278" s="35"/>
      <c r="M278" s="147" t="s">
        <v>3</v>
      </c>
      <c r="N278" s="148" t="s">
        <v>45</v>
      </c>
      <c r="O278" s="55"/>
      <c r="P278" s="149">
        <f>O278*H278</f>
        <v>0</v>
      </c>
      <c r="Q278" s="149">
        <v>0.002</v>
      </c>
      <c r="R278" s="149">
        <f>Q278*H278</f>
        <v>0.02</v>
      </c>
      <c r="S278" s="149">
        <v>0</v>
      </c>
      <c r="T278" s="15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1" t="s">
        <v>125</v>
      </c>
      <c r="AT278" s="151" t="s">
        <v>120</v>
      </c>
      <c r="AU278" s="151" t="s">
        <v>84</v>
      </c>
      <c r="AY278" s="19" t="s">
        <v>117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9" t="s">
        <v>82</v>
      </c>
      <c r="BK278" s="152">
        <f>ROUND(I278*H278,2)</f>
        <v>0</v>
      </c>
      <c r="BL278" s="19" t="s">
        <v>125</v>
      </c>
      <c r="BM278" s="151" t="s">
        <v>500</v>
      </c>
    </row>
    <row r="279" spans="1:65" s="2" customFormat="1" ht="16.5" customHeight="1">
      <c r="A279" s="34"/>
      <c r="B279" s="139"/>
      <c r="C279" s="140" t="s">
        <v>501</v>
      </c>
      <c r="D279" s="140" t="s">
        <v>120</v>
      </c>
      <c r="E279" s="141" t="s">
        <v>502</v>
      </c>
      <c r="F279" s="142" t="s">
        <v>503</v>
      </c>
      <c r="G279" s="143" t="s">
        <v>278</v>
      </c>
      <c r="H279" s="144">
        <v>1</v>
      </c>
      <c r="I279" s="145"/>
      <c r="J279" s="146">
        <f>ROUND(I279*H279,2)</f>
        <v>0</v>
      </c>
      <c r="K279" s="142" t="s">
        <v>124</v>
      </c>
      <c r="L279" s="35"/>
      <c r="M279" s="147" t="s">
        <v>3</v>
      </c>
      <c r="N279" s="148" t="s">
        <v>45</v>
      </c>
      <c r="O279" s="55"/>
      <c r="P279" s="149">
        <f>O279*H279</f>
        <v>0</v>
      </c>
      <c r="Q279" s="149">
        <v>0.001</v>
      </c>
      <c r="R279" s="149">
        <f>Q279*H279</f>
        <v>0.001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125</v>
      </c>
      <c r="AT279" s="151" t="s">
        <v>120</v>
      </c>
      <c r="AU279" s="151" t="s">
        <v>84</v>
      </c>
      <c r="AY279" s="19" t="s">
        <v>117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82</v>
      </c>
      <c r="BK279" s="152">
        <f>ROUND(I279*H279,2)</f>
        <v>0</v>
      </c>
      <c r="BL279" s="19" t="s">
        <v>125</v>
      </c>
      <c r="BM279" s="151" t="s">
        <v>504</v>
      </c>
    </row>
    <row r="280" spans="1:47" s="2" customFormat="1" ht="12">
      <c r="A280" s="34"/>
      <c r="B280" s="35"/>
      <c r="C280" s="34"/>
      <c r="D280" s="153" t="s">
        <v>127</v>
      </c>
      <c r="E280" s="34"/>
      <c r="F280" s="154" t="s">
        <v>505</v>
      </c>
      <c r="G280" s="34"/>
      <c r="H280" s="34"/>
      <c r="I280" s="155"/>
      <c r="J280" s="34"/>
      <c r="K280" s="34"/>
      <c r="L280" s="35"/>
      <c r="M280" s="156"/>
      <c r="N280" s="157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127</v>
      </c>
      <c r="AU280" s="19" t="s">
        <v>84</v>
      </c>
    </row>
    <row r="281" spans="1:65" s="2" customFormat="1" ht="16.5" customHeight="1">
      <c r="A281" s="34"/>
      <c r="B281" s="139"/>
      <c r="C281" s="187" t="s">
        <v>506</v>
      </c>
      <c r="D281" s="187" t="s">
        <v>253</v>
      </c>
      <c r="E281" s="188" t="s">
        <v>507</v>
      </c>
      <c r="F281" s="189" t="s">
        <v>508</v>
      </c>
      <c r="G281" s="190" t="s">
        <v>278</v>
      </c>
      <c r="H281" s="191">
        <v>1</v>
      </c>
      <c r="I281" s="192"/>
      <c r="J281" s="193">
        <f>ROUND(I281*H281,2)</f>
        <v>0</v>
      </c>
      <c r="K281" s="189" t="s">
        <v>3</v>
      </c>
      <c r="L281" s="194"/>
      <c r="M281" s="195" t="s">
        <v>3</v>
      </c>
      <c r="N281" s="196" t="s">
        <v>45</v>
      </c>
      <c r="O281" s="55"/>
      <c r="P281" s="149">
        <f>O281*H281</f>
        <v>0</v>
      </c>
      <c r="Q281" s="149">
        <v>0.376</v>
      </c>
      <c r="R281" s="149">
        <f>Q281*H281</f>
        <v>0.376</v>
      </c>
      <c r="S281" s="149">
        <v>0</v>
      </c>
      <c r="T281" s="15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1" t="s">
        <v>164</v>
      </c>
      <c r="AT281" s="151" t="s">
        <v>253</v>
      </c>
      <c r="AU281" s="151" t="s">
        <v>84</v>
      </c>
      <c r="AY281" s="19" t="s">
        <v>117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9" t="s">
        <v>82</v>
      </c>
      <c r="BK281" s="152">
        <f>ROUND(I281*H281,2)</f>
        <v>0</v>
      </c>
      <c r="BL281" s="19" t="s">
        <v>125</v>
      </c>
      <c r="BM281" s="151" t="s">
        <v>509</v>
      </c>
    </row>
    <row r="282" spans="1:65" s="2" customFormat="1" ht="24.2" customHeight="1">
      <c r="A282" s="34"/>
      <c r="B282" s="139"/>
      <c r="C282" s="140" t="s">
        <v>510</v>
      </c>
      <c r="D282" s="140" t="s">
        <v>120</v>
      </c>
      <c r="E282" s="141" t="s">
        <v>511</v>
      </c>
      <c r="F282" s="142" t="s">
        <v>512</v>
      </c>
      <c r="G282" s="143" t="s">
        <v>202</v>
      </c>
      <c r="H282" s="144">
        <v>62.22</v>
      </c>
      <c r="I282" s="145"/>
      <c r="J282" s="146">
        <f>ROUND(I282*H282,2)</f>
        <v>0</v>
      </c>
      <c r="K282" s="142" t="s">
        <v>124</v>
      </c>
      <c r="L282" s="35"/>
      <c r="M282" s="147" t="s">
        <v>3</v>
      </c>
      <c r="N282" s="148" t="s">
        <v>45</v>
      </c>
      <c r="O282" s="55"/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1" t="s">
        <v>125</v>
      </c>
      <c r="AT282" s="151" t="s">
        <v>120</v>
      </c>
      <c r="AU282" s="151" t="s">
        <v>84</v>
      </c>
      <c r="AY282" s="19" t="s">
        <v>117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9" t="s">
        <v>82</v>
      </c>
      <c r="BK282" s="152">
        <f>ROUND(I282*H282,2)</f>
        <v>0</v>
      </c>
      <c r="BL282" s="19" t="s">
        <v>125</v>
      </c>
      <c r="BM282" s="151" t="s">
        <v>513</v>
      </c>
    </row>
    <row r="283" spans="1:47" s="2" customFormat="1" ht="12">
      <c r="A283" s="34"/>
      <c r="B283" s="35"/>
      <c r="C283" s="34"/>
      <c r="D283" s="153" t="s">
        <v>127</v>
      </c>
      <c r="E283" s="34"/>
      <c r="F283" s="154" t="s">
        <v>514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127</v>
      </c>
      <c r="AU283" s="19" t="s">
        <v>84</v>
      </c>
    </row>
    <row r="284" spans="2:51" s="13" customFormat="1" ht="12">
      <c r="B284" s="158"/>
      <c r="D284" s="159" t="s">
        <v>133</v>
      </c>
      <c r="E284" s="160" t="s">
        <v>3</v>
      </c>
      <c r="F284" s="161" t="s">
        <v>515</v>
      </c>
      <c r="H284" s="162">
        <v>62.22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133</v>
      </c>
      <c r="AU284" s="160" t="s">
        <v>84</v>
      </c>
      <c r="AV284" s="13" t="s">
        <v>84</v>
      </c>
      <c r="AW284" s="13" t="s">
        <v>34</v>
      </c>
      <c r="AX284" s="13" t="s">
        <v>82</v>
      </c>
      <c r="AY284" s="160" t="s">
        <v>117</v>
      </c>
    </row>
    <row r="285" spans="1:65" s="2" customFormat="1" ht="24.2" customHeight="1">
      <c r="A285" s="34"/>
      <c r="B285" s="139"/>
      <c r="C285" s="140" t="s">
        <v>516</v>
      </c>
      <c r="D285" s="140" t="s">
        <v>120</v>
      </c>
      <c r="E285" s="141" t="s">
        <v>517</v>
      </c>
      <c r="F285" s="142" t="s">
        <v>518</v>
      </c>
      <c r="G285" s="143" t="s">
        <v>202</v>
      </c>
      <c r="H285" s="144">
        <v>1866.6</v>
      </c>
      <c r="I285" s="145"/>
      <c r="J285" s="146">
        <f>ROUND(I285*H285,2)</f>
        <v>0</v>
      </c>
      <c r="K285" s="142" t="s">
        <v>124</v>
      </c>
      <c r="L285" s="35"/>
      <c r="M285" s="147" t="s">
        <v>3</v>
      </c>
      <c r="N285" s="148" t="s">
        <v>45</v>
      </c>
      <c r="O285" s="55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1" t="s">
        <v>125</v>
      </c>
      <c r="AT285" s="151" t="s">
        <v>120</v>
      </c>
      <c r="AU285" s="151" t="s">
        <v>84</v>
      </c>
      <c r="AY285" s="19" t="s">
        <v>117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9" t="s">
        <v>82</v>
      </c>
      <c r="BK285" s="152">
        <f>ROUND(I285*H285,2)</f>
        <v>0</v>
      </c>
      <c r="BL285" s="19" t="s">
        <v>125</v>
      </c>
      <c r="BM285" s="151" t="s">
        <v>519</v>
      </c>
    </row>
    <row r="286" spans="1:47" s="2" customFormat="1" ht="12">
      <c r="A286" s="34"/>
      <c r="B286" s="35"/>
      <c r="C286" s="34"/>
      <c r="D286" s="153" t="s">
        <v>127</v>
      </c>
      <c r="E286" s="34"/>
      <c r="F286" s="154" t="s">
        <v>520</v>
      </c>
      <c r="G286" s="34"/>
      <c r="H286" s="34"/>
      <c r="I286" s="155"/>
      <c r="J286" s="34"/>
      <c r="K286" s="34"/>
      <c r="L286" s="35"/>
      <c r="M286" s="156"/>
      <c r="N286" s="157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127</v>
      </c>
      <c r="AU286" s="19" t="s">
        <v>84</v>
      </c>
    </row>
    <row r="287" spans="2:51" s="13" customFormat="1" ht="12">
      <c r="B287" s="158"/>
      <c r="D287" s="159" t="s">
        <v>133</v>
      </c>
      <c r="E287" s="160" t="s">
        <v>3</v>
      </c>
      <c r="F287" s="161" t="s">
        <v>521</v>
      </c>
      <c r="H287" s="162">
        <v>1866.6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133</v>
      </c>
      <c r="AU287" s="160" t="s">
        <v>84</v>
      </c>
      <c r="AV287" s="13" t="s">
        <v>84</v>
      </c>
      <c r="AW287" s="13" t="s">
        <v>34</v>
      </c>
      <c r="AX287" s="13" t="s">
        <v>82</v>
      </c>
      <c r="AY287" s="160" t="s">
        <v>117</v>
      </c>
    </row>
    <row r="288" spans="1:65" s="2" customFormat="1" ht="24.2" customHeight="1">
      <c r="A288" s="34"/>
      <c r="B288" s="139"/>
      <c r="C288" s="140" t="s">
        <v>522</v>
      </c>
      <c r="D288" s="140" t="s">
        <v>120</v>
      </c>
      <c r="E288" s="141" t="s">
        <v>523</v>
      </c>
      <c r="F288" s="142" t="s">
        <v>524</v>
      </c>
      <c r="G288" s="143" t="s">
        <v>202</v>
      </c>
      <c r="H288" s="144">
        <v>62.22</v>
      </c>
      <c r="I288" s="145"/>
      <c r="J288" s="146">
        <f>ROUND(I288*H288,2)</f>
        <v>0</v>
      </c>
      <c r="K288" s="142" t="s">
        <v>124</v>
      </c>
      <c r="L288" s="35"/>
      <c r="M288" s="147" t="s">
        <v>3</v>
      </c>
      <c r="N288" s="148" t="s">
        <v>45</v>
      </c>
      <c r="O288" s="55"/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1" t="s">
        <v>125</v>
      </c>
      <c r="AT288" s="151" t="s">
        <v>120</v>
      </c>
      <c r="AU288" s="151" t="s">
        <v>84</v>
      </c>
      <c r="AY288" s="19" t="s">
        <v>117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9" t="s">
        <v>82</v>
      </c>
      <c r="BK288" s="152">
        <f>ROUND(I288*H288,2)</f>
        <v>0</v>
      </c>
      <c r="BL288" s="19" t="s">
        <v>125</v>
      </c>
      <c r="BM288" s="151" t="s">
        <v>525</v>
      </c>
    </row>
    <row r="289" spans="1:47" s="2" customFormat="1" ht="12">
      <c r="A289" s="34"/>
      <c r="B289" s="35"/>
      <c r="C289" s="34"/>
      <c r="D289" s="153" t="s">
        <v>127</v>
      </c>
      <c r="E289" s="34"/>
      <c r="F289" s="154" t="s">
        <v>526</v>
      </c>
      <c r="G289" s="34"/>
      <c r="H289" s="34"/>
      <c r="I289" s="155"/>
      <c r="J289" s="34"/>
      <c r="K289" s="34"/>
      <c r="L289" s="35"/>
      <c r="M289" s="156"/>
      <c r="N289" s="157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127</v>
      </c>
      <c r="AU289" s="19" t="s">
        <v>84</v>
      </c>
    </row>
    <row r="290" spans="1:65" s="2" customFormat="1" ht="24.2" customHeight="1">
      <c r="A290" s="34"/>
      <c r="B290" s="139"/>
      <c r="C290" s="140" t="s">
        <v>527</v>
      </c>
      <c r="D290" s="140" t="s">
        <v>120</v>
      </c>
      <c r="E290" s="141" t="s">
        <v>528</v>
      </c>
      <c r="F290" s="142" t="s">
        <v>529</v>
      </c>
      <c r="G290" s="143" t="s">
        <v>202</v>
      </c>
      <c r="H290" s="144">
        <v>23.76</v>
      </c>
      <c r="I290" s="145"/>
      <c r="J290" s="146">
        <f>ROUND(I290*H290,2)</f>
        <v>0</v>
      </c>
      <c r="K290" s="142" t="s">
        <v>124</v>
      </c>
      <c r="L290" s="35"/>
      <c r="M290" s="147" t="s">
        <v>3</v>
      </c>
      <c r="N290" s="148" t="s">
        <v>45</v>
      </c>
      <c r="O290" s="55"/>
      <c r="P290" s="149">
        <f>O290*H290</f>
        <v>0</v>
      </c>
      <c r="Q290" s="149">
        <v>4E-05</v>
      </c>
      <c r="R290" s="149">
        <f>Q290*H290</f>
        <v>0.0009504000000000001</v>
      </c>
      <c r="S290" s="149">
        <v>0</v>
      </c>
      <c r="T290" s="150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1" t="s">
        <v>125</v>
      </c>
      <c r="AT290" s="151" t="s">
        <v>120</v>
      </c>
      <c r="AU290" s="151" t="s">
        <v>84</v>
      </c>
      <c r="AY290" s="19" t="s">
        <v>117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9" t="s">
        <v>82</v>
      </c>
      <c r="BK290" s="152">
        <f>ROUND(I290*H290,2)</f>
        <v>0</v>
      </c>
      <c r="BL290" s="19" t="s">
        <v>125</v>
      </c>
      <c r="BM290" s="151" t="s">
        <v>530</v>
      </c>
    </row>
    <row r="291" spans="1:47" s="2" customFormat="1" ht="12">
      <c r="A291" s="34"/>
      <c r="B291" s="35"/>
      <c r="C291" s="34"/>
      <c r="D291" s="153" t="s">
        <v>127</v>
      </c>
      <c r="E291" s="34"/>
      <c r="F291" s="154" t="s">
        <v>531</v>
      </c>
      <c r="G291" s="34"/>
      <c r="H291" s="34"/>
      <c r="I291" s="155"/>
      <c r="J291" s="34"/>
      <c r="K291" s="34"/>
      <c r="L291" s="35"/>
      <c r="M291" s="156"/>
      <c r="N291" s="157"/>
      <c r="O291" s="55"/>
      <c r="P291" s="55"/>
      <c r="Q291" s="55"/>
      <c r="R291" s="55"/>
      <c r="S291" s="55"/>
      <c r="T291" s="56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127</v>
      </c>
      <c r="AU291" s="19" t="s">
        <v>84</v>
      </c>
    </row>
    <row r="292" spans="2:51" s="13" customFormat="1" ht="12">
      <c r="B292" s="158"/>
      <c r="D292" s="159" t="s">
        <v>133</v>
      </c>
      <c r="E292" s="160" t="s">
        <v>3</v>
      </c>
      <c r="F292" s="161" t="s">
        <v>532</v>
      </c>
      <c r="H292" s="162">
        <v>23.76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133</v>
      </c>
      <c r="AU292" s="160" t="s">
        <v>84</v>
      </c>
      <c r="AV292" s="13" t="s">
        <v>84</v>
      </c>
      <c r="AW292" s="13" t="s">
        <v>34</v>
      </c>
      <c r="AX292" s="13" t="s">
        <v>82</v>
      </c>
      <c r="AY292" s="160" t="s">
        <v>117</v>
      </c>
    </row>
    <row r="293" spans="1:65" s="2" customFormat="1" ht="16.5" customHeight="1">
      <c r="A293" s="34"/>
      <c r="B293" s="139"/>
      <c r="C293" s="140" t="s">
        <v>533</v>
      </c>
      <c r="D293" s="140" t="s">
        <v>120</v>
      </c>
      <c r="E293" s="141" t="s">
        <v>534</v>
      </c>
      <c r="F293" s="142" t="s">
        <v>535</v>
      </c>
      <c r="G293" s="143" t="s">
        <v>278</v>
      </c>
      <c r="H293" s="144">
        <v>1</v>
      </c>
      <c r="I293" s="145"/>
      <c r="J293" s="146">
        <f>ROUND(I293*H293,2)</f>
        <v>0</v>
      </c>
      <c r="K293" s="142" t="s">
        <v>124</v>
      </c>
      <c r="L293" s="35"/>
      <c r="M293" s="147" t="s">
        <v>3</v>
      </c>
      <c r="N293" s="148" t="s">
        <v>45</v>
      </c>
      <c r="O293" s="55"/>
      <c r="P293" s="149">
        <f>O293*H293</f>
        <v>0</v>
      </c>
      <c r="Q293" s="149">
        <v>0.00459</v>
      </c>
      <c r="R293" s="149">
        <f>Q293*H293</f>
        <v>0.00459</v>
      </c>
      <c r="S293" s="149">
        <v>0</v>
      </c>
      <c r="T293" s="15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1" t="s">
        <v>125</v>
      </c>
      <c r="AT293" s="151" t="s">
        <v>120</v>
      </c>
      <c r="AU293" s="151" t="s">
        <v>84</v>
      </c>
      <c r="AY293" s="19" t="s">
        <v>117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9" t="s">
        <v>82</v>
      </c>
      <c r="BK293" s="152">
        <f>ROUND(I293*H293,2)</f>
        <v>0</v>
      </c>
      <c r="BL293" s="19" t="s">
        <v>125</v>
      </c>
      <c r="BM293" s="151" t="s">
        <v>536</v>
      </c>
    </row>
    <row r="294" spans="1:47" s="2" customFormat="1" ht="12">
      <c r="A294" s="34"/>
      <c r="B294" s="35"/>
      <c r="C294" s="34"/>
      <c r="D294" s="153" t="s">
        <v>127</v>
      </c>
      <c r="E294" s="34"/>
      <c r="F294" s="154" t="s">
        <v>537</v>
      </c>
      <c r="G294" s="34"/>
      <c r="H294" s="34"/>
      <c r="I294" s="155"/>
      <c r="J294" s="34"/>
      <c r="K294" s="34"/>
      <c r="L294" s="35"/>
      <c r="M294" s="156"/>
      <c r="N294" s="157"/>
      <c r="O294" s="55"/>
      <c r="P294" s="55"/>
      <c r="Q294" s="55"/>
      <c r="R294" s="55"/>
      <c r="S294" s="55"/>
      <c r="T294" s="5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127</v>
      </c>
      <c r="AU294" s="19" t="s">
        <v>84</v>
      </c>
    </row>
    <row r="295" spans="1:65" s="2" customFormat="1" ht="33" customHeight="1">
      <c r="A295" s="34"/>
      <c r="B295" s="139"/>
      <c r="C295" s="140" t="s">
        <v>538</v>
      </c>
      <c r="D295" s="140" t="s">
        <v>120</v>
      </c>
      <c r="E295" s="141" t="s">
        <v>539</v>
      </c>
      <c r="F295" s="142" t="s">
        <v>540</v>
      </c>
      <c r="G295" s="143" t="s">
        <v>278</v>
      </c>
      <c r="H295" s="144">
        <v>150</v>
      </c>
      <c r="I295" s="145"/>
      <c r="J295" s="146">
        <f>ROUND(I295*H295,2)</f>
        <v>0</v>
      </c>
      <c r="K295" s="142" t="s">
        <v>3</v>
      </c>
      <c r="L295" s="35"/>
      <c r="M295" s="147" t="s">
        <v>3</v>
      </c>
      <c r="N295" s="148" t="s">
        <v>45</v>
      </c>
      <c r="O295" s="55"/>
      <c r="P295" s="149">
        <f>O295*H295</f>
        <v>0</v>
      </c>
      <c r="Q295" s="149">
        <v>0.01035</v>
      </c>
      <c r="R295" s="149">
        <f>Q295*H295</f>
        <v>1.5525</v>
      </c>
      <c r="S295" s="149">
        <v>0</v>
      </c>
      <c r="T295" s="15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1" t="s">
        <v>125</v>
      </c>
      <c r="AT295" s="151" t="s">
        <v>120</v>
      </c>
      <c r="AU295" s="151" t="s">
        <v>84</v>
      </c>
      <c r="AY295" s="19" t="s">
        <v>117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9" t="s">
        <v>82</v>
      </c>
      <c r="BK295" s="152">
        <f>ROUND(I295*H295,2)</f>
        <v>0</v>
      </c>
      <c r="BL295" s="19" t="s">
        <v>125</v>
      </c>
      <c r="BM295" s="151" t="s">
        <v>541</v>
      </c>
    </row>
    <row r="296" spans="1:65" s="2" customFormat="1" ht="16.5" customHeight="1">
      <c r="A296" s="34"/>
      <c r="B296" s="139"/>
      <c r="C296" s="140" t="s">
        <v>542</v>
      </c>
      <c r="D296" s="140" t="s">
        <v>120</v>
      </c>
      <c r="E296" s="141" t="s">
        <v>543</v>
      </c>
      <c r="F296" s="142" t="s">
        <v>544</v>
      </c>
      <c r="G296" s="143" t="s">
        <v>278</v>
      </c>
      <c r="H296" s="144">
        <v>1</v>
      </c>
      <c r="I296" s="145"/>
      <c r="J296" s="146">
        <f>ROUND(I296*H296,2)</f>
        <v>0</v>
      </c>
      <c r="K296" s="142" t="s">
        <v>124</v>
      </c>
      <c r="L296" s="35"/>
      <c r="M296" s="147" t="s">
        <v>3</v>
      </c>
      <c r="N296" s="148" t="s">
        <v>45</v>
      </c>
      <c r="O296" s="55"/>
      <c r="P296" s="149">
        <f>O296*H296</f>
        <v>0</v>
      </c>
      <c r="Q296" s="149">
        <v>0.00018</v>
      </c>
      <c r="R296" s="149">
        <f>Q296*H296</f>
        <v>0.00018</v>
      </c>
      <c r="S296" s="149">
        <v>0</v>
      </c>
      <c r="T296" s="15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1" t="s">
        <v>125</v>
      </c>
      <c r="AT296" s="151" t="s">
        <v>120</v>
      </c>
      <c r="AU296" s="151" t="s">
        <v>84</v>
      </c>
      <c r="AY296" s="19" t="s">
        <v>117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9" t="s">
        <v>82</v>
      </c>
      <c r="BK296" s="152">
        <f>ROUND(I296*H296,2)</f>
        <v>0</v>
      </c>
      <c r="BL296" s="19" t="s">
        <v>125</v>
      </c>
      <c r="BM296" s="151" t="s">
        <v>545</v>
      </c>
    </row>
    <row r="297" spans="1:47" s="2" customFormat="1" ht="12">
      <c r="A297" s="34"/>
      <c r="B297" s="35"/>
      <c r="C297" s="34"/>
      <c r="D297" s="153" t="s">
        <v>127</v>
      </c>
      <c r="E297" s="34"/>
      <c r="F297" s="154" t="s">
        <v>546</v>
      </c>
      <c r="G297" s="34"/>
      <c r="H297" s="34"/>
      <c r="I297" s="155"/>
      <c r="J297" s="34"/>
      <c r="K297" s="34"/>
      <c r="L297" s="35"/>
      <c r="M297" s="156"/>
      <c r="N297" s="157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127</v>
      </c>
      <c r="AU297" s="19" t="s">
        <v>84</v>
      </c>
    </row>
    <row r="298" spans="1:65" s="2" customFormat="1" ht="21.75" customHeight="1">
      <c r="A298" s="34"/>
      <c r="B298" s="139"/>
      <c r="C298" s="187" t="s">
        <v>547</v>
      </c>
      <c r="D298" s="187" t="s">
        <v>253</v>
      </c>
      <c r="E298" s="188" t="s">
        <v>548</v>
      </c>
      <c r="F298" s="189" t="s">
        <v>549</v>
      </c>
      <c r="G298" s="190" t="s">
        <v>278</v>
      </c>
      <c r="H298" s="191">
        <v>1</v>
      </c>
      <c r="I298" s="192"/>
      <c r="J298" s="193">
        <f>ROUND(I298*H298,2)</f>
        <v>0</v>
      </c>
      <c r="K298" s="189" t="s">
        <v>3</v>
      </c>
      <c r="L298" s="194"/>
      <c r="M298" s="195" t="s">
        <v>3</v>
      </c>
      <c r="N298" s="196" t="s">
        <v>45</v>
      </c>
      <c r="O298" s="55"/>
      <c r="P298" s="149">
        <f>O298*H298</f>
        <v>0</v>
      </c>
      <c r="Q298" s="149">
        <v>0.012</v>
      </c>
      <c r="R298" s="149">
        <f>Q298*H298</f>
        <v>0.012</v>
      </c>
      <c r="S298" s="149">
        <v>0</v>
      </c>
      <c r="T298" s="150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1" t="s">
        <v>164</v>
      </c>
      <c r="AT298" s="151" t="s">
        <v>253</v>
      </c>
      <c r="AU298" s="151" t="s">
        <v>84</v>
      </c>
      <c r="AY298" s="19" t="s">
        <v>117</v>
      </c>
      <c r="BE298" s="152">
        <f>IF(N298="základní",J298,0)</f>
        <v>0</v>
      </c>
      <c r="BF298" s="152">
        <f>IF(N298="snížená",J298,0)</f>
        <v>0</v>
      </c>
      <c r="BG298" s="152">
        <f>IF(N298="zákl. přenesená",J298,0)</f>
        <v>0</v>
      </c>
      <c r="BH298" s="152">
        <f>IF(N298="sníž. přenesená",J298,0)</f>
        <v>0</v>
      </c>
      <c r="BI298" s="152">
        <f>IF(N298="nulová",J298,0)</f>
        <v>0</v>
      </c>
      <c r="BJ298" s="19" t="s">
        <v>82</v>
      </c>
      <c r="BK298" s="152">
        <f>ROUND(I298*H298,2)</f>
        <v>0</v>
      </c>
      <c r="BL298" s="19" t="s">
        <v>125</v>
      </c>
      <c r="BM298" s="151" t="s">
        <v>550</v>
      </c>
    </row>
    <row r="299" spans="2:63" s="12" customFormat="1" ht="22.9" customHeight="1">
      <c r="B299" s="126"/>
      <c r="D299" s="127" t="s">
        <v>73</v>
      </c>
      <c r="E299" s="137" t="s">
        <v>551</v>
      </c>
      <c r="F299" s="137" t="s">
        <v>552</v>
      </c>
      <c r="I299" s="129"/>
      <c r="J299" s="138">
        <f>BK299</f>
        <v>0</v>
      </c>
      <c r="L299" s="126"/>
      <c r="M299" s="131"/>
      <c r="N299" s="132"/>
      <c r="O299" s="132"/>
      <c r="P299" s="133">
        <f>SUM(P300:P301)</f>
        <v>0</v>
      </c>
      <c r="Q299" s="132"/>
      <c r="R299" s="133">
        <f>SUM(R300:R301)</f>
        <v>0</v>
      </c>
      <c r="S299" s="132"/>
      <c r="T299" s="134">
        <f>SUM(T300:T301)</f>
        <v>0</v>
      </c>
      <c r="AR299" s="127" t="s">
        <v>82</v>
      </c>
      <c r="AT299" s="135" t="s">
        <v>73</v>
      </c>
      <c r="AU299" s="135" t="s">
        <v>82</v>
      </c>
      <c r="AY299" s="127" t="s">
        <v>117</v>
      </c>
      <c r="BK299" s="136">
        <f>SUM(BK300:BK301)</f>
        <v>0</v>
      </c>
    </row>
    <row r="300" spans="1:65" s="2" customFormat="1" ht="33" customHeight="1">
      <c r="A300" s="34"/>
      <c r="B300" s="139"/>
      <c r="C300" s="140" t="s">
        <v>553</v>
      </c>
      <c r="D300" s="140" t="s">
        <v>120</v>
      </c>
      <c r="E300" s="141" t="s">
        <v>554</v>
      </c>
      <c r="F300" s="142" t="s">
        <v>555</v>
      </c>
      <c r="G300" s="143" t="s">
        <v>140</v>
      </c>
      <c r="H300" s="144">
        <v>64.474</v>
      </c>
      <c r="I300" s="145"/>
      <c r="J300" s="146">
        <f>ROUND(I300*H300,2)</f>
        <v>0</v>
      </c>
      <c r="K300" s="142" t="s">
        <v>124</v>
      </c>
      <c r="L300" s="35"/>
      <c r="M300" s="147" t="s">
        <v>3</v>
      </c>
      <c r="N300" s="148" t="s">
        <v>45</v>
      </c>
      <c r="O300" s="55"/>
      <c r="P300" s="149">
        <f>O300*H300</f>
        <v>0</v>
      </c>
      <c r="Q300" s="149">
        <v>0</v>
      </c>
      <c r="R300" s="149">
        <f>Q300*H300</f>
        <v>0</v>
      </c>
      <c r="S300" s="149">
        <v>0</v>
      </c>
      <c r="T300" s="150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1" t="s">
        <v>125</v>
      </c>
      <c r="AT300" s="151" t="s">
        <v>120</v>
      </c>
      <c r="AU300" s="151" t="s">
        <v>84</v>
      </c>
      <c r="AY300" s="19" t="s">
        <v>117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9" t="s">
        <v>82</v>
      </c>
      <c r="BK300" s="152">
        <f>ROUND(I300*H300,2)</f>
        <v>0</v>
      </c>
      <c r="BL300" s="19" t="s">
        <v>125</v>
      </c>
      <c r="BM300" s="151" t="s">
        <v>556</v>
      </c>
    </row>
    <row r="301" spans="1:47" s="2" customFormat="1" ht="12">
      <c r="A301" s="34"/>
      <c r="B301" s="35"/>
      <c r="C301" s="34"/>
      <c r="D301" s="153" t="s">
        <v>127</v>
      </c>
      <c r="E301" s="34"/>
      <c r="F301" s="154" t="s">
        <v>557</v>
      </c>
      <c r="G301" s="34"/>
      <c r="H301" s="34"/>
      <c r="I301" s="155"/>
      <c r="J301" s="34"/>
      <c r="K301" s="34"/>
      <c r="L301" s="35"/>
      <c r="M301" s="156"/>
      <c r="N301" s="157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127</v>
      </c>
      <c r="AU301" s="19" t="s">
        <v>84</v>
      </c>
    </row>
    <row r="302" spans="2:63" s="12" customFormat="1" ht="25.9" customHeight="1">
      <c r="B302" s="126"/>
      <c r="D302" s="127" t="s">
        <v>73</v>
      </c>
      <c r="E302" s="128" t="s">
        <v>558</v>
      </c>
      <c r="F302" s="128" t="s">
        <v>559</v>
      </c>
      <c r="I302" s="129"/>
      <c r="J302" s="130">
        <f>BK302</f>
        <v>0</v>
      </c>
      <c r="L302" s="126"/>
      <c r="M302" s="131"/>
      <c r="N302" s="132"/>
      <c r="O302" s="132"/>
      <c r="P302" s="133">
        <f>P303+P342+P353+P355+P361+P367+P369+P391+P415+P424+P432+P438+P458+P520+P533</f>
        <v>0</v>
      </c>
      <c r="Q302" s="132"/>
      <c r="R302" s="133">
        <f>R303+R342+R353+R355+R361+R367+R369+R391+R415+R424+R432+R438+R458+R520+R533</f>
        <v>2.7641414500000003</v>
      </c>
      <c r="S302" s="132"/>
      <c r="T302" s="134">
        <f>T303+T342+T353+T355+T361+T367+T369+T391+T415+T424+T432+T438+T458+T520+T533</f>
        <v>0</v>
      </c>
      <c r="AR302" s="127" t="s">
        <v>84</v>
      </c>
      <c r="AT302" s="135" t="s">
        <v>73</v>
      </c>
      <c r="AU302" s="135" t="s">
        <v>74</v>
      </c>
      <c r="AY302" s="127" t="s">
        <v>117</v>
      </c>
      <c r="BK302" s="136">
        <f>BK303+BK342+BK353+BK355+BK361+BK367+BK369+BK391+BK415+BK424+BK432+BK438+BK458+BK520+BK533</f>
        <v>0</v>
      </c>
    </row>
    <row r="303" spans="2:63" s="12" customFormat="1" ht="22.9" customHeight="1">
      <c r="B303" s="126"/>
      <c r="D303" s="127" t="s">
        <v>73</v>
      </c>
      <c r="E303" s="137" t="s">
        <v>560</v>
      </c>
      <c r="F303" s="137" t="s">
        <v>561</v>
      </c>
      <c r="I303" s="129"/>
      <c r="J303" s="138">
        <f>BK303</f>
        <v>0</v>
      </c>
      <c r="L303" s="126"/>
      <c r="M303" s="131"/>
      <c r="N303" s="132"/>
      <c r="O303" s="132"/>
      <c r="P303" s="133">
        <f>SUM(P304:P341)</f>
        <v>0</v>
      </c>
      <c r="Q303" s="132"/>
      <c r="R303" s="133">
        <f>SUM(R304:R341)</f>
        <v>0.11435838999999999</v>
      </c>
      <c r="S303" s="132"/>
      <c r="T303" s="134">
        <f>SUM(T304:T341)</f>
        <v>0</v>
      </c>
      <c r="AR303" s="127" t="s">
        <v>84</v>
      </c>
      <c r="AT303" s="135" t="s">
        <v>73</v>
      </c>
      <c r="AU303" s="135" t="s">
        <v>82</v>
      </c>
      <c r="AY303" s="127" t="s">
        <v>117</v>
      </c>
      <c r="BK303" s="136">
        <f>SUM(BK304:BK341)</f>
        <v>0</v>
      </c>
    </row>
    <row r="304" spans="1:65" s="2" customFormat="1" ht="16.5" customHeight="1">
      <c r="A304" s="34"/>
      <c r="B304" s="139"/>
      <c r="C304" s="140" t="s">
        <v>562</v>
      </c>
      <c r="D304" s="140" t="s">
        <v>120</v>
      </c>
      <c r="E304" s="141" t="s">
        <v>563</v>
      </c>
      <c r="F304" s="142" t="s">
        <v>564</v>
      </c>
      <c r="G304" s="143" t="s">
        <v>202</v>
      </c>
      <c r="H304" s="144">
        <v>8.268</v>
      </c>
      <c r="I304" s="145"/>
      <c r="J304" s="146">
        <f>ROUND(I304*H304,2)</f>
        <v>0</v>
      </c>
      <c r="K304" s="142" t="s">
        <v>124</v>
      </c>
      <c r="L304" s="35"/>
      <c r="M304" s="147" t="s">
        <v>3</v>
      </c>
      <c r="N304" s="148" t="s">
        <v>45</v>
      </c>
      <c r="O304" s="55"/>
      <c r="P304" s="149">
        <f>O304*H304</f>
        <v>0</v>
      </c>
      <c r="Q304" s="149">
        <v>0</v>
      </c>
      <c r="R304" s="149">
        <f>Q304*H304</f>
        <v>0</v>
      </c>
      <c r="S304" s="149">
        <v>0</v>
      </c>
      <c r="T304" s="150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1" t="s">
        <v>286</v>
      </c>
      <c r="AT304" s="151" t="s">
        <v>120</v>
      </c>
      <c r="AU304" s="151" t="s">
        <v>84</v>
      </c>
      <c r="AY304" s="19" t="s">
        <v>117</v>
      </c>
      <c r="BE304" s="152">
        <f>IF(N304="základní",J304,0)</f>
        <v>0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9" t="s">
        <v>82</v>
      </c>
      <c r="BK304" s="152">
        <f>ROUND(I304*H304,2)</f>
        <v>0</v>
      </c>
      <c r="BL304" s="19" t="s">
        <v>286</v>
      </c>
      <c r="BM304" s="151" t="s">
        <v>565</v>
      </c>
    </row>
    <row r="305" spans="1:47" s="2" customFormat="1" ht="12">
      <c r="A305" s="34"/>
      <c r="B305" s="35"/>
      <c r="C305" s="34"/>
      <c r="D305" s="153" t="s">
        <v>127</v>
      </c>
      <c r="E305" s="34"/>
      <c r="F305" s="154" t="s">
        <v>566</v>
      </c>
      <c r="G305" s="34"/>
      <c r="H305" s="34"/>
      <c r="I305" s="155"/>
      <c r="J305" s="34"/>
      <c r="K305" s="34"/>
      <c r="L305" s="35"/>
      <c r="M305" s="156"/>
      <c r="N305" s="157"/>
      <c r="O305" s="55"/>
      <c r="P305" s="55"/>
      <c r="Q305" s="55"/>
      <c r="R305" s="55"/>
      <c r="S305" s="55"/>
      <c r="T305" s="56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127</v>
      </c>
      <c r="AU305" s="19" t="s">
        <v>84</v>
      </c>
    </row>
    <row r="306" spans="2:51" s="13" customFormat="1" ht="12">
      <c r="B306" s="158"/>
      <c r="D306" s="159" t="s">
        <v>133</v>
      </c>
      <c r="E306" s="160" t="s">
        <v>3</v>
      </c>
      <c r="F306" s="161" t="s">
        <v>567</v>
      </c>
      <c r="H306" s="162">
        <v>8.268</v>
      </c>
      <c r="I306" s="163"/>
      <c r="L306" s="158"/>
      <c r="M306" s="164"/>
      <c r="N306" s="165"/>
      <c r="O306" s="165"/>
      <c r="P306" s="165"/>
      <c r="Q306" s="165"/>
      <c r="R306" s="165"/>
      <c r="S306" s="165"/>
      <c r="T306" s="166"/>
      <c r="AT306" s="160" t="s">
        <v>133</v>
      </c>
      <c r="AU306" s="160" t="s">
        <v>84</v>
      </c>
      <c r="AV306" s="13" t="s">
        <v>84</v>
      </c>
      <c r="AW306" s="13" t="s">
        <v>34</v>
      </c>
      <c r="AX306" s="13" t="s">
        <v>82</v>
      </c>
      <c r="AY306" s="160" t="s">
        <v>117</v>
      </c>
    </row>
    <row r="307" spans="1:65" s="2" customFormat="1" ht="16.5" customHeight="1">
      <c r="A307" s="34"/>
      <c r="B307" s="139"/>
      <c r="C307" s="187" t="s">
        <v>568</v>
      </c>
      <c r="D307" s="187" t="s">
        <v>253</v>
      </c>
      <c r="E307" s="188" t="s">
        <v>569</v>
      </c>
      <c r="F307" s="189" t="s">
        <v>570</v>
      </c>
      <c r="G307" s="190" t="s">
        <v>571</v>
      </c>
      <c r="H307" s="191">
        <v>1.046</v>
      </c>
      <c r="I307" s="192"/>
      <c r="J307" s="193">
        <f>ROUND(I307*H307,2)</f>
        <v>0</v>
      </c>
      <c r="K307" s="189" t="s">
        <v>124</v>
      </c>
      <c r="L307" s="194"/>
      <c r="M307" s="195" t="s">
        <v>3</v>
      </c>
      <c r="N307" s="196" t="s">
        <v>45</v>
      </c>
      <c r="O307" s="55"/>
      <c r="P307" s="149">
        <f>O307*H307</f>
        <v>0</v>
      </c>
      <c r="Q307" s="149">
        <v>0.001</v>
      </c>
      <c r="R307" s="149">
        <f>Q307*H307</f>
        <v>0.001046</v>
      </c>
      <c r="S307" s="149">
        <v>0</v>
      </c>
      <c r="T307" s="150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1" t="s">
        <v>378</v>
      </c>
      <c r="AT307" s="151" t="s">
        <v>253</v>
      </c>
      <c r="AU307" s="151" t="s">
        <v>84</v>
      </c>
      <c r="AY307" s="19" t="s">
        <v>117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9" t="s">
        <v>82</v>
      </c>
      <c r="BK307" s="152">
        <f>ROUND(I307*H307,2)</f>
        <v>0</v>
      </c>
      <c r="BL307" s="19" t="s">
        <v>286</v>
      </c>
      <c r="BM307" s="151" t="s">
        <v>572</v>
      </c>
    </row>
    <row r="308" spans="2:51" s="13" customFormat="1" ht="12">
      <c r="B308" s="158"/>
      <c r="D308" s="159" t="s">
        <v>133</v>
      </c>
      <c r="F308" s="161" t="s">
        <v>573</v>
      </c>
      <c r="H308" s="162">
        <v>1.046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133</v>
      </c>
      <c r="AU308" s="160" t="s">
        <v>84</v>
      </c>
      <c r="AV308" s="13" t="s">
        <v>84</v>
      </c>
      <c r="AW308" s="13" t="s">
        <v>4</v>
      </c>
      <c r="AX308" s="13" t="s">
        <v>82</v>
      </c>
      <c r="AY308" s="160" t="s">
        <v>117</v>
      </c>
    </row>
    <row r="309" spans="1:65" s="2" customFormat="1" ht="24.2" customHeight="1">
      <c r="A309" s="34"/>
      <c r="B309" s="139"/>
      <c r="C309" s="140" t="s">
        <v>574</v>
      </c>
      <c r="D309" s="140" t="s">
        <v>120</v>
      </c>
      <c r="E309" s="141" t="s">
        <v>575</v>
      </c>
      <c r="F309" s="142" t="s">
        <v>576</v>
      </c>
      <c r="G309" s="143" t="s">
        <v>202</v>
      </c>
      <c r="H309" s="144">
        <v>1</v>
      </c>
      <c r="I309" s="145"/>
      <c r="J309" s="146">
        <f>ROUND(I309*H309,2)</f>
        <v>0</v>
      </c>
      <c r="K309" s="142" t="s">
        <v>124</v>
      </c>
      <c r="L309" s="35"/>
      <c r="M309" s="147" t="s">
        <v>3</v>
      </c>
      <c r="N309" s="148" t="s">
        <v>45</v>
      </c>
      <c r="O309" s="55"/>
      <c r="P309" s="149">
        <f>O309*H309</f>
        <v>0</v>
      </c>
      <c r="Q309" s="149">
        <v>0</v>
      </c>
      <c r="R309" s="149">
        <f>Q309*H309</f>
        <v>0</v>
      </c>
      <c r="S309" s="149">
        <v>0</v>
      </c>
      <c r="T309" s="150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1" t="s">
        <v>286</v>
      </c>
      <c r="AT309" s="151" t="s">
        <v>120</v>
      </c>
      <c r="AU309" s="151" t="s">
        <v>84</v>
      </c>
      <c r="AY309" s="19" t="s">
        <v>117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9" t="s">
        <v>82</v>
      </c>
      <c r="BK309" s="152">
        <f>ROUND(I309*H309,2)</f>
        <v>0</v>
      </c>
      <c r="BL309" s="19" t="s">
        <v>286</v>
      </c>
      <c r="BM309" s="151" t="s">
        <v>577</v>
      </c>
    </row>
    <row r="310" spans="1:47" s="2" customFormat="1" ht="12">
      <c r="A310" s="34"/>
      <c r="B310" s="35"/>
      <c r="C310" s="34"/>
      <c r="D310" s="153" t="s">
        <v>127</v>
      </c>
      <c r="E310" s="34"/>
      <c r="F310" s="154" t="s">
        <v>578</v>
      </c>
      <c r="G310" s="34"/>
      <c r="H310" s="34"/>
      <c r="I310" s="155"/>
      <c r="J310" s="34"/>
      <c r="K310" s="34"/>
      <c r="L310" s="35"/>
      <c r="M310" s="156"/>
      <c r="N310" s="157"/>
      <c r="O310" s="55"/>
      <c r="P310" s="55"/>
      <c r="Q310" s="55"/>
      <c r="R310" s="55"/>
      <c r="S310" s="55"/>
      <c r="T310" s="56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127</v>
      </c>
      <c r="AU310" s="19" t="s">
        <v>84</v>
      </c>
    </row>
    <row r="311" spans="2:51" s="13" customFormat="1" ht="12">
      <c r="B311" s="158"/>
      <c r="D311" s="159" t="s">
        <v>133</v>
      </c>
      <c r="E311" s="160" t="s">
        <v>3</v>
      </c>
      <c r="F311" s="161" t="s">
        <v>579</v>
      </c>
      <c r="H311" s="162">
        <v>1</v>
      </c>
      <c r="I311" s="163"/>
      <c r="L311" s="158"/>
      <c r="M311" s="164"/>
      <c r="N311" s="165"/>
      <c r="O311" s="165"/>
      <c r="P311" s="165"/>
      <c r="Q311" s="165"/>
      <c r="R311" s="165"/>
      <c r="S311" s="165"/>
      <c r="T311" s="166"/>
      <c r="AT311" s="160" t="s">
        <v>133</v>
      </c>
      <c r="AU311" s="160" t="s">
        <v>84</v>
      </c>
      <c r="AV311" s="13" t="s">
        <v>84</v>
      </c>
      <c r="AW311" s="13" t="s">
        <v>34</v>
      </c>
      <c r="AX311" s="13" t="s">
        <v>82</v>
      </c>
      <c r="AY311" s="160" t="s">
        <v>117</v>
      </c>
    </row>
    <row r="312" spans="1:65" s="2" customFormat="1" ht="16.5" customHeight="1">
      <c r="A312" s="34"/>
      <c r="B312" s="139"/>
      <c r="C312" s="187" t="s">
        <v>580</v>
      </c>
      <c r="D312" s="187" t="s">
        <v>253</v>
      </c>
      <c r="E312" s="188" t="s">
        <v>581</v>
      </c>
      <c r="F312" s="189" t="s">
        <v>582</v>
      </c>
      <c r="G312" s="190" t="s">
        <v>202</v>
      </c>
      <c r="H312" s="191">
        <v>1.166</v>
      </c>
      <c r="I312" s="192"/>
      <c r="J312" s="193">
        <f>ROUND(I312*H312,2)</f>
        <v>0</v>
      </c>
      <c r="K312" s="189" t="s">
        <v>124</v>
      </c>
      <c r="L312" s="194"/>
      <c r="M312" s="195" t="s">
        <v>3</v>
      </c>
      <c r="N312" s="196" t="s">
        <v>45</v>
      </c>
      <c r="O312" s="55"/>
      <c r="P312" s="149">
        <f>O312*H312</f>
        <v>0</v>
      </c>
      <c r="Q312" s="149">
        <v>0.0017</v>
      </c>
      <c r="R312" s="149">
        <f>Q312*H312</f>
        <v>0.0019822</v>
      </c>
      <c r="S312" s="149">
        <v>0</v>
      </c>
      <c r="T312" s="15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1" t="s">
        <v>378</v>
      </c>
      <c r="AT312" s="151" t="s">
        <v>253</v>
      </c>
      <c r="AU312" s="151" t="s">
        <v>84</v>
      </c>
      <c r="AY312" s="19" t="s">
        <v>117</v>
      </c>
      <c r="BE312" s="152">
        <f>IF(N312="základní",J312,0)</f>
        <v>0</v>
      </c>
      <c r="BF312" s="152">
        <f>IF(N312="snížená",J312,0)</f>
        <v>0</v>
      </c>
      <c r="BG312" s="152">
        <f>IF(N312="zákl. přenesená",J312,0)</f>
        <v>0</v>
      </c>
      <c r="BH312" s="152">
        <f>IF(N312="sníž. přenesená",J312,0)</f>
        <v>0</v>
      </c>
      <c r="BI312" s="152">
        <f>IF(N312="nulová",J312,0)</f>
        <v>0</v>
      </c>
      <c r="BJ312" s="19" t="s">
        <v>82</v>
      </c>
      <c r="BK312" s="152">
        <f>ROUND(I312*H312,2)</f>
        <v>0</v>
      </c>
      <c r="BL312" s="19" t="s">
        <v>286</v>
      </c>
      <c r="BM312" s="151" t="s">
        <v>583</v>
      </c>
    </row>
    <row r="313" spans="2:51" s="13" customFormat="1" ht="12">
      <c r="B313" s="158"/>
      <c r="D313" s="159" t="s">
        <v>133</v>
      </c>
      <c r="F313" s="161" t="s">
        <v>584</v>
      </c>
      <c r="H313" s="162">
        <v>1.166</v>
      </c>
      <c r="I313" s="163"/>
      <c r="L313" s="158"/>
      <c r="M313" s="164"/>
      <c r="N313" s="165"/>
      <c r="O313" s="165"/>
      <c r="P313" s="165"/>
      <c r="Q313" s="165"/>
      <c r="R313" s="165"/>
      <c r="S313" s="165"/>
      <c r="T313" s="166"/>
      <c r="AT313" s="160" t="s">
        <v>133</v>
      </c>
      <c r="AU313" s="160" t="s">
        <v>84</v>
      </c>
      <c r="AV313" s="13" t="s">
        <v>84</v>
      </c>
      <c r="AW313" s="13" t="s">
        <v>4</v>
      </c>
      <c r="AX313" s="13" t="s">
        <v>82</v>
      </c>
      <c r="AY313" s="160" t="s">
        <v>117</v>
      </c>
    </row>
    <row r="314" spans="1:65" s="2" customFormat="1" ht="16.5" customHeight="1">
      <c r="A314" s="34"/>
      <c r="B314" s="139"/>
      <c r="C314" s="140" t="s">
        <v>585</v>
      </c>
      <c r="D314" s="140" t="s">
        <v>120</v>
      </c>
      <c r="E314" s="141" t="s">
        <v>586</v>
      </c>
      <c r="F314" s="142" t="s">
        <v>587</v>
      </c>
      <c r="G314" s="143" t="s">
        <v>202</v>
      </c>
      <c r="H314" s="144">
        <v>27.45</v>
      </c>
      <c r="I314" s="145"/>
      <c r="J314" s="146">
        <f>ROUND(I314*H314,2)</f>
        <v>0</v>
      </c>
      <c r="K314" s="142" t="s">
        <v>124</v>
      </c>
      <c r="L314" s="35"/>
      <c r="M314" s="147" t="s">
        <v>3</v>
      </c>
      <c r="N314" s="148" t="s">
        <v>45</v>
      </c>
      <c r="O314" s="55"/>
      <c r="P314" s="149">
        <f>O314*H314</f>
        <v>0</v>
      </c>
      <c r="Q314" s="149">
        <v>0</v>
      </c>
      <c r="R314" s="149">
        <f>Q314*H314</f>
        <v>0</v>
      </c>
      <c r="S314" s="149">
        <v>0</v>
      </c>
      <c r="T314" s="15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1" t="s">
        <v>286</v>
      </c>
      <c r="AT314" s="151" t="s">
        <v>120</v>
      </c>
      <c r="AU314" s="151" t="s">
        <v>84</v>
      </c>
      <c r="AY314" s="19" t="s">
        <v>117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9" t="s">
        <v>82</v>
      </c>
      <c r="BK314" s="152">
        <f>ROUND(I314*H314,2)</f>
        <v>0</v>
      </c>
      <c r="BL314" s="19" t="s">
        <v>286</v>
      </c>
      <c r="BM314" s="151" t="s">
        <v>588</v>
      </c>
    </row>
    <row r="315" spans="1:47" s="2" customFormat="1" ht="12">
      <c r="A315" s="34"/>
      <c r="B315" s="35"/>
      <c r="C315" s="34"/>
      <c r="D315" s="153" t="s">
        <v>127</v>
      </c>
      <c r="E315" s="34"/>
      <c r="F315" s="154" t="s">
        <v>589</v>
      </c>
      <c r="G315" s="34"/>
      <c r="H315" s="34"/>
      <c r="I315" s="155"/>
      <c r="J315" s="34"/>
      <c r="K315" s="34"/>
      <c r="L315" s="35"/>
      <c r="M315" s="156"/>
      <c r="N315" s="157"/>
      <c r="O315" s="55"/>
      <c r="P315" s="55"/>
      <c r="Q315" s="55"/>
      <c r="R315" s="55"/>
      <c r="S315" s="55"/>
      <c r="T315" s="56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127</v>
      </c>
      <c r="AU315" s="19" t="s">
        <v>84</v>
      </c>
    </row>
    <row r="316" spans="2:51" s="13" customFormat="1" ht="12">
      <c r="B316" s="158"/>
      <c r="D316" s="159" t="s">
        <v>133</v>
      </c>
      <c r="E316" s="160" t="s">
        <v>3</v>
      </c>
      <c r="F316" s="161" t="s">
        <v>590</v>
      </c>
      <c r="H316" s="162">
        <v>27.45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133</v>
      </c>
      <c r="AU316" s="160" t="s">
        <v>84</v>
      </c>
      <c r="AV316" s="13" t="s">
        <v>84</v>
      </c>
      <c r="AW316" s="13" t="s">
        <v>34</v>
      </c>
      <c r="AX316" s="13" t="s">
        <v>82</v>
      </c>
      <c r="AY316" s="160" t="s">
        <v>117</v>
      </c>
    </row>
    <row r="317" spans="1:65" s="2" customFormat="1" ht="16.5" customHeight="1">
      <c r="A317" s="34"/>
      <c r="B317" s="139"/>
      <c r="C317" s="187" t="s">
        <v>591</v>
      </c>
      <c r="D317" s="187" t="s">
        <v>253</v>
      </c>
      <c r="E317" s="188" t="s">
        <v>298</v>
      </c>
      <c r="F317" s="189" t="s">
        <v>299</v>
      </c>
      <c r="G317" s="190" t="s">
        <v>202</v>
      </c>
      <c r="H317" s="191">
        <v>28.823</v>
      </c>
      <c r="I317" s="192"/>
      <c r="J317" s="193">
        <f>ROUND(I317*H317,2)</f>
        <v>0</v>
      </c>
      <c r="K317" s="189" t="s">
        <v>124</v>
      </c>
      <c r="L317" s="194"/>
      <c r="M317" s="195" t="s">
        <v>3</v>
      </c>
      <c r="N317" s="196" t="s">
        <v>45</v>
      </c>
      <c r="O317" s="55"/>
      <c r="P317" s="149">
        <f>O317*H317</f>
        <v>0</v>
      </c>
      <c r="Q317" s="149">
        <v>0.0005</v>
      </c>
      <c r="R317" s="149">
        <f>Q317*H317</f>
        <v>0.0144115</v>
      </c>
      <c r="S317" s="149">
        <v>0</v>
      </c>
      <c r="T317" s="150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1" t="s">
        <v>378</v>
      </c>
      <c r="AT317" s="151" t="s">
        <v>253</v>
      </c>
      <c r="AU317" s="151" t="s">
        <v>84</v>
      </c>
      <c r="AY317" s="19" t="s">
        <v>117</v>
      </c>
      <c r="BE317" s="152">
        <f>IF(N317="základní",J317,0)</f>
        <v>0</v>
      </c>
      <c r="BF317" s="152">
        <f>IF(N317="snížená",J317,0)</f>
        <v>0</v>
      </c>
      <c r="BG317" s="152">
        <f>IF(N317="zákl. přenesená",J317,0)</f>
        <v>0</v>
      </c>
      <c r="BH317" s="152">
        <f>IF(N317="sníž. přenesená",J317,0)</f>
        <v>0</v>
      </c>
      <c r="BI317" s="152">
        <f>IF(N317="nulová",J317,0)</f>
        <v>0</v>
      </c>
      <c r="BJ317" s="19" t="s">
        <v>82</v>
      </c>
      <c r="BK317" s="152">
        <f>ROUND(I317*H317,2)</f>
        <v>0</v>
      </c>
      <c r="BL317" s="19" t="s">
        <v>286</v>
      </c>
      <c r="BM317" s="151" t="s">
        <v>592</v>
      </c>
    </row>
    <row r="318" spans="2:51" s="13" customFormat="1" ht="12">
      <c r="B318" s="158"/>
      <c r="D318" s="159" t="s">
        <v>133</v>
      </c>
      <c r="F318" s="161" t="s">
        <v>593</v>
      </c>
      <c r="H318" s="162">
        <v>28.823</v>
      </c>
      <c r="I318" s="163"/>
      <c r="L318" s="158"/>
      <c r="M318" s="164"/>
      <c r="N318" s="165"/>
      <c r="O318" s="165"/>
      <c r="P318" s="165"/>
      <c r="Q318" s="165"/>
      <c r="R318" s="165"/>
      <c r="S318" s="165"/>
      <c r="T318" s="166"/>
      <c r="AT318" s="160" t="s">
        <v>133</v>
      </c>
      <c r="AU318" s="160" t="s">
        <v>84</v>
      </c>
      <c r="AV318" s="13" t="s">
        <v>84</v>
      </c>
      <c r="AW318" s="13" t="s">
        <v>4</v>
      </c>
      <c r="AX318" s="13" t="s">
        <v>82</v>
      </c>
      <c r="AY318" s="160" t="s">
        <v>117</v>
      </c>
    </row>
    <row r="319" spans="1:65" s="2" customFormat="1" ht="16.5" customHeight="1">
      <c r="A319" s="34"/>
      <c r="B319" s="139"/>
      <c r="C319" s="140" t="s">
        <v>594</v>
      </c>
      <c r="D319" s="140" t="s">
        <v>120</v>
      </c>
      <c r="E319" s="141" t="s">
        <v>595</v>
      </c>
      <c r="F319" s="142" t="s">
        <v>596</v>
      </c>
      <c r="G319" s="143" t="s">
        <v>202</v>
      </c>
      <c r="H319" s="144">
        <v>27.45</v>
      </c>
      <c r="I319" s="145"/>
      <c r="J319" s="146">
        <f>ROUND(I319*H319,2)</f>
        <v>0</v>
      </c>
      <c r="K319" s="142" t="s">
        <v>124</v>
      </c>
      <c r="L319" s="35"/>
      <c r="M319" s="147" t="s">
        <v>3</v>
      </c>
      <c r="N319" s="148" t="s">
        <v>45</v>
      </c>
      <c r="O319" s="55"/>
      <c r="P319" s="149">
        <f>O319*H319</f>
        <v>0</v>
      </c>
      <c r="Q319" s="149">
        <v>0</v>
      </c>
      <c r="R319" s="149">
        <f>Q319*H319</f>
        <v>0</v>
      </c>
      <c r="S319" s="149">
        <v>0</v>
      </c>
      <c r="T319" s="150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1" t="s">
        <v>286</v>
      </c>
      <c r="AT319" s="151" t="s">
        <v>120</v>
      </c>
      <c r="AU319" s="151" t="s">
        <v>84</v>
      </c>
      <c r="AY319" s="19" t="s">
        <v>117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9" t="s">
        <v>82</v>
      </c>
      <c r="BK319" s="152">
        <f>ROUND(I319*H319,2)</f>
        <v>0</v>
      </c>
      <c r="BL319" s="19" t="s">
        <v>286</v>
      </c>
      <c r="BM319" s="151" t="s">
        <v>597</v>
      </c>
    </row>
    <row r="320" spans="1:47" s="2" customFormat="1" ht="12">
      <c r="A320" s="34"/>
      <c r="B320" s="35"/>
      <c r="C320" s="34"/>
      <c r="D320" s="153" t="s">
        <v>127</v>
      </c>
      <c r="E320" s="34"/>
      <c r="F320" s="154" t="s">
        <v>598</v>
      </c>
      <c r="G320" s="34"/>
      <c r="H320" s="34"/>
      <c r="I320" s="155"/>
      <c r="J320" s="34"/>
      <c r="K320" s="34"/>
      <c r="L320" s="35"/>
      <c r="M320" s="156"/>
      <c r="N320" s="157"/>
      <c r="O320" s="55"/>
      <c r="P320" s="55"/>
      <c r="Q320" s="55"/>
      <c r="R320" s="55"/>
      <c r="S320" s="55"/>
      <c r="T320" s="56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9" t="s">
        <v>127</v>
      </c>
      <c r="AU320" s="19" t="s">
        <v>84</v>
      </c>
    </row>
    <row r="321" spans="2:51" s="13" customFormat="1" ht="12">
      <c r="B321" s="158"/>
      <c r="D321" s="159" t="s">
        <v>133</v>
      </c>
      <c r="E321" s="160" t="s">
        <v>3</v>
      </c>
      <c r="F321" s="161" t="s">
        <v>590</v>
      </c>
      <c r="H321" s="162">
        <v>27.45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133</v>
      </c>
      <c r="AU321" s="160" t="s">
        <v>84</v>
      </c>
      <c r="AV321" s="13" t="s">
        <v>84</v>
      </c>
      <c r="AW321" s="13" t="s">
        <v>34</v>
      </c>
      <c r="AX321" s="13" t="s">
        <v>82</v>
      </c>
      <c r="AY321" s="160" t="s">
        <v>117</v>
      </c>
    </row>
    <row r="322" spans="1:65" s="2" customFormat="1" ht="16.5" customHeight="1">
      <c r="A322" s="34"/>
      <c r="B322" s="139"/>
      <c r="C322" s="187" t="s">
        <v>599</v>
      </c>
      <c r="D322" s="187" t="s">
        <v>253</v>
      </c>
      <c r="E322" s="188" t="s">
        <v>298</v>
      </c>
      <c r="F322" s="189" t="s">
        <v>299</v>
      </c>
      <c r="G322" s="190" t="s">
        <v>202</v>
      </c>
      <c r="H322" s="191">
        <v>28.823</v>
      </c>
      <c r="I322" s="192"/>
      <c r="J322" s="193">
        <f>ROUND(I322*H322,2)</f>
        <v>0</v>
      </c>
      <c r="K322" s="189" t="s">
        <v>124</v>
      </c>
      <c r="L322" s="194"/>
      <c r="M322" s="195" t="s">
        <v>3</v>
      </c>
      <c r="N322" s="196" t="s">
        <v>45</v>
      </c>
      <c r="O322" s="55"/>
      <c r="P322" s="149">
        <f>O322*H322</f>
        <v>0</v>
      </c>
      <c r="Q322" s="149">
        <v>0.0005</v>
      </c>
      <c r="R322" s="149">
        <f>Q322*H322</f>
        <v>0.0144115</v>
      </c>
      <c r="S322" s="149">
        <v>0</v>
      </c>
      <c r="T322" s="15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1" t="s">
        <v>378</v>
      </c>
      <c r="AT322" s="151" t="s">
        <v>253</v>
      </c>
      <c r="AU322" s="151" t="s">
        <v>84</v>
      </c>
      <c r="AY322" s="19" t="s">
        <v>117</v>
      </c>
      <c r="BE322" s="152">
        <f>IF(N322="základní",J322,0)</f>
        <v>0</v>
      </c>
      <c r="BF322" s="152">
        <f>IF(N322="snížená",J322,0)</f>
        <v>0</v>
      </c>
      <c r="BG322" s="152">
        <f>IF(N322="zákl. přenesená",J322,0)</f>
        <v>0</v>
      </c>
      <c r="BH322" s="152">
        <f>IF(N322="sníž. přenesená",J322,0)</f>
        <v>0</v>
      </c>
      <c r="BI322" s="152">
        <f>IF(N322="nulová",J322,0)</f>
        <v>0</v>
      </c>
      <c r="BJ322" s="19" t="s">
        <v>82</v>
      </c>
      <c r="BK322" s="152">
        <f>ROUND(I322*H322,2)</f>
        <v>0</v>
      </c>
      <c r="BL322" s="19" t="s">
        <v>286</v>
      </c>
      <c r="BM322" s="151" t="s">
        <v>600</v>
      </c>
    </row>
    <row r="323" spans="2:51" s="13" customFormat="1" ht="12">
      <c r="B323" s="158"/>
      <c r="D323" s="159" t="s">
        <v>133</v>
      </c>
      <c r="F323" s="161" t="s">
        <v>593</v>
      </c>
      <c r="H323" s="162">
        <v>28.823</v>
      </c>
      <c r="I323" s="163"/>
      <c r="L323" s="158"/>
      <c r="M323" s="164"/>
      <c r="N323" s="165"/>
      <c r="O323" s="165"/>
      <c r="P323" s="165"/>
      <c r="Q323" s="165"/>
      <c r="R323" s="165"/>
      <c r="S323" s="165"/>
      <c r="T323" s="166"/>
      <c r="AT323" s="160" t="s">
        <v>133</v>
      </c>
      <c r="AU323" s="160" t="s">
        <v>84</v>
      </c>
      <c r="AV323" s="13" t="s">
        <v>84</v>
      </c>
      <c r="AW323" s="13" t="s">
        <v>4</v>
      </c>
      <c r="AX323" s="13" t="s">
        <v>82</v>
      </c>
      <c r="AY323" s="160" t="s">
        <v>117</v>
      </c>
    </row>
    <row r="324" spans="1:65" s="2" customFormat="1" ht="16.5" customHeight="1">
      <c r="A324" s="34"/>
      <c r="B324" s="139"/>
      <c r="C324" s="140" t="s">
        <v>601</v>
      </c>
      <c r="D324" s="140" t="s">
        <v>120</v>
      </c>
      <c r="E324" s="141" t="s">
        <v>602</v>
      </c>
      <c r="F324" s="142" t="s">
        <v>603</v>
      </c>
      <c r="G324" s="143" t="s">
        <v>202</v>
      </c>
      <c r="H324" s="144">
        <v>9.113</v>
      </c>
      <c r="I324" s="145"/>
      <c r="J324" s="146">
        <f>ROUND(I324*H324,2)</f>
        <v>0</v>
      </c>
      <c r="K324" s="142" t="s">
        <v>124</v>
      </c>
      <c r="L324" s="35"/>
      <c r="M324" s="147" t="s">
        <v>3</v>
      </c>
      <c r="N324" s="148" t="s">
        <v>45</v>
      </c>
      <c r="O324" s="55"/>
      <c r="P324" s="149">
        <f>O324*H324</f>
        <v>0</v>
      </c>
      <c r="Q324" s="149">
        <v>0</v>
      </c>
      <c r="R324" s="149">
        <f>Q324*H324</f>
        <v>0</v>
      </c>
      <c r="S324" s="149">
        <v>0</v>
      </c>
      <c r="T324" s="15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1" t="s">
        <v>286</v>
      </c>
      <c r="AT324" s="151" t="s">
        <v>120</v>
      </c>
      <c r="AU324" s="151" t="s">
        <v>84</v>
      </c>
      <c r="AY324" s="19" t="s">
        <v>117</v>
      </c>
      <c r="BE324" s="152">
        <f>IF(N324="základní",J324,0)</f>
        <v>0</v>
      </c>
      <c r="BF324" s="152">
        <f>IF(N324="snížená",J324,0)</f>
        <v>0</v>
      </c>
      <c r="BG324" s="152">
        <f>IF(N324="zákl. přenesená",J324,0)</f>
        <v>0</v>
      </c>
      <c r="BH324" s="152">
        <f>IF(N324="sníž. přenesená",J324,0)</f>
        <v>0</v>
      </c>
      <c r="BI324" s="152">
        <f>IF(N324="nulová",J324,0)</f>
        <v>0</v>
      </c>
      <c r="BJ324" s="19" t="s">
        <v>82</v>
      </c>
      <c r="BK324" s="152">
        <f>ROUND(I324*H324,2)</f>
        <v>0</v>
      </c>
      <c r="BL324" s="19" t="s">
        <v>286</v>
      </c>
      <c r="BM324" s="151" t="s">
        <v>604</v>
      </c>
    </row>
    <row r="325" spans="1:47" s="2" customFormat="1" ht="12">
      <c r="A325" s="34"/>
      <c r="B325" s="35"/>
      <c r="C325" s="34"/>
      <c r="D325" s="153" t="s">
        <v>127</v>
      </c>
      <c r="E325" s="34"/>
      <c r="F325" s="154" t="s">
        <v>605</v>
      </c>
      <c r="G325" s="34"/>
      <c r="H325" s="34"/>
      <c r="I325" s="155"/>
      <c r="J325" s="34"/>
      <c r="K325" s="34"/>
      <c r="L325" s="35"/>
      <c r="M325" s="156"/>
      <c r="N325" s="157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127</v>
      </c>
      <c r="AU325" s="19" t="s">
        <v>84</v>
      </c>
    </row>
    <row r="326" spans="2:51" s="13" customFormat="1" ht="12">
      <c r="B326" s="158"/>
      <c r="D326" s="159" t="s">
        <v>133</v>
      </c>
      <c r="E326" s="160" t="s">
        <v>3</v>
      </c>
      <c r="F326" s="161" t="s">
        <v>606</v>
      </c>
      <c r="H326" s="162">
        <v>9.113</v>
      </c>
      <c r="I326" s="163"/>
      <c r="L326" s="158"/>
      <c r="M326" s="164"/>
      <c r="N326" s="165"/>
      <c r="O326" s="165"/>
      <c r="P326" s="165"/>
      <c r="Q326" s="165"/>
      <c r="R326" s="165"/>
      <c r="S326" s="165"/>
      <c r="T326" s="166"/>
      <c r="AT326" s="160" t="s">
        <v>133</v>
      </c>
      <c r="AU326" s="160" t="s">
        <v>84</v>
      </c>
      <c r="AV326" s="13" t="s">
        <v>84</v>
      </c>
      <c r="AW326" s="13" t="s">
        <v>34</v>
      </c>
      <c r="AX326" s="13" t="s">
        <v>82</v>
      </c>
      <c r="AY326" s="160" t="s">
        <v>117</v>
      </c>
    </row>
    <row r="327" spans="1:65" s="2" customFormat="1" ht="16.5" customHeight="1">
      <c r="A327" s="34"/>
      <c r="B327" s="139"/>
      <c r="C327" s="187" t="s">
        <v>607</v>
      </c>
      <c r="D327" s="187" t="s">
        <v>253</v>
      </c>
      <c r="E327" s="188" t="s">
        <v>298</v>
      </c>
      <c r="F327" s="189" t="s">
        <v>299</v>
      </c>
      <c r="G327" s="190" t="s">
        <v>202</v>
      </c>
      <c r="H327" s="191">
        <v>9.569</v>
      </c>
      <c r="I327" s="192"/>
      <c r="J327" s="193">
        <f>ROUND(I327*H327,2)</f>
        <v>0</v>
      </c>
      <c r="K327" s="189" t="s">
        <v>124</v>
      </c>
      <c r="L327" s="194"/>
      <c r="M327" s="195" t="s">
        <v>3</v>
      </c>
      <c r="N327" s="196" t="s">
        <v>45</v>
      </c>
      <c r="O327" s="55"/>
      <c r="P327" s="149">
        <f>O327*H327</f>
        <v>0</v>
      </c>
      <c r="Q327" s="149">
        <v>0.0005</v>
      </c>
      <c r="R327" s="149">
        <f>Q327*H327</f>
        <v>0.0047845000000000006</v>
      </c>
      <c r="S327" s="149">
        <v>0</v>
      </c>
      <c r="T327" s="150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1" t="s">
        <v>378</v>
      </c>
      <c r="AT327" s="151" t="s">
        <v>253</v>
      </c>
      <c r="AU327" s="151" t="s">
        <v>84</v>
      </c>
      <c r="AY327" s="19" t="s">
        <v>117</v>
      </c>
      <c r="BE327" s="152">
        <f>IF(N327="základní",J327,0)</f>
        <v>0</v>
      </c>
      <c r="BF327" s="152">
        <f>IF(N327="snížená",J327,0)</f>
        <v>0</v>
      </c>
      <c r="BG327" s="152">
        <f>IF(N327="zákl. přenesená",J327,0)</f>
        <v>0</v>
      </c>
      <c r="BH327" s="152">
        <f>IF(N327="sníž. přenesená",J327,0)</f>
        <v>0</v>
      </c>
      <c r="BI327" s="152">
        <f>IF(N327="nulová",J327,0)</f>
        <v>0</v>
      </c>
      <c r="BJ327" s="19" t="s">
        <v>82</v>
      </c>
      <c r="BK327" s="152">
        <f>ROUND(I327*H327,2)</f>
        <v>0</v>
      </c>
      <c r="BL327" s="19" t="s">
        <v>286</v>
      </c>
      <c r="BM327" s="151" t="s">
        <v>608</v>
      </c>
    </row>
    <row r="328" spans="2:51" s="13" customFormat="1" ht="12">
      <c r="B328" s="158"/>
      <c r="D328" s="159" t="s">
        <v>133</v>
      </c>
      <c r="F328" s="161" t="s">
        <v>609</v>
      </c>
      <c r="H328" s="162">
        <v>9.569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133</v>
      </c>
      <c r="AU328" s="160" t="s">
        <v>84</v>
      </c>
      <c r="AV328" s="13" t="s">
        <v>84</v>
      </c>
      <c r="AW328" s="13" t="s">
        <v>4</v>
      </c>
      <c r="AX328" s="13" t="s">
        <v>82</v>
      </c>
      <c r="AY328" s="160" t="s">
        <v>117</v>
      </c>
    </row>
    <row r="329" spans="1:65" s="2" customFormat="1" ht="16.5" customHeight="1">
      <c r="A329" s="34"/>
      <c r="B329" s="139"/>
      <c r="C329" s="140" t="s">
        <v>610</v>
      </c>
      <c r="D329" s="140" t="s">
        <v>120</v>
      </c>
      <c r="E329" s="141" t="s">
        <v>611</v>
      </c>
      <c r="F329" s="142" t="s">
        <v>612</v>
      </c>
      <c r="G329" s="143" t="s">
        <v>202</v>
      </c>
      <c r="H329" s="144">
        <v>9.113</v>
      </c>
      <c r="I329" s="145"/>
      <c r="J329" s="146">
        <f>ROUND(I329*H329,2)</f>
        <v>0</v>
      </c>
      <c r="K329" s="142" t="s">
        <v>124</v>
      </c>
      <c r="L329" s="35"/>
      <c r="M329" s="147" t="s">
        <v>3</v>
      </c>
      <c r="N329" s="148" t="s">
        <v>45</v>
      </c>
      <c r="O329" s="55"/>
      <c r="P329" s="149">
        <f>O329*H329</f>
        <v>0</v>
      </c>
      <c r="Q329" s="149">
        <v>0</v>
      </c>
      <c r="R329" s="149">
        <f>Q329*H329</f>
        <v>0</v>
      </c>
      <c r="S329" s="149">
        <v>0</v>
      </c>
      <c r="T329" s="150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1" t="s">
        <v>286</v>
      </c>
      <c r="AT329" s="151" t="s">
        <v>120</v>
      </c>
      <c r="AU329" s="151" t="s">
        <v>84</v>
      </c>
      <c r="AY329" s="19" t="s">
        <v>117</v>
      </c>
      <c r="BE329" s="152">
        <f>IF(N329="základní",J329,0)</f>
        <v>0</v>
      </c>
      <c r="BF329" s="152">
        <f>IF(N329="snížená",J329,0)</f>
        <v>0</v>
      </c>
      <c r="BG329" s="152">
        <f>IF(N329="zákl. přenesená",J329,0)</f>
        <v>0</v>
      </c>
      <c r="BH329" s="152">
        <f>IF(N329="sníž. přenesená",J329,0)</f>
        <v>0</v>
      </c>
      <c r="BI329" s="152">
        <f>IF(N329="nulová",J329,0)</f>
        <v>0</v>
      </c>
      <c r="BJ329" s="19" t="s">
        <v>82</v>
      </c>
      <c r="BK329" s="152">
        <f>ROUND(I329*H329,2)</f>
        <v>0</v>
      </c>
      <c r="BL329" s="19" t="s">
        <v>286</v>
      </c>
      <c r="BM329" s="151" t="s">
        <v>613</v>
      </c>
    </row>
    <row r="330" spans="1:47" s="2" customFormat="1" ht="12">
      <c r="A330" s="34"/>
      <c r="B330" s="35"/>
      <c r="C330" s="34"/>
      <c r="D330" s="153" t="s">
        <v>127</v>
      </c>
      <c r="E330" s="34"/>
      <c r="F330" s="154" t="s">
        <v>614</v>
      </c>
      <c r="G330" s="34"/>
      <c r="H330" s="34"/>
      <c r="I330" s="155"/>
      <c r="J330" s="34"/>
      <c r="K330" s="34"/>
      <c r="L330" s="35"/>
      <c r="M330" s="156"/>
      <c r="N330" s="157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127</v>
      </c>
      <c r="AU330" s="19" t="s">
        <v>84</v>
      </c>
    </row>
    <row r="331" spans="2:51" s="13" customFormat="1" ht="12">
      <c r="B331" s="158"/>
      <c r="D331" s="159" t="s">
        <v>133</v>
      </c>
      <c r="E331" s="160" t="s">
        <v>3</v>
      </c>
      <c r="F331" s="161" t="s">
        <v>606</v>
      </c>
      <c r="H331" s="162">
        <v>9.113</v>
      </c>
      <c r="I331" s="163"/>
      <c r="L331" s="158"/>
      <c r="M331" s="164"/>
      <c r="N331" s="165"/>
      <c r="O331" s="165"/>
      <c r="P331" s="165"/>
      <c r="Q331" s="165"/>
      <c r="R331" s="165"/>
      <c r="S331" s="165"/>
      <c r="T331" s="166"/>
      <c r="AT331" s="160" t="s">
        <v>133</v>
      </c>
      <c r="AU331" s="160" t="s">
        <v>84</v>
      </c>
      <c r="AV331" s="13" t="s">
        <v>84</v>
      </c>
      <c r="AW331" s="13" t="s">
        <v>34</v>
      </c>
      <c r="AX331" s="13" t="s">
        <v>82</v>
      </c>
      <c r="AY331" s="160" t="s">
        <v>117</v>
      </c>
    </row>
    <row r="332" spans="1:65" s="2" customFormat="1" ht="16.5" customHeight="1">
      <c r="A332" s="34"/>
      <c r="B332" s="139"/>
      <c r="C332" s="187" t="s">
        <v>615</v>
      </c>
      <c r="D332" s="187" t="s">
        <v>253</v>
      </c>
      <c r="E332" s="188" t="s">
        <v>298</v>
      </c>
      <c r="F332" s="189" t="s">
        <v>299</v>
      </c>
      <c r="G332" s="190" t="s">
        <v>202</v>
      </c>
      <c r="H332" s="191">
        <v>9.569</v>
      </c>
      <c r="I332" s="192"/>
      <c r="J332" s="193">
        <f>ROUND(I332*H332,2)</f>
        <v>0</v>
      </c>
      <c r="K332" s="189" t="s">
        <v>124</v>
      </c>
      <c r="L332" s="194"/>
      <c r="M332" s="195" t="s">
        <v>3</v>
      </c>
      <c r="N332" s="196" t="s">
        <v>45</v>
      </c>
      <c r="O332" s="55"/>
      <c r="P332" s="149">
        <f>O332*H332</f>
        <v>0</v>
      </c>
      <c r="Q332" s="149">
        <v>0.0005</v>
      </c>
      <c r="R332" s="149">
        <f>Q332*H332</f>
        <v>0.0047845000000000006</v>
      </c>
      <c r="S332" s="149">
        <v>0</v>
      </c>
      <c r="T332" s="150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1" t="s">
        <v>378</v>
      </c>
      <c r="AT332" s="151" t="s">
        <v>253</v>
      </c>
      <c r="AU332" s="151" t="s">
        <v>84</v>
      </c>
      <c r="AY332" s="19" t="s">
        <v>117</v>
      </c>
      <c r="BE332" s="152">
        <f>IF(N332="základní",J332,0)</f>
        <v>0</v>
      </c>
      <c r="BF332" s="152">
        <f>IF(N332="snížená",J332,0)</f>
        <v>0</v>
      </c>
      <c r="BG332" s="152">
        <f>IF(N332="zákl. přenesená",J332,0)</f>
        <v>0</v>
      </c>
      <c r="BH332" s="152">
        <f>IF(N332="sníž. přenesená",J332,0)</f>
        <v>0</v>
      </c>
      <c r="BI332" s="152">
        <f>IF(N332="nulová",J332,0)</f>
        <v>0</v>
      </c>
      <c r="BJ332" s="19" t="s">
        <v>82</v>
      </c>
      <c r="BK332" s="152">
        <f>ROUND(I332*H332,2)</f>
        <v>0</v>
      </c>
      <c r="BL332" s="19" t="s">
        <v>286</v>
      </c>
      <c r="BM332" s="151" t="s">
        <v>616</v>
      </c>
    </row>
    <row r="333" spans="2:51" s="13" customFormat="1" ht="12">
      <c r="B333" s="158"/>
      <c r="D333" s="159" t="s">
        <v>133</v>
      </c>
      <c r="F333" s="161" t="s">
        <v>609</v>
      </c>
      <c r="H333" s="162">
        <v>9.569</v>
      </c>
      <c r="I333" s="163"/>
      <c r="L333" s="158"/>
      <c r="M333" s="164"/>
      <c r="N333" s="165"/>
      <c r="O333" s="165"/>
      <c r="P333" s="165"/>
      <c r="Q333" s="165"/>
      <c r="R333" s="165"/>
      <c r="S333" s="165"/>
      <c r="T333" s="166"/>
      <c r="AT333" s="160" t="s">
        <v>133</v>
      </c>
      <c r="AU333" s="160" t="s">
        <v>84</v>
      </c>
      <c r="AV333" s="13" t="s">
        <v>84</v>
      </c>
      <c r="AW333" s="13" t="s">
        <v>4</v>
      </c>
      <c r="AX333" s="13" t="s">
        <v>82</v>
      </c>
      <c r="AY333" s="160" t="s">
        <v>117</v>
      </c>
    </row>
    <row r="334" spans="1:65" s="2" customFormat="1" ht="24.2" customHeight="1">
      <c r="A334" s="34"/>
      <c r="B334" s="139"/>
      <c r="C334" s="140" t="s">
        <v>617</v>
      </c>
      <c r="D334" s="140" t="s">
        <v>120</v>
      </c>
      <c r="E334" s="141" t="s">
        <v>618</v>
      </c>
      <c r="F334" s="142" t="s">
        <v>619</v>
      </c>
      <c r="G334" s="143" t="s">
        <v>202</v>
      </c>
      <c r="H334" s="144">
        <v>27.45</v>
      </c>
      <c r="I334" s="145"/>
      <c r="J334" s="146">
        <f>ROUND(I334*H334,2)</f>
        <v>0</v>
      </c>
      <c r="K334" s="142" t="s">
        <v>3</v>
      </c>
      <c r="L334" s="35"/>
      <c r="M334" s="147" t="s">
        <v>3</v>
      </c>
      <c r="N334" s="148" t="s">
        <v>45</v>
      </c>
      <c r="O334" s="55"/>
      <c r="P334" s="149">
        <f>O334*H334</f>
        <v>0</v>
      </c>
      <c r="Q334" s="149">
        <v>0.00195</v>
      </c>
      <c r="R334" s="149">
        <f>Q334*H334</f>
        <v>0.0535275</v>
      </c>
      <c r="S334" s="149">
        <v>0</v>
      </c>
      <c r="T334" s="150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1" t="s">
        <v>286</v>
      </c>
      <c r="AT334" s="151" t="s">
        <v>120</v>
      </c>
      <c r="AU334" s="151" t="s">
        <v>84</v>
      </c>
      <c r="AY334" s="19" t="s">
        <v>117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9" t="s">
        <v>82</v>
      </c>
      <c r="BK334" s="152">
        <f>ROUND(I334*H334,2)</f>
        <v>0</v>
      </c>
      <c r="BL334" s="19" t="s">
        <v>286</v>
      </c>
      <c r="BM334" s="151" t="s">
        <v>620</v>
      </c>
    </row>
    <row r="335" spans="2:51" s="13" customFormat="1" ht="12">
      <c r="B335" s="158"/>
      <c r="D335" s="159" t="s">
        <v>133</v>
      </c>
      <c r="E335" s="160" t="s">
        <v>3</v>
      </c>
      <c r="F335" s="161" t="s">
        <v>532</v>
      </c>
      <c r="H335" s="162">
        <v>23.76</v>
      </c>
      <c r="I335" s="163"/>
      <c r="L335" s="158"/>
      <c r="M335" s="164"/>
      <c r="N335" s="165"/>
      <c r="O335" s="165"/>
      <c r="P335" s="165"/>
      <c r="Q335" s="165"/>
      <c r="R335" s="165"/>
      <c r="S335" s="165"/>
      <c r="T335" s="166"/>
      <c r="AT335" s="160" t="s">
        <v>133</v>
      </c>
      <c r="AU335" s="160" t="s">
        <v>84</v>
      </c>
      <c r="AV335" s="13" t="s">
        <v>84</v>
      </c>
      <c r="AW335" s="13" t="s">
        <v>34</v>
      </c>
      <c r="AX335" s="13" t="s">
        <v>74</v>
      </c>
      <c r="AY335" s="160" t="s">
        <v>117</v>
      </c>
    </row>
    <row r="336" spans="2:51" s="13" customFormat="1" ht="12">
      <c r="B336" s="158"/>
      <c r="D336" s="159" t="s">
        <v>133</v>
      </c>
      <c r="E336" s="160" t="s">
        <v>3</v>
      </c>
      <c r="F336" s="161" t="s">
        <v>621</v>
      </c>
      <c r="H336" s="162">
        <v>3.69</v>
      </c>
      <c r="I336" s="163"/>
      <c r="L336" s="158"/>
      <c r="M336" s="164"/>
      <c r="N336" s="165"/>
      <c r="O336" s="165"/>
      <c r="P336" s="165"/>
      <c r="Q336" s="165"/>
      <c r="R336" s="165"/>
      <c r="S336" s="165"/>
      <c r="T336" s="166"/>
      <c r="AT336" s="160" t="s">
        <v>133</v>
      </c>
      <c r="AU336" s="160" t="s">
        <v>84</v>
      </c>
      <c r="AV336" s="13" t="s">
        <v>84</v>
      </c>
      <c r="AW336" s="13" t="s">
        <v>34</v>
      </c>
      <c r="AX336" s="13" t="s">
        <v>74</v>
      </c>
      <c r="AY336" s="160" t="s">
        <v>117</v>
      </c>
    </row>
    <row r="337" spans="2:51" s="14" customFormat="1" ht="12">
      <c r="B337" s="172"/>
      <c r="D337" s="159" t="s">
        <v>133</v>
      </c>
      <c r="E337" s="173" t="s">
        <v>3</v>
      </c>
      <c r="F337" s="174" t="s">
        <v>207</v>
      </c>
      <c r="H337" s="175">
        <v>27.45</v>
      </c>
      <c r="I337" s="176"/>
      <c r="L337" s="172"/>
      <c r="M337" s="177"/>
      <c r="N337" s="178"/>
      <c r="O337" s="178"/>
      <c r="P337" s="178"/>
      <c r="Q337" s="178"/>
      <c r="R337" s="178"/>
      <c r="S337" s="178"/>
      <c r="T337" s="179"/>
      <c r="AT337" s="173" t="s">
        <v>133</v>
      </c>
      <c r="AU337" s="173" t="s">
        <v>84</v>
      </c>
      <c r="AV337" s="14" t="s">
        <v>125</v>
      </c>
      <c r="AW337" s="14" t="s">
        <v>34</v>
      </c>
      <c r="AX337" s="14" t="s">
        <v>82</v>
      </c>
      <c r="AY337" s="173" t="s">
        <v>117</v>
      </c>
    </row>
    <row r="338" spans="1:65" s="2" customFormat="1" ht="24.2" customHeight="1">
      <c r="A338" s="34"/>
      <c r="B338" s="139"/>
      <c r="C338" s="140" t="s">
        <v>622</v>
      </c>
      <c r="D338" s="140" t="s">
        <v>120</v>
      </c>
      <c r="E338" s="141" t="s">
        <v>623</v>
      </c>
      <c r="F338" s="142" t="s">
        <v>624</v>
      </c>
      <c r="G338" s="143" t="s">
        <v>202</v>
      </c>
      <c r="H338" s="144">
        <v>9.113</v>
      </c>
      <c r="I338" s="145"/>
      <c r="J338" s="146">
        <f>ROUND(I338*H338,2)</f>
        <v>0</v>
      </c>
      <c r="K338" s="142" t="s">
        <v>3</v>
      </c>
      <c r="L338" s="35"/>
      <c r="M338" s="147" t="s">
        <v>3</v>
      </c>
      <c r="N338" s="148" t="s">
        <v>45</v>
      </c>
      <c r="O338" s="55"/>
      <c r="P338" s="149">
        <f>O338*H338</f>
        <v>0</v>
      </c>
      <c r="Q338" s="149">
        <v>0.00213</v>
      </c>
      <c r="R338" s="149">
        <f>Q338*H338</f>
        <v>0.019410689999999998</v>
      </c>
      <c r="S338" s="149">
        <v>0</v>
      </c>
      <c r="T338" s="15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1" t="s">
        <v>286</v>
      </c>
      <c r="AT338" s="151" t="s">
        <v>120</v>
      </c>
      <c r="AU338" s="151" t="s">
        <v>84</v>
      </c>
      <c r="AY338" s="19" t="s">
        <v>117</v>
      </c>
      <c r="BE338" s="152">
        <f>IF(N338="základní",J338,0)</f>
        <v>0</v>
      </c>
      <c r="BF338" s="152">
        <f>IF(N338="snížená",J338,0)</f>
        <v>0</v>
      </c>
      <c r="BG338" s="152">
        <f>IF(N338="zákl. přenesená",J338,0)</f>
        <v>0</v>
      </c>
      <c r="BH338" s="152">
        <f>IF(N338="sníž. přenesená",J338,0)</f>
        <v>0</v>
      </c>
      <c r="BI338" s="152">
        <f>IF(N338="nulová",J338,0)</f>
        <v>0</v>
      </c>
      <c r="BJ338" s="19" t="s">
        <v>82</v>
      </c>
      <c r="BK338" s="152">
        <f>ROUND(I338*H338,2)</f>
        <v>0</v>
      </c>
      <c r="BL338" s="19" t="s">
        <v>286</v>
      </c>
      <c r="BM338" s="151" t="s">
        <v>625</v>
      </c>
    </row>
    <row r="339" spans="2:51" s="13" customFormat="1" ht="12">
      <c r="B339" s="158"/>
      <c r="D339" s="159" t="s">
        <v>133</v>
      </c>
      <c r="E339" s="160" t="s">
        <v>3</v>
      </c>
      <c r="F339" s="161" t="s">
        <v>606</v>
      </c>
      <c r="H339" s="162">
        <v>9.113</v>
      </c>
      <c r="I339" s="163"/>
      <c r="L339" s="158"/>
      <c r="M339" s="164"/>
      <c r="N339" s="165"/>
      <c r="O339" s="165"/>
      <c r="P339" s="165"/>
      <c r="Q339" s="165"/>
      <c r="R339" s="165"/>
      <c r="S339" s="165"/>
      <c r="T339" s="166"/>
      <c r="AT339" s="160" t="s">
        <v>133</v>
      </c>
      <c r="AU339" s="160" t="s">
        <v>84</v>
      </c>
      <c r="AV339" s="13" t="s">
        <v>84</v>
      </c>
      <c r="AW339" s="13" t="s">
        <v>34</v>
      </c>
      <c r="AX339" s="13" t="s">
        <v>82</v>
      </c>
      <c r="AY339" s="160" t="s">
        <v>117</v>
      </c>
    </row>
    <row r="340" spans="1:65" s="2" customFormat="1" ht="24.2" customHeight="1">
      <c r="A340" s="34"/>
      <c r="B340" s="139"/>
      <c r="C340" s="140" t="s">
        <v>626</v>
      </c>
      <c r="D340" s="140" t="s">
        <v>120</v>
      </c>
      <c r="E340" s="141" t="s">
        <v>627</v>
      </c>
      <c r="F340" s="142" t="s">
        <v>628</v>
      </c>
      <c r="G340" s="143" t="s">
        <v>140</v>
      </c>
      <c r="H340" s="144">
        <v>0.114</v>
      </c>
      <c r="I340" s="145"/>
      <c r="J340" s="146">
        <f>ROUND(I340*H340,2)</f>
        <v>0</v>
      </c>
      <c r="K340" s="142" t="s">
        <v>124</v>
      </c>
      <c r="L340" s="35"/>
      <c r="M340" s="147" t="s">
        <v>3</v>
      </c>
      <c r="N340" s="148" t="s">
        <v>45</v>
      </c>
      <c r="O340" s="55"/>
      <c r="P340" s="149">
        <f>O340*H340</f>
        <v>0</v>
      </c>
      <c r="Q340" s="149">
        <v>0</v>
      </c>
      <c r="R340" s="149">
        <f>Q340*H340</f>
        <v>0</v>
      </c>
      <c r="S340" s="149">
        <v>0</v>
      </c>
      <c r="T340" s="150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51" t="s">
        <v>286</v>
      </c>
      <c r="AT340" s="151" t="s">
        <v>120</v>
      </c>
      <c r="AU340" s="151" t="s">
        <v>84</v>
      </c>
      <c r="AY340" s="19" t="s">
        <v>117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9" t="s">
        <v>82</v>
      </c>
      <c r="BK340" s="152">
        <f>ROUND(I340*H340,2)</f>
        <v>0</v>
      </c>
      <c r="BL340" s="19" t="s">
        <v>286</v>
      </c>
      <c r="BM340" s="151" t="s">
        <v>629</v>
      </c>
    </row>
    <row r="341" spans="1:47" s="2" customFormat="1" ht="12">
      <c r="A341" s="34"/>
      <c r="B341" s="35"/>
      <c r="C341" s="34"/>
      <c r="D341" s="153" t="s">
        <v>127</v>
      </c>
      <c r="E341" s="34"/>
      <c r="F341" s="154" t="s">
        <v>630</v>
      </c>
      <c r="G341" s="34"/>
      <c r="H341" s="34"/>
      <c r="I341" s="155"/>
      <c r="J341" s="34"/>
      <c r="K341" s="34"/>
      <c r="L341" s="35"/>
      <c r="M341" s="156"/>
      <c r="N341" s="157"/>
      <c r="O341" s="55"/>
      <c r="P341" s="55"/>
      <c r="Q341" s="55"/>
      <c r="R341" s="55"/>
      <c r="S341" s="55"/>
      <c r="T341" s="56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9" t="s">
        <v>127</v>
      </c>
      <c r="AU341" s="19" t="s">
        <v>84</v>
      </c>
    </row>
    <row r="342" spans="2:63" s="12" customFormat="1" ht="22.9" customHeight="1">
      <c r="B342" s="126"/>
      <c r="D342" s="127" t="s">
        <v>73</v>
      </c>
      <c r="E342" s="137" t="s">
        <v>631</v>
      </c>
      <c r="F342" s="137" t="s">
        <v>632</v>
      </c>
      <c r="I342" s="129"/>
      <c r="J342" s="138">
        <f>BK342</f>
        <v>0</v>
      </c>
      <c r="L342" s="126"/>
      <c r="M342" s="131"/>
      <c r="N342" s="132"/>
      <c r="O342" s="132"/>
      <c r="P342" s="133">
        <f>SUM(P343:P352)</f>
        <v>0</v>
      </c>
      <c r="Q342" s="132"/>
      <c r="R342" s="133">
        <f>SUM(R343:R352)</f>
        <v>0.1065476</v>
      </c>
      <c r="S342" s="132"/>
      <c r="T342" s="134">
        <f>SUM(T343:T352)</f>
        <v>0</v>
      </c>
      <c r="AR342" s="127" t="s">
        <v>84</v>
      </c>
      <c r="AT342" s="135" t="s">
        <v>73</v>
      </c>
      <c r="AU342" s="135" t="s">
        <v>82</v>
      </c>
      <c r="AY342" s="127" t="s">
        <v>117</v>
      </c>
      <c r="BK342" s="136">
        <f>SUM(BK343:BK352)</f>
        <v>0</v>
      </c>
    </row>
    <row r="343" spans="1:65" s="2" customFormat="1" ht="16.5" customHeight="1">
      <c r="A343" s="34"/>
      <c r="B343" s="139"/>
      <c r="C343" s="140" t="s">
        <v>633</v>
      </c>
      <c r="D343" s="140" t="s">
        <v>120</v>
      </c>
      <c r="E343" s="141" t="s">
        <v>634</v>
      </c>
      <c r="F343" s="142" t="s">
        <v>635</v>
      </c>
      <c r="G343" s="143" t="s">
        <v>202</v>
      </c>
      <c r="H343" s="144">
        <v>39.6</v>
      </c>
      <c r="I343" s="145"/>
      <c r="J343" s="146">
        <f>ROUND(I343*H343,2)</f>
        <v>0</v>
      </c>
      <c r="K343" s="142" t="s">
        <v>3</v>
      </c>
      <c r="L343" s="35"/>
      <c r="M343" s="147" t="s">
        <v>3</v>
      </c>
      <c r="N343" s="148" t="s">
        <v>45</v>
      </c>
      <c r="O343" s="55"/>
      <c r="P343" s="149">
        <f>O343*H343</f>
        <v>0</v>
      </c>
      <c r="Q343" s="149">
        <v>0.001</v>
      </c>
      <c r="R343" s="149">
        <f>Q343*H343</f>
        <v>0.0396</v>
      </c>
      <c r="S343" s="149">
        <v>0</v>
      </c>
      <c r="T343" s="150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1" t="s">
        <v>286</v>
      </c>
      <c r="AT343" s="151" t="s">
        <v>120</v>
      </c>
      <c r="AU343" s="151" t="s">
        <v>84</v>
      </c>
      <c r="AY343" s="19" t="s">
        <v>117</v>
      </c>
      <c r="BE343" s="152">
        <f>IF(N343="základní",J343,0)</f>
        <v>0</v>
      </c>
      <c r="BF343" s="152">
        <f>IF(N343="snížená",J343,0)</f>
        <v>0</v>
      </c>
      <c r="BG343" s="152">
        <f>IF(N343="zákl. přenesená",J343,0)</f>
        <v>0</v>
      </c>
      <c r="BH343" s="152">
        <f>IF(N343="sníž. přenesená",J343,0)</f>
        <v>0</v>
      </c>
      <c r="BI343" s="152">
        <f>IF(N343="nulová",J343,0)</f>
        <v>0</v>
      </c>
      <c r="BJ343" s="19" t="s">
        <v>82</v>
      </c>
      <c r="BK343" s="152">
        <f>ROUND(I343*H343,2)</f>
        <v>0</v>
      </c>
      <c r="BL343" s="19" t="s">
        <v>286</v>
      </c>
      <c r="BM343" s="151" t="s">
        <v>636</v>
      </c>
    </row>
    <row r="344" spans="1:65" s="2" customFormat="1" ht="16.5" customHeight="1">
      <c r="A344" s="34"/>
      <c r="B344" s="139"/>
      <c r="C344" s="140" t="s">
        <v>637</v>
      </c>
      <c r="D344" s="140" t="s">
        <v>120</v>
      </c>
      <c r="E344" s="141" t="s">
        <v>638</v>
      </c>
      <c r="F344" s="142" t="s">
        <v>639</v>
      </c>
      <c r="G344" s="143" t="s">
        <v>334</v>
      </c>
      <c r="H344" s="144">
        <v>57.8</v>
      </c>
      <c r="I344" s="145"/>
      <c r="J344" s="146">
        <f>ROUND(I344*H344,2)</f>
        <v>0</v>
      </c>
      <c r="K344" s="142" t="s">
        <v>3</v>
      </c>
      <c r="L344" s="35"/>
      <c r="M344" s="147" t="s">
        <v>3</v>
      </c>
      <c r="N344" s="148" t="s">
        <v>45</v>
      </c>
      <c r="O344" s="55"/>
      <c r="P344" s="149">
        <f>O344*H344</f>
        <v>0</v>
      </c>
      <c r="Q344" s="149">
        <v>0.001</v>
      </c>
      <c r="R344" s="149">
        <f>Q344*H344</f>
        <v>0.0578</v>
      </c>
      <c r="S344" s="149">
        <v>0</v>
      </c>
      <c r="T344" s="150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1" t="s">
        <v>286</v>
      </c>
      <c r="AT344" s="151" t="s">
        <v>120</v>
      </c>
      <c r="AU344" s="151" t="s">
        <v>84</v>
      </c>
      <c r="AY344" s="19" t="s">
        <v>117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9" t="s">
        <v>82</v>
      </c>
      <c r="BK344" s="152">
        <f>ROUND(I344*H344,2)</f>
        <v>0</v>
      </c>
      <c r="BL344" s="19" t="s">
        <v>286</v>
      </c>
      <c r="BM344" s="151" t="s">
        <v>640</v>
      </c>
    </row>
    <row r="345" spans="2:51" s="13" customFormat="1" ht="12">
      <c r="B345" s="158"/>
      <c r="D345" s="159" t="s">
        <v>133</v>
      </c>
      <c r="E345" s="160" t="s">
        <v>3</v>
      </c>
      <c r="F345" s="161" t="s">
        <v>641</v>
      </c>
      <c r="H345" s="162">
        <v>57.8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133</v>
      </c>
      <c r="AU345" s="160" t="s">
        <v>84</v>
      </c>
      <c r="AV345" s="13" t="s">
        <v>84</v>
      </c>
      <c r="AW345" s="13" t="s">
        <v>34</v>
      </c>
      <c r="AX345" s="13" t="s">
        <v>82</v>
      </c>
      <c r="AY345" s="160" t="s">
        <v>117</v>
      </c>
    </row>
    <row r="346" spans="1:65" s="2" customFormat="1" ht="21.75" customHeight="1">
      <c r="A346" s="34"/>
      <c r="B346" s="139"/>
      <c r="C346" s="140" t="s">
        <v>642</v>
      </c>
      <c r="D346" s="140" t="s">
        <v>120</v>
      </c>
      <c r="E346" s="141" t="s">
        <v>643</v>
      </c>
      <c r="F346" s="142" t="s">
        <v>644</v>
      </c>
      <c r="G346" s="143" t="s">
        <v>202</v>
      </c>
      <c r="H346" s="144">
        <v>39.6</v>
      </c>
      <c r="I346" s="145"/>
      <c r="J346" s="146">
        <f>ROUND(I346*H346,2)</f>
        <v>0</v>
      </c>
      <c r="K346" s="142" t="s">
        <v>124</v>
      </c>
      <c r="L346" s="35"/>
      <c r="M346" s="147" t="s">
        <v>3</v>
      </c>
      <c r="N346" s="148" t="s">
        <v>45</v>
      </c>
      <c r="O346" s="55"/>
      <c r="P346" s="149">
        <f>O346*H346</f>
        <v>0</v>
      </c>
      <c r="Q346" s="149">
        <v>0</v>
      </c>
      <c r="R346" s="149">
        <f>Q346*H346</f>
        <v>0</v>
      </c>
      <c r="S346" s="149">
        <v>0</v>
      </c>
      <c r="T346" s="15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1" t="s">
        <v>286</v>
      </c>
      <c r="AT346" s="151" t="s">
        <v>120</v>
      </c>
      <c r="AU346" s="151" t="s">
        <v>84</v>
      </c>
      <c r="AY346" s="19" t="s">
        <v>117</v>
      </c>
      <c r="BE346" s="152">
        <f>IF(N346="základní",J346,0)</f>
        <v>0</v>
      </c>
      <c r="BF346" s="152">
        <f>IF(N346="snížená",J346,0)</f>
        <v>0</v>
      </c>
      <c r="BG346" s="152">
        <f>IF(N346="zákl. přenesená",J346,0)</f>
        <v>0</v>
      </c>
      <c r="BH346" s="152">
        <f>IF(N346="sníž. přenesená",J346,0)</f>
        <v>0</v>
      </c>
      <c r="BI346" s="152">
        <f>IF(N346="nulová",J346,0)</f>
        <v>0</v>
      </c>
      <c r="BJ346" s="19" t="s">
        <v>82</v>
      </c>
      <c r="BK346" s="152">
        <f>ROUND(I346*H346,2)</f>
        <v>0</v>
      </c>
      <c r="BL346" s="19" t="s">
        <v>286</v>
      </c>
      <c r="BM346" s="151" t="s">
        <v>645</v>
      </c>
    </row>
    <row r="347" spans="1:47" s="2" customFormat="1" ht="12">
      <c r="A347" s="34"/>
      <c r="B347" s="35"/>
      <c r="C347" s="34"/>
      <c r="D347" s="153" t="s">
        <v>127</v>
      </c>
      <c r="E347" s="34"/>
      <c r="F347" s="154" t="s">
        <v>646</v>
      </c>
      <c r="G347" s="34"/>
      <c r="H347" s="34"/>
      <c r="I347" s="155"/>
      <c r="J347" s="34"/>
      <c r="K347" s="34"/>
      <c r="L347" s="35"/>
      <c r="M347" s="156"/>
      <c r="N347" s="157"/>
      <c r="O347" s="55"/>
      <c r="P347" s="55"/>
      <c r="Q347" s="55"/>
      <c r="R347" s="55"/>
      <c r="S347" s="55"/>
      <c r="T347" s="56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9" t="s">
        <v>127</v>
      </c>
      <c r="AU347" s="19" t="s">
        <v>84</v>
      </c>
    </row>
    <row r="348" spans="2:51" s="13" customFormat="1" ht="12">
      <c r="B348" s="158"/>
      <c r="D348" s="159" t="s">
        <v>133</v>
      </c>
      <c r="E348" s="160" t="s">
        <v>3</v>
      </c>
      <c r="F348" s="161" t="s">
        <v>647</v>
      </c>
      <c r="H348" s="162">
        <v>39.6</v>
      </c>
      <c r="I348" s="163"/>
      <c r="L348" s="158"/>
      <c r="M348" s="164"/>
      <c r="N348" s="165"/>
      <c r="O348" s="165"/>
      <c r="P348" s="165"/>
      <c r="Q348" s="165"/>
      <c r="R348" s="165"/>
      <c r="S348" s="165"/>
      <c r="T348" s="166"/>
      <c r="AT348" s="160" t="s">
        <v>133</v>
      </c>
      <c r="AU348" s="160" t="s">
        <v>84</v>
      </c>
      <c r="AV348" s="13" t="s">
        <v>84</v>
      </c>
      <c r="AW348" s="13" t="s">
        <v>34</v>
      </c>
      <c r="AX348" s="13" t="s">
        <v>82</v>
      </c>
      <c r="AY348" s="160" t="s">
        <v>117</v>
      </c>
    </row>
    <row r="349" spans="1:65" s="2" customFormat="1" ht="16.5" customHeight="1">
      <c r="A349" s="34"/>
      <c r="B349" s="139"/>
      <c r="C349" s="187" t="s">
        <v>648</v>
      </c>
      <c r="D349" s="187" t="s">
        <v>253</v>
      </c>
      <c r="E349" s="188" t="s">
        <v>649</v>
      </c>
      <c r="F349" s="189" t="s">
        <v>650</v>
      </c>
      <c r="G349" s="190" t="s">
        <v>202</v>
      </c>
      <c r="H349" s="191">
        <v>45.738</v>
      </c>
      <c r="I349" s="192"/>
      <c r="J349" s="193">
        <f>ROUND(I349*H349,2)</f>
        <v>0</v>
      </c>
      <c r="K349" s="189" t="s">
        <v>124</v>
      </c>
      <c r="L349" s="194"/>
      <c r="M349" s="195" t="s">
        <v>3</v>
      </c>
      <c r="N349" s="196" t="s">
        <v>45</v>
      </c>
      <c r="O349" s="55"/>
      <c r="P349" s="149">
        <f>O349*H349</f>
        <v>0</v>
      </c>
      <c r="Q349" s="149">
        <v>0.0002</v>
      </c>
      <c r="R349" s="149">
        <f>Q349*H349</f>
        <v>0.0091476</v>
      </c>
      <c r="S349" s="149">
        <v>0</v>
      </c>
      <c r="T349" s="150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1" t="s">
        <v>378</v>
      </c>
      <c r="AT349" s="151" t="s">
        <v>253</v>
      </c>
      <c r="AU349" s="151" t="s">
        <v>84</v>
      </c>
      <c r="AY349" s="19" t="s">
        <v>117</v>
      </c>
      <c r="BE349" s="152">
        <f>IF(N349="základní",J349,0)</f>
        <v>0</v>
      </c>
      <c r="BF349" s="152">
        <f>IF(N349="snížená",J349,0)</f>
        <v>0</v>
      </c>
      <c r="BG349" s="152">
        <f>IF(N349="zákl. přenesená",J349,0)</f>
        <v>0</v>
      </c>
      <c r="BH349" s="152">
        <f>IF(N349="sníž. přenesená",J349,0)</f>
        <v>0</v>
      </c>
      <c r="BI349" s="152">
        <f>IF(N349="nulová",J349,0)</f>
        <v>0</v>
      </c>
      <c r="BJ349" s="19" t="s">
        <v>82</v>
      </c>
      <c r="BK349" s="152">
        <f>ROUND(I349*H349,2)</f>
        <v>0</v>
      </c>
      <c r="BL349" s="19" t="s">
        <v>286</v>
      </c>
      <c r="BM349" s="151" t="s">
        <v>651</v>
      </c>
    </row>
    <row r="350" spans="2:51" s="13" customFormat="1" ht="12">
      <c r="B350" s="158"/>
      <c r="D350" s="159" t="s">
        <v>133</v>
      </c>
      <c r="F350" s="161" t="s">
        <v>652</v>
      </c>
      <c r="H350" s="162">
        <v>45.738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133</v>
      </c>
      <c r="AU350" s="160" t="s">
        <v>84</v>
      </c>
      <c r="AV350" s="13" t="s">
        <v>84</v>
      </c>
      <c r="AW350" s="13" t="s">
        <v>4</v>
      </c>
      <c r="AX350" s="13" t="s">
        <v>82</v>
      </c>
      <c r="AY350" s="160" t="s">
        <v>117</v>
      </c>
    </row>
    <row r="351" spans="1:65" s="2" customFormat="1" ht="24.2" customHeight="1">
      <c r="A351" s="34"/>
      <c r="B351" s="139"/>
      <c r="C351" s="140" t="s">
        <v>653</v>
      </c>
      <c r="D351" s="140" t="s">
        <v>120</v>
      </c>
      <c r="E351" s="141" t="s">
        <v>654</v>
      </c>
      <c r="F351" s="142" t="s">
        <v>655</v>
      </c>
      <c r="G351" s="143" t="s">
        <v>140</v>
      </c>
      <c r="H351" s="144">
        <v>0.107</v>
      </c>
      <c r="I351" s="145"/>
      <c r="J351" s="146">
        <f>ROUND(I351*H351,2)</f>
        <v>0</v>
      </c>
      <c r="K351" s="142" t="s">
        <v>124</v>
      </c>
      <c r="L351" s="35"/>
      <c r="M351" s="147" t="s">
        <v>3</v>
      </c>
      <c r="N351" s="148" t="s">
        <v>45</v>
      </c>
      <c r="O351" s="55"/>
      <c r="P351" s="149">
        <f>O351*H351</f>
        <v>0</v>
      </c>
      <c r="Q351" s="149">
        <v>0</v>
      </c>
      <c r="R351" s="149">
        <f>Q351*H351</f>
        <v>0</v>
      </c>
      <c r="S351" s="149">
        <v>0</v>
      </c>
      <c r="T351" s="150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51" t="s">
        <v>286</v>
      </c>
      <c r="AT351" s="151" t="s">
        <v>120</v>
      </c>
      <c r="AU351" s="151" t="s">
        <v>84</v>
      </c>
      <c r="AY351" s="19" t="s">
        <v>117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9" t="s">
        <v>82</v>
      </c>
      <c r="BK351" s="152">
        <f>ROUND(I351*H351,2)</f>
        <v>0</v>
      </c>
      <c r="BL351" s="19" t="s">
        <v>286</v>
      </c>
      <c r="BM351" s="151" t="s">
        <v>656</v>
      </c>
    </row>
    <row r="352" spans="1:47" s="2" customFormat="1" ht="12">
      <c r="A352" s="34"/>
      <c r="B352" s="35"/>
      <c r="C352" s="34"/>
      <c r="D352" s="153" t="s">
        <v>127</v>
      </c>
      <c r="E352" s="34"/>
      <c r="F352" s="154" t="s">
        <v>657</v>
      </c>
      <c r="G352" s="34"/>
      <c r="H352" s="34"/>
      <c r="I352" s="155"/>
      <c r="J352" s="34"/>
      <c r="K352" s="34"/>
      <c r="L352" s="35"/>
      <c r="M352" s="156"/>
      <c r="N352" s="157"/>
      <c r="O352" s="55"/>
      <c r="P352" s="55"/>
      <c r="Q352" s="55"/>
      <c r="R352" s="55"/>
      <c r="S352" s="55"/>
      <c r="T352" s="56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9" t="s">
        <v>127</v>
      </c>
      <c r="AU352" s="19" t="s">
        <v>84</v>
      </c>
    </row>
    <row r="353" spans="2:63" s="12" customFormat="1" ht="22.9" customHeight="1">
      <c r="B353" s="126"/>
      <c r="D353" s="127" t="s">
        <v>73</v>
      </c>
      <c r="E353" s="137" t="s">
        <v>658</v>
      </c>
      <c r="F353" s="137" t="s">
        <v>659</v>
      </c>
      <c r="I353" s="129"/>
      <c r="J353" s="138">
        <f>BK353</f>
        <v>0</v>
      </c>
      <c r="L353" s="126"/>
      <c r="M353" s="131"/>
      <c r="N353" s="132"/>
      <c r="O353" s="132"/>
      <c r="P353" s="133">
        <f>P354</f>
        <v>0</v>
      </c>
      <c r="Q353" s="132"/>
      <c r="R353" s="133">
        <f>R354</f>
        <v>0.01764</v>
      </c>
      <c r="S353" s="132"/>
      <c r="T353" s="134">
        <f>T354</f>
        <v>0</v>
      </c>
      <c r="AR353" s="127" t="s">
        <v>84</v>
      </c>
      <c r="AT353" s="135" t="s">
        <v>73</v>
      </c>
      <c r="AU353" s="135" t="s">
        <v>82</v>
      </c>
      <c r="AY353" s="127" t="s">
        <v>117</v>
      </c>
      <c r="BK353" s="136">
        <f>BK354</f>
        <v>0</v>
      </c>
    </row>
    <row r="354" spans="1:65" s="2" customFormat="1" ht="16.5" customHeight="1">
      <c r="A354" s="34"/>
      <c r="B354" s="139"/>
      <c r="C354" s="140" t="s">
        <v>660</v>
      </c>
      <c r="D354" s="140" t="s">
        <v>120</v>
      </c>
      <c r="E354" s="141" t="s">
        <v>658</v>
      </c>
      <c r="F354" s="142" t="s">
        <v>661</v>
      </c>
      <c r="G354" s="143" t="s">
        <v>3</v>
      </c>
      <c r="H354" s="144">
        <v>1</v>
      </c>
      <c r="I354" s="145">
        <f>ZTI!G89</f>
        <v>0</v>
      </c>
      <c r="J354" s="146">
        <f>ROUND(I354*H354,2)</f>
        <v>0</v>
      </c>
      <c r="K354" s="142" t="s">
        <v>3</v>
      </c>
      <c r="L354" s="35"/>
      <c r="M354" s="147" t="s">
        <v>3</v>
      </c>
      <c r="N354" s="148" t="s">
        <v>45</v>
      </c>
      <c r="O354" s="55"/>
      <c r="P354" s="149">
        <f>O354*H354</f>
        <v>0</v>
      </c>
      <c r="Q354" s="149">
        <v>0.01764</v>
      </c>
      <c r="R354" s="149">
        <f>Q354*H354</f>
        <v>0.01764</v>
      </c>
      <c r="S354" s="149">
        <v>0</v>
      </c>
      <c r="T354" s="15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1" t="s">
        <v>286</v>
      </c>
      <c r="AT354" s="151" t="s">
        <v>120</v>
      </c>
      <c r="AU354" s="151" t="s">
        <v>84</v>
      </c>
      <c r="AY354" s="19" t="s">
        <v>117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9" t="s">
        <v>82</v>
      </c>
      <c r="BK354" s="152">
        <f>ROUND(I354*H354,2)</f>
        <v>0</v>
      </c>
      <c r="BL354" s="19" t="s">
        <v>286</v>
      </c>
      <c r="BM354" s="151" t="s">
        <v>662</v>
      </c>
    </row>
    <row r="355" spans="2:63" s="12" customFormat="1" ht="22.9" customHeight="1">
      <c r="B355" s="126"/>
      <c r="D355" s="127" t="s">
        <v>73</v>
      </c>
      <c r="E355" s="137" t="s">
        <v>663</v>
      </c>
      <c r="F355" s="137" t="s">
        <v>664</v>
      </c>
      <c r="I355" s="129"/>
      <c r="J355" s="138">
        <f>BK355</f>
        <v>0</v>
      </c>
      <c r="L355" s="126"/>
      <c r="M355" s="131"/>
      <c r="N355" s="132"/>
      <c r="O355" s="132"/>
      <c r="P355" s="133">
        <f>SUM(P356:P360)</f>
        <v>0</v>
      </c>
      <c r="Q355" s="132"/>
      <c r="R355" s="133">
        <f>SUM(R356:R360)</f>
        <v>0.00456</v>
      </c>
      <c r="S355" s="132"/>
      <c r="T355" s="134">
        <f>SUM(T356:T360)</f>
        <v>0</v>
      </c>
      <c r="AR355" s="127" t="s">
        <v>84</v>
      </c>
      <c r="AT355" s="135" t="s">
        <v>73</v>
      </c>
      <c r="AU355" s="135" t="s">
        <v>82</v>
      </c>
      <c r="AY355" s="127" t="s">
        <v>117</v>
      </c>
      <c r="BK355" s="136">
        <f>SUM(BK356:BK360)</f>
        <v>0</v>
      </c>
    </row>
    <row r="356" spans="1:65" s="2" customFormat="1" ht="33" customHeight="1">
      <c r="A356" s="34"/>
      <c r="B356" s="139"/>
      <c r="C356" s="140" t="s">
        <v>665</v>
      </c>
      <c r="D356" s="140" t="s">
        <v>120</v>
      </c>
      <c r="E356" s="141" t="s">
        <v>666</v>
      </c>
      <c r="F356" s="142" t="s">
        <v>667</v>
      </c>
      <c r="G356" s="143" t="s">
        <v>668</v>
      </c>
      <c r="H356" s="144">
        <v>3</v>
      </c>
      <c r="I356" s="145"/>
      <c r="J356" s="146">
        <f>ROUND(I356*H356,2)</f>
        <v>0</v>
      </c>
      <c r="K356" s="142" t="s">
        <v>3</v>
      </c>
      <c r="L356" s="35"/>
      <c r="M356" s="147" t="s">
        <v>3</v>
      </c>
      <c r="N356" s="148" t="s">
        <v>45</v>
      </c>
      <c r="O356" s="55"/>
      <c r="P356" s="149">
        <f>O356*H356</f>
        <v>0</v>
      </c>
      <c r="Q356" s="149">
        <v>0.001</v>
      </c>
      <c r="R356" s="149">
        <f>Q356*H356</f>
        <v>0.003</v>
      </c>
      <c r="S356" s="149">
        <v>0</v>
      </c>
      <c r="T356" s="150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1" t="s">
        <v>286</v>
      </c>
      <c r="AT356" s="151" t="s">
        <v>120</v>
      </c>
      <c r="AU356" s="151" t="s">
        <v>84</v>
      </c>
      <c r="AY356" s="19" t="s">
        <v>117</v>
      </c>
      <c r="BE356" s="152">
        <f>IF(N356="základní",J356,0)</f>
        <v>0</v>
      </c>
      <c r="BF356" s="152">
        <f>IF(N356="snížená",J356,0)</f>
        <v>0</v>
      </c>
      <c r="BG356" s="152">
        <f>IF(N356="zákl. přenesená",J356,0)</f>
        <v>0</v>
      </c>
      <c r="BH356" s="152">
        <f>IF(N356="sníž. přenesená",J356,0)</f>
        <v>0</v>
      </c>
      <c r="BI356" s="152">
        <f>IF(N356="nulová",J356,0)</f>
        <v>0</v>
      </c>
      <c r="BJ356" s="19" t="s">
        <v>82</v>
      </c>
      <c r="BK356" s="152">
        <f>ROUND(I356*H356,2)</f>
        <v>0</v>
      </c>
      <c r="BL356" s="19" t="s">
        <v>286</v>
      </c>
      <c r="BM356" s="151" t="s">
        <v>669</v>
      </c>
    </row>
    <row r="357" spans="1:65" s="2" customFormat="1" ht="24.2" customHeight="1">
      <c r="A357" s="34"/>
      <c r="B357" s="139"/>
      <c r="C357" s="140" t="s">
        <v>670</v>
      </c>
      <c r="D357" s="140" t="s">
        <v>120</v>
      </c>
      <c r="E357" s="141" t="s">
        <v>671</v>
      </c>
      <c r="F357" s="142" t="s">
        <v>672</v>
      </c>
      <c r="G357" s="143" t="s">
        <v>668</v>
      </c>
      <c r="H357" s="144">
        <v>3</v>
      </c>
      <c r="I357" s="145"/>
      <c r="J357" s="146">
        <f>ROUND(I357*H357,2)</f>
        <v>0</v>
      </c>
      <c r="K357" s="142" t="s">
        <v>124</v>
      </c>
      <c r="L357" s="35"/>
      <c r="M357" s="147" t="s">
        <v>3</v>
      </c>
      <c r="N357" s="148" t="s">
        <v>45</v>
      </c>
      <c r="O357" s="55"/>
      <c r="P357" s="149">
        <f>O357*H357</f>
        <v>0</v>
      </c>
      <c r="Q357" s="149">
        <v>0.00052</v>
      </c>
      <c r="R357" s="149">
        <f>Q357*H357</f>
        <v>0.0015599999999999998</v>
      </c>
      <c r="S357" s="149">
        <v>0</v>
      </c>
      <c r="T357" s="150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51" t="s">
        <v>286</v>
      </c>
      <c r="AT357" s="151" t="s">
        <v>120</v>
      </c>
      <c r="AU357" s="151" t="s">
        <v>84</v>
      </c>
      <c r="AY357" s="19" t="s">
        <v>117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9" t="s">
        <v>82</v>
      </c>
      <c r="BK357" s="152">
        <f>ROUND(I357*H357,2)</f>
        <v>0</v>
      </c>
      <c r="BL357" s="19" t="s">
        <v>286</v>
      </c>
      <c r="BM357" s="151" t="s">
        <v>673</v>
      </c>
    </row>
    <row r="358" spans="1:47" s="2" customFormat="1" ht="12">
      <c r="A358" s="34"/>
      <c r="B358" s="35"/>
      <c r="C358" s="34"/>
      <c r="D358" s="153" t="s">
        <v>127</v>
      </c>
      <c r="E358" s="34"/>
      <c r="F358" s="154" t="s">
        <v>674</v>
      </c>
      <c r="G358" s="34"/>
      <c r="H358" s="34"/>
      <c r="I358" s="155"/>
      <c r="J358" s="34"/>
      <c r="K358" s="34"/>
      <c r="L358" s="35"/>
      <c r="M358" s="156"/>
      <c r="N358" s="157"/>
      <c r="O358" s="55"/>
      <c r="P358" s="55"/>
      <c r="Q358" s="55"/>
      <c r="R358" s="55"/>
      <c r="S358" s="55"/>
      <c r="T358" s="56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9" t="s">
        <v>127</v>
      </c>
      <c r="AU358" s="19" t="s">
        <v>84</v>
      </c>
    </row>
    <row r="359" spans="1:65" s="2" customFormat="1" ht="24.2" customHeight="1">
      <c r="A359" s="34"/>
      <c r="B359" s="139"/>
      <c r="C359" s="140" t="s">
        <v>675</v>
      </c>
      <c r="D359" s="140" t="s">
        <v>120</v>
      </c>
      <c r="E359" s="141" t="s">
        <v>676</v>
      </c>
      <c r="F359" s="142" t="s">
        <v>677</v>
      </c>
      <c r="G359" s="143" t="s">
        <v>140</v>
      </c>
      <c r="H359" s="144">
        <v>0.005</v>
      </c>
      <c r="I359" s="145"/>
      <c r="J359" s="146">
        <f>ROUND(I359*H359,2)</f>
        <v>0</v>
      </c>
      <c r="K359" s="142" t="s">
        <v>124</v>
      </c>
      <c r="L359" s="35"/>
      <c r="M359" s="147" t="s">
        <v>3</v>
      </c>
      <c r="N359" s="148" t="s">
        <v>45</v>
      </c>
      <c r="O359" s="55"/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1" t="s">
        <v>286</v>
      </c>
      <c r="AT359" s="151" t="s">
        <v>120</v>
      </c>
      <c r="AU359" s="151" t="s">
        <v>84</v>
      </c>
      <c r="AY359" s="19" t="s">
        <v>117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9" t="s">
        <v>82</v>
      </c>
      <c r="BK359" s="152">
        <f>ROUND(I359*H359,2)</f>
        <v>0</v>
      </c>
      <c r="BL359" s="19" t="s">
        <v>286</v>
      </c>
      <c r="BM359" s="151" t="s">
        <v>678</v>
      </c>
    </row>
    <row r="360" spans="1:47" s="2" customFormat="1" ht="12">
      <c r="A360" s="34"/>
      <c r="B360" s="35"/>
      <c r="C360" s="34"/>
      <c r="D360" s="153" t="s">
        <v>127</v>
      </c>
      <c r="E360" s="34"/>
      <c r="F360" s="154" t="s">
        <v>679</v>
      </c>
      <c r="G360" s="34"/>
      <c r="H360" s="34"/>
      <c r="I360" s="155"/>
      <c r="J360" s="34"/>
      <c r="K360" s="34"/>
      <c r="L360" s="35"/>
      <c r="M360" s="156"/>
      <c r="N360" s="157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127</v>
      </c>
      <c r="AU360" s="19" t="s">
        <v>84</v>
      </c>
    </row>
    <row r="361" spans="2:63" s="12" customFormat="1" ht="22.9" customHeight="1">
      <c r="B361" s="126"/>
      <c r="D361" s="127" t="s">
        <v>73</v>
      </c>
      <c r="E361" s="137" t="s">
        <v>680</v>
      </c>
      <c r="F361" s="137" t="s">
        <v>681</v>
      </c>
      <c r="I361" s="129"/>
      <c r="J361" s="138">
        <f>BK361</f>
        <v>0</v>
      </c>
      <c r="L361" s="126"/>
      <c r="M361" s="131"/>
      <c r="N361" s="132"/>
      <c r="O361" s="132"/>
      <c r="P361" s="133">
        <f>SUM(P362:P366)</f>
        <v>0</v>
      </c>
      <c r="Q361" s="132"/>
      <c r="R361" s="133">
        <f>SUM(R362:R366)</f>
        <v>0.03005</v>
      </c>
      <c r="S361" s="132"/>
      <c r="T361" s="134">
        <f>SUM(T362:T366)</f>
        <v>0</v>
      </c>
      <c r="AR361" s="127" t="s">
        <v>84</v>
      </c>
      <c r="AT361" s="135" t="s">
        <v>73</v>
      </c>
      <c r="AU361" s="135" t="s">
        <v>82</v>
      </c>
      <c r="AY361" s="127" t="s">
        <v>117</v>
      </c>
      <c r="BK361" s="136">
        <f>SUM(BK362:BK366)</f>
        <v>0</v>
      </c>
    </row>
    <row r="362" spans="1:65" s="2" customFormat="1" ht="24.2" customHeight="1">
      <c r="A362" s="34"/>
      <c r="B362" s="139"/>
      <c r="C362" s="140" t="s">
        <v>682</v>
      </c>
      <c r="D362" s="140" t="s">
        <v>120</v>
      </c>
      <c r="E362" s="141" t="s">
        <v>683</v>
      </c>
      <c r="F362" s="142" t="s">
        <v>684</v>
      </c>
      <c r="G362" s="143" t="s">
        <v>668</v>
      </c>
      <c r="H362" s="144">
        <v>2</v>
      </c>
      <c r="I362" s="145"/>
      <c r="J362" s="146">
        <f>ROUND(I362*H362,2)</f>
        <v>0</v>
      </c>
      <c r="K362" s="142" t="s">
        <v>124</v>
      </c>
      <c r="L362" s="35"/>
      <c r="M362" s="147" t="s">
        <v>3</v>
      </c>
      <c r="N362" s="148" t="s">
        <v>45</v>
      </c>
      <c r="O362" s="55"/>
      <c r="P362" s="149">
        <f>O362*H362</f>
        <v>0</v>
      </c>
      <c r="Q362" s="149">
        <v>0.012</v>
      </c>
      <c r="R362" s="149">
        <f>Q362*H362</f>
        <v>0.024</v>
      </c>
      <c r="S362" s="149">
        <v>0</v>
      </c>
      <c r="T362" s="150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51" t="s">
        <v>286</v>
      </c>
      <c r="AT362" s="151" t="s">
        <v>120</v>
      </c>
      <c r="AU362" s="151" t="s">
        <v>84</v>
      </c>
      <c r="AY362" s="19" t="s">
        <v>117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9" t="s">
        <v>82</v>
      </c>
      <c r="BK362" s="152">
        <f>ROUND(I362*H362,2)</f>
        <v>0</v>
      </c>
      <c r="BL362" s="19" t="s">
        <v>286</v>
      </c>
      <c r="BM362" s="151" t="s">
        <v>685</v>
      </c>
    </row>
    <row r="363" spans="1:47" s="2" customFormat="1" ht="12">
      <c r="A363" s="34"/>
      <c r="B363" s="35"/>
      <c r="C363" s="34"/>
      <c r="D363" s="153" t="s">
        <v>127</v>
      </c>
      <c r="E363" s="34"/>
      <c r="F363" s="154" t="s">
        <v>686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127</v>
      </c>
      <c r="AU363" s="19" t="s">
        <v>84</v>
      </c>
    </row>
    <row r="364" spans="1:65" s="2" customFormat="1" ht="24.2" customHeight="1">
      <c r="A364" s="34"/>
      <c r="B364" s="139"/>
      <c r="C364" s="140" t="s">
        <v>687</v>
      </c>
      <c r="D364" s="140" t="s">
        <v>120</v>
      </c>
      <c r="E364" s="141" t="s">
        <v>688</v>
      </c>
      <c r="F364" s="142" t="s">
        <v>689</v>
      </c>
      <c r="G364" s="143" t="s">
        <v>668</v>
      </c>
      <c r="H364" s="144">
        <v>1</v>
      </c>
      <c r="I364" s="145"/>
      <c r="J364" s="146">
        <f>ROUND(I364*H364,2)</f>
        <v>0</v>
      </c>
      <c r="K364" s="142" t="s">
        <v>3</v>
      </c>
      <c r="L364" s="35"/>
      <c r="M364" s="147" t="s">
        <v>3</v>
      </c>
      <c r="N364" s="148" t="s">
        <v>45</v>
      </c>
      <c r="O364" s="55"/>
      <c r="P364" s="149">
        <f>O364*H364</f>
        <v>0</v>
      </c>
      <c r="Q364" s="149">
        <v>0.00605</v>
      </c>
      <c r="R364" s="149">
        <f>Q364*H364</f>
        <v>0.00605</v>
      </c>
      <c r="S364" s="149">
        <v>0</v>
      </c>
      <c r="T364" s="150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1" t="s">
        <v>286</v>
      </c>
      <c r="AT364" s="151" t="s">
        <v>120</v>
      </c>
      <c r="AU364" s="151" t="s">
        <v>84</v>
      </c>
      <c r="AY364" s="19" t="s">
        <v>117</v>
      </c>
      <c r="BE364" s="152">
        <f>IF(N364="základní",J364,0)</f>
        <v>0</v>
      </c>
      <c r="BF364" s="152">
        <f>IF(N364="snížená",J364,0)</f>
        <v>0</v>
      </c>
      <c r="BG364" s="152">
        <f>IF(N364="zákl. přenesená",J364,0)</f>
        <v>0</v>
      </c>
      <c r="BH364" s="152">
        <f>IF(N364="sníž. přenesená",J364,0)</f>
        <v>0</v>
      </c>
      <c r="BI364" s="152">
        <f>IF(N364="nulová",J364,0)</f>
        <v>0</v>
      </c>
      <c r="BJ364" s="19" t="s">
        <v>82</v>
      </c>
      <c r="BK364" s="152">
        <f>ROUND(I364*H364,2)</f>
        <v>0</v>
      </c>
      <c r="BL364" s="19" t="s">
        <v>286</v>
      </c>
      <c r="BM364" s="151" t="s">
        <v>690</v>
      </c>
    </row>
    <row r="365" spans="1:65" s="2" customFormat="1" ht="24.2" customHeight="1">
      <c r="A365" s="34"/>
      <c r="B365" s="139"/>
      <c r="C365" s="140" t="s">
        <v>691</v>
      </c>
      <c r="D365" s="140" t="s">
        <v>120</v>
      </c>
      <c r="E365" s="141" t="s">
        <v>692</v>
      </c>
      <c r="F365" s="142" t="s">
        <v>693</v>
      </c>
      <c r="G365" s="143" t="s">
        <v>140</v>
      </c>
      <c r="H365" s="144">
        <v>0.03</v>
      </c>
      <c r="I365" s="145"/>
      <c r="J365" s="146">
        <f>ROUND(I365*H365,2)</f>
        <v>0</v>
      </c>
      <c r="K365" s="142" t="s">
        <v>124</v>
      </c>
      <c r="L365" s="35"/>
      <c r="M365" s="147" t="s">
        <v>3</v>
      </c>
      <c r="N365" s="148" t="s">
        <v>45</v>
      </c>
      <c r="O365" s="55"/>
      <c r="P365" s="149">
        <f>O365*H365</f>
        <v>0</v>
      </c>
      <c r="Q365" s="149">
        <v>0</v>
      </c>
      <c r="R365" s="149">
        <f>Q365*H365</f>
        <v>0</v>
      </c>
      <c r="S365" s="149">
        <v>0</v>
      </c>
      <c r="T365" s="150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1" t="s">
        <v>286</v>
      </c>
      <c r="AT365" s="151" t="s">
        <v>120</v>
      </c>
      <c r="AU365" s="151" t="s">
        <v>84</v>
      </c>
      <c r="AY365" s="19" t="s">
        <v>117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9" t="s">
        <v>82</v>
      </c>
      <c r="BK365" s="152">
        <f>ROUND(I365*H365,2)</f>
        <v>0</v>
      </c>
      <c r="BL365" s="19" t="s">
        <v>286</v>
      </c>
      <c r="BM365" s="151" t="s">
        <v>694</v>
      </c>
    </row>
    <row r="366" spans="1:47" s="2" customFormat="1" ht="12">
      <c r="A366" s="34"/>
      <c r="B366" s="35"/>
      <c r="C366" s="34"/>
      <c r="D366" s="153" t="s">
        <v>127</v>
      </c>
      <c r="E366" s="34"/>
      <c r="F366" s="154" t="s">
        <v>695</v>
      </c>
      <c r="G366" s="34"/>
      <c r="H366" s="34"/>
      <c r="I366" s="155"/>
      <c r="J366" s="34"/>
      <c r="K366" s="34"/>
      <c r="L366" s="35"/>
      <c r="M366" s="156"/>
      <c r="N366" s="157"/>
      <c r="O366" s="55"/>
      <c r="P366" s="55"/>
      <c r="Q366" s="55"/>
      <c r="R366" s="55"/>
      <c r="S366" s="55"/>
      <c r="T366" s="56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9" t="s">
        <v>127</v>
      </c>
      <c r="AU366" s="19" t="s">
        <v>84</v>
      </c>
    </row>
    <row r="367" spans="2:63" s="12" customFormat="1" ht="22.9" customHeight="1">
      <c r="B367" s="126"/>
      <c r="D367" s="127" t="s">
        <v>73</v>
      </c>
      <c r="E367" s="137" t="s">
        <v>696</v>
      </c>
      <c r="F367" s="137" t="s">
        <v>697</v>
      </c>
      <c r="I367" s="129"/>
      <c r="J367" s="138">
        <f>BK367</f>
        <v>0</v>
      </c>
      <c r="L367" s="126"/>
      <c r="M367" s="131"/>
      <c r="N367" s="132"/>
      <c r="O367" s="132"/>
      <c r="P367" s="133">
        <f>P368</f>
        <v>0</v>
      </c>
      <c r="Q367" s="132"/>
      <c r="R367" s="133">
        <f>R368</f>
        <v>0</v>
      </c>
      <c r="S367" s="132"/>
      <c r="T367" s="134">
        <f>T368</f>
        <v>0</v>
      </c>
      <c r="AR367" s="127" t="s">
        <v>84</v>
      </c>
      <c r="AT367" s="135" t="s">
        <v>73</v>
      </c>
      <c r="AU367" s="135" t="s">
        <v>82</v>
      </c>
      <c r="AY367" s="127" t="s">
        <v>117</v>
      </c>
      <c r="BK367" s="136">
        <f>BK368</f>
        <v>0</v>
      </c>
    </row>
    <row r="368" spans="1:65" s="2" customFormat="1" ht="16.5" customHeight="1">
      <c r="A368" s="34"/>
      <c r="B368" s="139"/>
      <c r="C368" s="140" t="s">
        <v>698</v>
      </c>
      <c r="D368" s="140" t="s">
        <v>120</v>
      </c>
      <c r="E368" s="141" t="s">
        <v>696</v>
      </c>
      <c r="F368" s="142" t="s">
        <v>699</v>
      </c>
      <c r="G368" s="143" t="s">
        <v>3</v>
      </c>
      <c r="H368" s="144">
        <v>1</v>
      </c>
      <c r="I368" s="145">
        <f>SI!J140</f>
        <v>0</v>
      </c>
      <c r="J368" s="146">
        <f>ROUND(I368*H368,2)</f>
        <v>0</v>
      </c>
      <c r="K368" s="142" t="s">
        <v>3</v>
      </c>
      <c r="L368" s="35"/>
      <c r="M368" s="147" t="s">
        <v>3</v>
      </c>
      <c r="N368" s="148" t="s">
        <v>45</v>
      </c>
      <c r="O368" s="55"/>
      <c r="P368" s="149">
        <f>O368*H368</f>
        <v>0</v>
      </c>
      <c r="Q368" s="149">
        <v>0</v>
      </c>
      <c r="R368" s="149">
        <f>Q368*H368</f>
        <v>0</v>
      </c>
      <c r="S368" s="149">
        <v>0</v>
      </c>
      <c r="T368" s="150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1" t="s">
        <v>286</v>
      </c>
      <c r="AT368" s="151" t="s">
        <v>120</v>
      </c>
      <c r="AU368" s="151" t="s">
        <v>84</v>
      </c>
      <c r="AY368" s="19" t="s">
        <v>117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9" t="s">
        <v>82</v>
      </c>
      <c r="BK368" s="152">
        <f>ROUND(I368*H368,2)</f>
        <v>0</v>
      </c>
      <c r="BL368" s="19" t="s">
        <v>286</v>
      </c>
      <c r="BM368" s="151" t="s">
        <v>700</v>
      </c>
    </row>
    <row r="369" spans="2:63" s="12" customFormat="1" ht="22.9" customHeight="1">
      <c r="B369" s="126"/>
      <c r="D369" s="127" t="s">
        <v>73</v>
      </c>
      <c r="E369" s="137" t="s">
        <v>701</v>
      </c>
      <c r="F369" s="137" t="s">
        <v>702</v>
      </c>
      <c r="I369" s="129"/>
      <c r="J369" s="138">
        <f>BK369</f>
        <v>0</v>
      </c>
      <c r="L369" s="126"/>
      <c r="M369" s="131"/>
      <c r="N369" s="132"/>
      <c r="O369" s="132"/>
      <c r="P369" s="133">
        <f>SUM(P370:P390)</f>
        <v>0</v>
      </c>
      <c r="Q369" s="132"/>
      <c r="R369" s="133">
        <f>SUM(R370:R390)</f>
        <v>0.7670860000000002</v>
      </c>
      <c r="S369" s="132"/>
      <c r="T369" s="134">
        <f>SUM(T370:T390)</f>
        <v>0</v>
      </c>
      <c r="AR369" s="127" t="s">
        <v>84</v>
      </c>
      <c r="AT369" s="135" t="s">
        <v>73</v>
      </c>
      <c r="AU369" s="135" t="s">
        <v>82</v>
      </c>
      <c r="AY369" s="127" t="s">
        <v>117</v>
      </c>
      <c r="BK369" s="136">
        <f>SUM(BK370:BK390)</f>
        <v>0</v>
      </c>
    </row>
    <row r="370" spans="1:65" s="2" customFormat="1" ht="21.75" customHeight="1">
      <c r="A370" s="34"/>
      <c r="B370" s="139"/>
      <c r="C370" s="140" t="s">
        <v>703</v>
      </c>
      <c r="D370" s="140" t="s">
        <v>120</v>
      </c>
      <c r="E370" s="141" t="s">
        <v>704</v>
      </c>
      <c r="F370" s="142" t="s">
        <v>705</v>
      </c>
      <c r="G370" s="143" t="s">
        <v>334</v>
      </c>
      <c r="H370" s="144">
        <v>10.66</v>
      </c>
      <c r="I370" s="145"/>
      <c r="J370" s="146">
        <f>ROUND(I370*H370,2)</f>
        <v>0</v>
      </c>
      <c r="K370" s="142" t="s">
        <v>3</v>
      </c>
      <c r="L370" s="35"/>
      <c r="M370" s="147" t="s">
        <v>3</v>
      </c>
      <c r="N370" s="148" t="s">
        <v>45</v>
      </c>
      <c r="O370" s="55"/>
      <c r="P370" s="149">
        <f>O370*H370</f>
        <v>0</v>
      </c>
      <c r="Q370" s="149">
        <v>0.0006</v>
      </c>
      <c r="R370" s="149">
        <f>Q370*H370</f>
        <v>0.006396</v>
      </c>
      <c r="S370" s="149">
        <v>0</v>
      </c>
      <c r="T370" s="150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51" t="s">
        <v>286</v>
      </c>
      <c r="AT370" s="151" t="s">
        <v>120</v>
      </c>
      <c r="AU370" s="151" t="s">
        <v>84</v>
      </c>
      <c r="AY370" s="19" t="s">
        <v>117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9" t="s">
        <v>82</v>
      </c>
      <c r="BK370" s="152">
        <f>ROUND(I370*H370,2)</f>
        <v>0</v>
      </c>
      <c r="BL370" s="19" t="s">
        <v>286</v>
      </c>
      <c r="BM370" s="151" t="s">
        <v>706</v>
      </c>
    </row>
    <row r="371" spans="1:65" s="2" customFormat="1" ht="21.75" customHeight="1">
      <c r="A371" s="34"/>
      <c r="B371" s="139"/>
      <c r="C371" s="140" t="s">
        <v>707</v>
      </c>
      <c r="D371" s="140" t="s">
        <v>120</v>
      </c>
      <c r="E371" s="141" t="s">
        <v>708</v>
      </c>
      <c r="F371" s="142" t="s">
        <v>709</v>
      </c>
      <c r="G371" s="143" t="s">
        <v>334</v>
      </c>
      <c r="H371" s="144">
        <v>6.6</v>
      </c>
      <c r="I371" s="145"/>
      <c r="J371" s="146">
        <f>ROUND(I371*H371,2)</f>
        <v>0</v>
      </c>
      <c r="K371" s="142" t="s">
        <v>3</v>
      </c>
      <c r="L371" s="35"/>
      <c r="M371" s="147" t="s">
        <v>3</v>
      </c>
      <c r="N371" s="148" t="s">
        <v>45</v>
      </c>
      <c r="O371" s="55"/>
      <c r="P371" s="149">
        <f>O371*H371</f>
        <v>0</v>
      </c>
      <c r="Q371" s="149">
        <v>0.0018</v>
      </c>
      <c r="R371" s="149">
        <f>Q371*H371</f>
        <v>0.011879999999999998</v>
      </c>
      <c r="S371" s="149">
        <v>0</v>
      </c>
      <c r="T371" s="150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1" t="s">
        <v>286</v>
      </c>
      <c r="AT371" s="151" t="s">
        <v>120</v>
      </c>
      <c r="AU371" s="151" t="s">
        <v>84</v>
      </c>
      <c r="AY371" s="19" t="s">
        <v>117</v>
      </c>
      <c r="BE371" s="152">
        <f>IF(N371="základní",J371,0)</f>
        <v>0</v>
      </c>
      <c r="BF371" s="152">
        <f>IF(N371="snížená",J371,0)</f>
        <v>0</v>
      </c>
      <c r="BG371" s="152">
        <f>IF(N371="zákl. přenesená",J371,0)</f>
        <v>0</v>
      </c>
      <c r="BH371" s="152">
        <f>IF(N371="sníž. přenesená",J371,0)</f>
        <v>0</v>
      </c>
      <c r="BI371" s="152">
        <f>IF(N371="nulová",J371,0)</f>
        <v>0</v>
      </c>
      <c r="BJ371" s="19" t="s">
        <v>82</v>
      </c>
      <c r="BK371" s="152">
        <f>ROUND(I371*H371,2)</f>
        <v>0</v>
      </c>
      <c r="BL371" s="19" t="s">
        <v>286</v>
      </c>
      <c r="BM371" s="151" t="s">
        <v>710</v>
      </c>
    </row>
    <row r="372" spans="2:51" s="13" customFormat="1" ht="12">
      <c r="B372" s="158"/>
      <c r="D372" s="159" t="s">
        <v>133</v>
      </c>
      <c r="E372" s="160" t="s">
        <v>3</v>
      </c>
      <c r="F372" s="161" t="s">
        <v>711</v>
      </c>
      <c r="H372" s="162">
        <v>6.6</v>
      </c>
      <c r="I372" s="163"/>
      <c r="L372" s="158"/>
      <c r="M372" s="164"/>
      <c r="N372" s="165"/>
      <c r="O372" s="165"/>
      <c r="P372" s="165"/>
      <c r="Q372" s="165"/>
      <c r="R372" s="165"/>
      <c r="S372" s="165"/>
      <c r="T372" s="166"/>
      <c r="AT372" s="160" t="s">
        <v>133</v>
      </c>
      <c r="AU372" s="160" t="s">
        <v>84</v>
      </c>
      <c r="AV372" s="13" t="s">
        <v>84</v>
      </c>
      <c r="AW372" s="13" t="s">
        <v>34</v>
      </c>
      <c r="AX372" s="13" t="s">
        <v>82</v>
      </c>
      <c r="AY372" s="160" t="s">
        <v>117</v>
      </c>
    </row>
    <row r="373" spans="1:65" s="2" customFormat="1" ht="21.75" customHeight="1">
      <c r="A373" s="34"/>
      <c r="B373" s="139"/>
      <c r="C373" s="140" t="s">
        <v>712</v>
      </c>
      <c r="D373" s="140" t="s">
        <v>120</v>
      </c>
      <c r="E373" s="141" t="s">
        <v>713</v>
      </c>
      <c r="F373" s="142" t="s">
        <v>714</v>
      </c>
      <c r="G373" s="143" t="s">
        <v>334</v>
      </c>
      <c r="H373" s="144">
        <v>10.8</v>
      </c>
      <c r="I373" s="145"/>
      <c r="J373" s="146">
        <f>ROUND(I373*H373,2)</f>
        <v>0</v>
      </c>
      <c r="K373" s="142" t="s">
        <v>3</v>
      </c>
      <c r="L373" s="35"/>
      <c r="M373" s="147" t="s">
        <v>3</v>
      </c>
      <c r="N373" s="148" t="s">
        <v>45</v>
      </c>
      <c r="O373" s="55"/>
      <c r="P373" s="149">
        <f>O373*H373</f>
        <v>0</v>
      </c>
      <c r="Q373" s="149">
        <v>0.0031</v>
      </c>
      <c r="R373" s="149">
        <f>Q373*H373</f>
        <v>0.03348</v>
      </c>
      <c r="S373" s="149">
        <v>0</v>
      </c>
      <c r="T373" s="150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1" t="s">
        <v>286</v>
      </c>
      <c r="AT373" s="151" t="s">
        <v>120</v>
      </c>
      <c r="AU373" s="151" t="s">
        <v>84</v>
      </c>
      <c r="AY373" s="19" t="s">
        <v>117</v>
      </c>
      <c r="BE373" s="152">
        <f>IF(N373="základní",J373,0)</f>
        <v>0</v>
      </c>
      <c r="BF373" s="152">
        <f>IF(N373="snížená",J373,0)</f>
        <v>0</v>
      </c>
      <c r="BG373" s="152">
        <f>IF(N373="zákl. přenesená",J373,0)</f>
        <v>0</v>
      </c>
      <c r="BH373" s="152">
        <f>IF(N373="sníž. přenesená",J373,0)</f>
        <v>0</v>
      </c>
      <c r="BI373" s="152">
        <f>IF(N373="nulová",J373,0)</f>
        <v>0</v>
      </c>
      <c r="BJ373" s="19" t="s">
        <v>82</v>
      </c>
      <c r="BK373" s="152">
        <f>ROUND(I373*H373,2)</f>
        <v>0</v>
      </c>
      <c r="BL373" s="19" t="s">
        <v>286</v>
      </c>
      <c r="BM373" s="151" t="s">
        <v>715</v>
      </c>
    </row>
    <row r="374" spans="1:65" s="2" customFormat="1" ht="16.5" customHeight="1">
      <c r="A374" s="34"/>
      <c r="B374" s="139"/>
      <c r="C374" s="140" t="s">
        <v>716</v>
      </c>
      <c r="D374" s="140" t="s">
        <v>120</v>
      </c>
      <c r="E374" s="141" t="s">
        <v>717</v>
      </c>
      <c r="F374" s="142" t="s">
        <v>718</v>
      </c>
      <c r="G374" s="143" t="s">
        <v>202</v>
      </c>
      <c r="H374" s="144">
        <v>26.1</v>
      </c>
      <c r="I374" s="145"/>
      <c r="J374" s="146">
        <f>ROUND(I374*H374,2)</f>
        <v>0</v>
      </c>
      <c r="K374" s="142" t="s">
        <v>124</v>
      </c>
      <c r="L374" s="35"/>
      <c r="M374" s="147" t="s">
        <v>3</v>
      </c>
      <c r="N374" s="148" t="s">
        <v>45</v>
      </c>
      <c r="O374" s="55"/>
      <c r="P374" s="149">
        <f>O374*H374</f>
        <v>0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1" t="s">
        <v>286</v>
      </c>
      <c r="AT374" s="151" t="s">
        <v>120</v>
      </c>
      <c r="AU374" s="151" t="s">
        <v>84</v>
      </c>
      <c r="AY374" s="19" t="s">
        <v>117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9" t="s">
        <v>82</v>
      </c>
      <c r="BK374" s="152">
        <f>ROUND(I374*H374,2)</f>
        <v>0</v>
      </c>
      <c r="BL374" s="19" t="s">
        <v>286</v>
      </c>
      <c r="BM374" s="151" t="s">
        <v>719</v>
      </c>
    </row>
    <row r="375" spans="1:47" s="2" customFormat="1" ht="12">
      <c r="A375" s="34"/>
      <c r="B375" s="35"/>
      <c r="C375" s="34"/>
      <c r="D375" s="153" t="s">
        <v>127</v>
      </c>
      <c r="E375" s="34"/>
      <c r="F375" s="154" t="s">
        <v>720</v>
      </c>
      <c r="G375" s="34"/>
      <c r="H375" s="34"/>
      <c r="I375" s="155"/>
      <c r="J375" s="34"/>
      <c r="K375" s="34"/>
      <c r="L375" s="35"/>
      <c r="M375" s="156"/>
      <c r="N375" s="157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127</v>
      </c>
      <c r="AU375" s="19" t="s">
        <v>84</v>
      </c>
    </row>
    <row r="376" spans="2:51" s="15" customFormat="1" ht="12">
      <c r="B376" s="180"/>
      <c r="D376" s="159" t="s">
        <v>133</v>
      </c>
      <c r="E376" s="181" t="s">
        <v>3</v>
      </c>
      <c r="F376" s="182" t="s">
        <v>273</v>
      </c>
      <c r="H376" s="181" t="s">
        <v>3</v>
      </c>
      <c r="I376" s="183"/>
      <c r="L376" s="180"/>
      <c r="M376" s="184"/>
      <c r="N376" s="185"/>
      <c r="O376" s="185"/>
      <c r="P376" s="185"/>
      <c r="Q376" s="185"/>
      <c r="R376" s="185"/>
      <c r="S376" s="185"/>
      <c r="T376" s="186"/>
      <c r="AT376" s="181" t="s">
        <v>133</v>
      </c>
      <c r="AU376" s="181" t="s">
        <v>84</v>
      </c>
      <c r="AV376" s="15" t="s">
        <v>82</v>
      </c>
      <c r="AW376" s="15" t="s">
        <v>34</v>
      </c>
      <c r="AX376" s="15" t="s">
        <v>74</v>
      </c>
      <c r="AY376" s="181" t="s">
        <v>117</v>
      </c>
    </row>
    <row r="377" spans="2:51" s="13" customFormat="1" ht="12">
      <c r="B377" s="158"/>
      <c r="D377" s="159" t="s">
        <v>133</v>
      </c>
      <c r="E377" s="160" t="s">
        <v>3</v>
      </c>
      <c r="F377" s="161" t="s">
        <v>721</v>
      </c>
      <c r="H377" s="162">
        <v>26.1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133</v>
      </c>
      <c r="AU377" s="160" t="s">
        <v>84</v>
      </c>
      <c r="AV377" s="13" t="s">
        <v>84</v>
      </c>
      <c r="AW377" s="13" t="s">
        <v>34</v>
      </c>
      <c r="AX377" s="13" t="s">
        <v>82</v>
      </c>
      <c r="AY377" s="160" t="s">
        <v>117</v>
      </c>
    </row>
    <row r="378" spans="1:65" s="2" customFormat="1" ht="16.5" customHeight="1">
      <c r="A378" s="34"/>
      <c r="B378" s="139"/>
      <c r="C378" s="187" t="s">
        <v>722</v>
      </c>
      <c r="D378" s="187" t="s">
        <v>253</v>
      </c>
      <c r="E378" s="188" t="s">
        <v>723</v>
      </c>
      <c r="F378" s="189" t="s">
        <v>724</v>
      </c>
      <c r="G378" s="190" t="s">
        <v>334</v>
      </c>
      <c r="H378" s="191">
        <v>70.47</v>
      </c>
      <c r="I378" s="192"/>
      <c r="J378" s="193">
        <f>ROUND(I378*H378,2)</f>
        <v>0</v>
      </c>
      <c r="K378" s="189" t="s">
        <v>124</v>
      </c>
      <c r="L378" s="194"/>
      <c r="M378" s="195" t="s">
        <v>3</v>
      </c>
      <c r="N378" s="196" t="s">
        <v>45</v>
      </c>
      <c r="O378" s="55"/>
      <c r="P378" s="149">
        <f>O378*H378</f>
        <v>0</v>
      </c>
      <c r="Q378" s="149">
        <v>0.0016</v>
      </c>
      <c r="R378" s="149">
        <f>Q378*H378</f>
        <v>0.112752</v>
      </c>
      <c r="S378" s="149">
        <v>0</v>
      </c>
      <c r="T378" s="15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51" t="s">
        <v>378</v>
      </c>
      <c r="AT378" s="151" t="s">
        <v>253</v>
      </c>
      <c r="AU378" s="151" t="s">
        <v>84</v>
      </c>
      <c r="AY378" s="19" t="s">
        <v>117</v>
      </c>
      <c r="BE378" s="152">
        <f>IF(N378="základní",J378,0)</f>
        <v>0</v>
      </c>
      <c r="BF378" s="152">
        <f>IF(N378="snížená",J378,0)</f>
        <v>0</v>
      </c>
      <c r="BG378" s="152">
        <f>IF(N378="zákl. přenesená",J378,0)</f>
        <v>0</v>
      </c>
      <c r="BH378" s="152">
        <f>IF(N378="sníž. přenesená",J378,0)</f>
        <v>0</v>
      </c>
      <c r="BI378" s="152">
        <f>IF(N378="nulová",J378,0)</f>
        <v>0</v>
      </c>
      <c r="BJ378" s="19" t="s">
        <v>82</v>
      </c>
      <c r="BK378" s="152">
        <f>ROUND(I378*H378,2)</f>
        <v>0</v>
      </c>
      <c r="BL378" s="19" t="s">
        <v>286</v>
      </c>
      <c r="BM378" s="151" t="s">
        <v>725</v>
      </c>
    </row>
    <row r="379" spans="2:51" s="13" customFormat="1" ht="12">
      <c r="B379" s="158"/>
      <c r="D379" s="159" t="s">
        <v>133</v>
      </c>
      <c r="F379" s="161" t="s">
        <v>726</v>
      </c>
      <c r="H379" s="162">
        <v>70.47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133</v>
      </c>
      <c r="AU379" s="160" t="s">
        <v>84</v>
      </c>
      <c r="AV379" s="13" t="s">
        <v>84</v>
      </c>
      <c r="AW379" s="13" t="s">
        <v>4</v>
      </c>
      <c r="AX379" s="13" t="s">
        <v>82</v>
      </c>
      <c r="AY379" s="160" t="s">
        <v>117</v>
      </c>
    </row>
    <row r="380" spans="1:65" s="2" customFormat="1" ht="37.9" customHeight="1">
      <c r="A380" s="34"/>
      <c r="B380" s="139"/>
      <c r="C380" s="140" t="s">
        <v>727</v>
      </c>
      <c r="D380" s="140" t="s">
        <v>120</v>
      </c>
      <c r="E380" s="141" t="s">
        <v>728</v>
      </c>
      <c r="F380" s="142" t="s">
        <v>729</v>
      </c>
      <c r="G380" s="143" t="s">
        <v>202</v>
      </c>
      <c r="H380" s="144">
        <v>26.1</v>
      </c>
      <c r="I380" s="145"/>
      <c r="J380" s="146">
        <f>ROUND(I380*H380,2)</f>
        <v>0</v>
      </c>
      <c r="K380" s="142" t="s">
        <v>124</v>
      </c>
      <c r="L380" s="35"/>
      <c r="M380" s="147" t="s">
        <v>3</v>
      </c>
      <c r="N380" s="148" t="s">
        <v>45</v>
      </c>
      <c r="O380" s="55"/>
      <c r="P380" s="149">
        <f>O380*H380</f>
        <v>0</v>
      </c>
      <c r="Q380" s="149">
        <v>0.00021</v>
      </c>
      <c r="R380" s="149">
        <f>Q380*H380</f>
        <v>0.005481000000000001</v>
      </c>
      <c r="S380" s="149">
        <v>0</v>
      </c>
      <c r="T380" s="150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1" t="s">
        <v>286</v>
      </c>
      <c r="AT380" s="151" t="s">
        <v>120</v>
      </c>
      <c r="AU380" s="151" t="s">
        <v>84</v>
      </c>
      <c r="AY380" s="19" t="s">
        <v>117</v>
      </c>
      <c r="BE380" s="152">
        <f>IF(N380="základní",J380,0)</f>
        <v>0</v>
      </c>
      <c r="BF380" s="152">
        <f>IF(N380="snížená",J380,0)</f>
        <v>0</v>
      </c>
      <c r="BG380" s="152">
        <f>IF(N380="zákl. přenesená",J380,0)</f>
        <v>0</v>
      </c>
      <c r="BH380" s="152">
        <f>IF(N380="sníž. přenesená",J380,0)</f>
        <v>0</v>
      </c>
      <c r="BI380" s="152">
        <f>IF(N380="nulová",J380,0)</f>
        <v>0</v>
      </c>
      <c r="BJ380" s="19" t="s">
        <v>82</v>
      </c>
      <c r="BK380" s="152">
        <f>ROUND(I380*H380,2)</f>
        <v>0</v>
      </c>
      <c r="BL380" s="19" t="s">
        <v>286</v>
      </c>
      <c r="BM380" s="151" t="s">
        <v>730</v>
      </c>
    </row>
    <row r="381" spans="1:47" s="2" customFormat="1" ht="12">
      <c r="A381" s="34"/>
      <c r="B381" s="35"/>
      <c r="C381" s="34"/>
      <c r="D381" s="153" t="s">
        <v>127</v>
      </c>
      <c r="E381" s="34"/>
      <c r="F381" s="154" t="s">
        <v>731</v>
      </c>
      <c r="G381" s="34"/>
      <c r="H381" s="34"/>
      <c r="I381" s="155"/>
      <c r="J381" s="34"/>
      <c r="K381" s="34"/>
      <c r="L381" s="35"/>
      <c r="M381" s="156"/>
      <c r="N381" s="157"/>
      <c r="O381" s="55"/>
      <c r="P381" s="55"/>
      <c r="Q381" s="55"/>
      <c r="R381" s="55"/>
      <c r="S381" s="55"/>
      <c r="T381" s="56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9" t="s">
        <v>127</v>
      </c>
      <c r="AU381" s="19" t="s">
        <v>84</v>
      </c>
    </row>
    <row r="382" spans="2:51" s="15" customFormat="1" ht="12">
      <c r="B382" s="180"/>
      <c r="D382" s="159" t="s">
        <v>133</v>
      </c>
      <c r="E382" s="181" t="s">
        <v>3</v>
      </c>
      <c r="F382" s="182" t="s">
        <v>273</v>
      </c>
      <c r="H382" s="181" t="s">
        <v>3</v>
      </c>
      <c r="I382" s="183"/>
      <c r="L382" s="180"/>
      <c r="M382" s="184"/>
      <c r="N382" s="185"/>
      <c r="O382" s="185"/>
      <c r="P382" s="185"/>
      <c r="Q382" s="185"/>
      <c r="R382" s="185"/>
      <c r="S382" s="185"/>
      <c r="T382" s="186"/>
      <c r="AT382" s="181" t="s">
        <v>133</v>
      </c>
      <c r="AU382" s="181" t="s">
        <v>84</v>
      </c>
      <c r="AV382" s="15" t="s">
        <v>82</v>
      </c>
      <c r="AW382" s="15" t="s">
        <v>34</v>
      </c>
      <c r="AX382" s="15" t="s">
        <v>74</v>
      </c>
      <c r="AY382" s="181" t="s">
        <v>117</v>
      </c>
    </row>
    <row r="383" spans="2:51" s="13" customFormat="1" ht="12">
      <c r="B383" s="158"/>
      <c r="D383" s="159" t="s">
        <v>133</v>
      </c>
      <c r="E383" s="160" t="s">
        <v>3</v>
      </c>
      <c r="F383" s="161" t="s">
        <v>721</v>
      </c>
      <c r="H383" s="162">
        <v>26.1</v>
      </c>
      <c r="I383" s="163"/>
      <c r="L383" s="158"/>
      <c r="M383" s="164"/>
      <c r="N383" s="165"/>
      <c r="O383" s="165"/>
      <c r="P383" s="165"/>
      <c r="Q383" s="165"/>
      <c r="R383" s="165"/>
      <c r="S383" s="165"/>
      <c r="T383" s="166"/>
      <c r="AT383" s="160" t="s">
        <v>133</v>
      </c>
      <c r="AU383" s="160" t="s">
        <v>84</v>
      </c>
      <c r="AV383" s="13" t="s">
        <v>84</v>
      </c>
      <c r="AW383" s="13" t="s">
        <v>34</v>
      </c>
      <c r="AX383" s="13" t="s">
        <v>82</v>
      </c>
      <c r="AY383" s="160" t="s">
        <v>117</v>
      </c>
    </row>
    <row r="384" spans="1:65" s="2" customFormat="1" ht="16.5" customHeight="1">
      <c r="A384" s="34"/>
      <c r="B384" s="139"/>
      <c r="C384" s="187" t="s">
        <v>732</v>
      </c>
      <c r="D384" s="187" t="s">
        <v>253</v>
      </c>
      <c r="E384" s="188" t="s">
        <v>733</v>
      </c>
      <c r="F384" s="189" t="s">
        <v>734</v>
      </c>
      <c r="G384" s="190" t="s">
        <v>202</v>
      </c>
      <c r="H384" s="191">
        <v>28.188</v>
      </c>
      <c r="I384" s="192"/>
      <c r="J384" s="193">
        <f>ROUND(I384*H384,2)</f>
        <v>0</v>
      </c>
      <c r="K384" s="189" t="s">
        <v>3</v>
      </c>
      <c r="L384" s="194"/>
      <c r="M384" s="195" t="s">
        <v>3</v>
      </c>
      <c r="N384" s="196" t="s">
        <v>45</v>
      </c>
      <c r="O384" s="55"/>
      <c r="P384" s="149">
        <f>O384*H384</f>
        <v>0</v>
      </c>
      <c r="Q384" s="149">
        <v>0.021</v>
      </c>
      <c r="R384" s="149">
        <f>Q384*H384</f>
        <v>0.591948</v>
      </c>
      <c r="S384" s="149">
        <v>0</v>
      </c>
      <c r="T384" s="150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51" t="s">
        <v>378</v>
      </c>
      <c r="AT384" s="151" t="s">
        <v>253</v>
      </c>
      <c r="AU384" s="151" t="s">
        <v>84</v>
      </c>
      <c r="AY384" s="19" t="s">
        <v>117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9" t="s">
        <v>82</v>
      </c>
      <c r="BK384" s="152">
        <f>ROUND(I384*H384,2)</f>
        <v>0</v>
      </c>
      <c r="BL384" s="19" t="s">
        <v>286</v>
      </c>
      <c r="BM384" s="151" t="s">
        <v>735</v>
      </c>
    </row>
    <row r="385" spans="2:51" s="13" customFormat="1" ht="12">
      <c r="B385" s="158"/>
      <c r="D385" s="159" t="s">
        <v>133</v>
      </c>
      <c r="F385" s="161" t="s">
        <v>736</v>
      </c>
      <c r="H385" s="162">
        <v>28.188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133</v>
      </c>
      <c r="AU385" s="160" t="s">
        <v>84</v>
      </c>
      <c r="AV385" s="13" t="s">
        <v>84</v>
      </c>
      <c r="AW385" s="13" t="s">
        <v>4</v>
      </c>
      <c r="AX385" s="13" t="s">
        <v>82</v>
      </c>
      <c r="AY385" s="160" t="s">
        <v>117</v>
      </c>
    </row>
    <row r="386" spans="1:65" s="2" customFormat="1" ht="16.5" customHeight="1">
      <c r="A386" s="34"/>
      <c r="B386" s="139"/>
      <c r="C386" s="140" t="s">
        <v>737</v>
      </c>
      <c r="D386" s="140" t="s">
        <v>120</v>
      </c>
      <c r="E386" s="141" t="s">
        <v>738</v>
      </c>
      <c r="F386" s="142" t="s">
        <v>739</v>
      </c>
      <c r="G386" s="143" t="s">
        <v>202</v>
      </c>
      <c r="H386" s="144">
        <v>26.1</v>
      </c>
      <c r="I386" s="145"/>
      <c r="J386" s="146">
        <f>ROUND(I386*H386,2)</f>
        <v>0</v>
      </c>
      <c r="K386" s="142" t="s">
        <v>124</v>
      </c>
      <c r="L386" s="35"/>
      <c r="M386" s="147" t="s">
        <v>3</v>
      </c>
      <c r="N386" s="148" t="s">
        <v>45</v>
      </c>
      <c r="O386" s="55"/>
      <c r="P386" s="149">
        <f>O386*H386</f>
        <v>0</v>
      </c>
      <c r="Q386" s="149">
        <v>0.00019</v>
      </c>
      <c r="R386" s="149">
        <f>Q386*H386</f>
        <v>0.004959000000000001</v>
      </c>
      <c r="S386" s="149">
        <v>0</v>
      </c>
      <c r="T386" s="150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51" t="s">
        <v>286</v>
      </c>
      <c r="AT386" s="151" t="s">
        <v>120</v>
      </c>
      <c r="AU386" s="151" t="s">
        <v>84</v>
      </c>
      <c r="AY386" s="19" t="s">
        <v>117</v>
      </c>
      <c r="BE386" s="152">
        <f>IF(N386="základní",J386,0)</f>
        <v>0</v>
      </c>
      <c r="BF386" s="152">
        <f>IF(N386="snížená",J386,0)</f>
        <v>0</v>
      </c>
      <c r="BG386" s="152">
        <f>IF(N386="zákl. přenesená",J386,0)</f>
        <v>0</v>
      </c>
      <c r="BH386" s="152">
        <f>IF(N386="sníž. přenesená",J386,0)</f>
        <v>0</v>
      </c>
      <c r="BI386" s="152">
        <f>IF(N386="nulová",J386,0)</f>
        <v>0</v>
      </c>
      <c r="BJ386" s="19" t="s">
        <v>82</v>
      </c>
      <c r="BK386" s="152">
        <f>ROUND(I386*H386,2)</f>
        <v>0</v>
      </c>
      <c r="BL386" s="19" t="s">
        <v>286</v>
      </c>
      <c r="BM386" s="151" t="s">
        <v>740</v>
      </c>
    </row>
    <row r="387" spans="1:47" s="2" customFormat="1" ht="12">
      <c r="A387" s="34"/>
      <c r="B387" s="35"/>
      <c r="C387" s="34"/>
      <c r="D387" s="153" t="s">
        <v>127</v>
      </c>
      <c r="E387" s="34"/>
      <c r="F387" s="154" t="s">
        <v>741</v>
      </c>
      <c r="G387" s="34"/>
      <c r="H387" s="34"/>
      <c r="I387" s="155"/>
      <c r="J387" s="34"/>
      <c r="K387" s="34"/>
      <c r="L387" s="35"/>
      <c r="M387" s="156"/>
      <c r="N387" s="157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127</v>
      </c>
      <c r="AU387" s="19" t="s">
        <v>84</v>
      </c>
    </row>
    <row r="388" spans="1:65" s="2" customFormat="1" ht="16.5" customHeight="1">
      <c r="A388" s="34"/>
      <c r="B388" s="139"/>
      <c r="C388" s="140" t="s">
        <v>742</v>
      </c>
      <c r="D388" s="140" t="s">
        <v>120</v>
      </c>
      <c r="E388" s="141" t="s">
        <v>743</v>
      </c>
      <c r="F388" s="142" t="s">
        <v>744</v>
      </c>
      <c r="G388" s="143" t="s">
        <v>197</v>
      </c>
      <c r="H388" s="144">
        <v>1</v>
      </c>
      <c r="I388" s="145"/>
      <c r="J388" s="146">
        <f>ROUND(I388*H388,2)</f>
        <v>0</v>
      </c>
      <c r="K388" s="142" t="s">
        <v>3</v>
      </c>
      <c r="L388" s="35"/>
      <c r="M388" s="147" t="s">
        <v>3</v>
      </c>
      <c r="N388" s="148" t="s">
        <v>45</v>
      </c>
      <c r="O388" s="55"/>
      <c r="P388" s="149">
        <f>O388*H388</f>
        <v>0</v>
      </c>
      <c r="Q388" s="149">
        <v>0.00019</v>
      </c>
      <c r="R388" s="149">
        <f>Q388*H388</f>
        <v>0.00019</v>
      </c>
      <c r="S388" s="149">
        <v>0</v>
      </c>
      <c r="T388" s="150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51" t="s">
        <v>286</v>
      </c>
      <c r="AT388" s="151" t="s">
        <v>120</v>
      </c>
      <c r="AU388" s="151" t="s">
        <v>84</v>
      </c>
      <c r="AY388" s="19" t="s">
        <v>117</v>
      </c>
      <c r="BE388" s="152">
        <f>IF(N388="základní",J388,0)</f>
        <v>0</v>
      </c>
      <c r="BF388" s="152">
        <f>IF(N388="snížená",J388,0)</f>
        <v>0</v>
      </c>
      <c r="BG388" s="152">
        <f>IF(N388="zákl. přenesená",J388,0)</f>
        <v>0</v>
      </c>
      <c r="BH388" s="152">
        <f>IF(N388="sníž. přenesená",J388,0)</f>
        <v>0</v>
      </c>
      <c r="BI388" s="152">
        <f>IF(N388="nulová",J388,0)</f>
        <v>0</v>
      </c>
      <c r="BJ388" s="19" t="s">
        <v>82</v>
      </c>
      <c r="BK388" s="152">
        <f>ROUND(I388*H388,2)</f>
        <v>0</v>
      </c>
      <c r="BL388" s="19" t="s">
        <v>286</v>
      </c>
      <c r="BM388" s="151" t="s">
        <v>745</v>
      </c>
    </row>
    <row r="389" spans="1:65" s="2" customFormat="1" ht="24.2" customHeight="1">
      <c r="A389" s="34"/>
      <c r="B389" s="139"/>
      <c r="C389" s="140" t="s">
        <v>746</v>
      </c>
      <c r="D389" s="140" t="s">
        <v>120</v>
      </c>
      <c r="E389" s="141" t="s">
        <v>747</v>
      </c>
      <c r="F389" s="142" t="s">
        <v>748</v>
      </c>
      <c r="G389" s="143" t="s">
        <v>140</v>
      </c>
      <c r="H389" s="144">
        <v>0.767</v>
      </c>
      <c r="I389" s="145"/>
      <c r="J389" s="146">
        <f>ROUND(I389*H389,2)</f>
        <v>0</v>
      </c>
      <c r="K389" s="142" t="s">
        <v>124</v>
      </c>
      <c r="L389" s="35"/>
      <c r="M389" s="147" t="s">
        <v>3</v>
      </c>
      <c r="N389" s="148" t="s">
        <v>45</v>
      </c>
      <c r="O389" s="55"/>
      <c r="P389" s="149">
        <f>O389*H389</f>
        <v>0</v>
      </c>
      <c r="Q389" s="149">
        <v>0</v>
      </c>
      <c r="R389" s="149">
        <f>Q389*H389</f>
        <v>0</v>
      </c>
      <c r="S389" s="149">
        <v>0</v>
      </c>
      <c r="T389" s="150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1" t="s">
        <v>286</v>
      </c>
      <c r="AT389" s="151" t="s">
        <v>120</v>
      </c>
      <c r="AU389" s="151" t="s">
        <v>84</v>
      </c>
      <c r="AY389" s="19" t="s">
        <v>117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9" t="s">
        <v>82</v>
      </c>
      <c r="BK389" s="152">
        <f>ROUND(I389*H389,2)</f>
        <v>0</v>
      </c>
      <c r="BL389" s="19" t="s">
        <v>286</v>
      </c>
      <c r="BM389" s="151" t="s">
        <v>749</v>
      </c>
    </row>
    <row r="390" spans="1:47" s="2" customFormat="1" ht="12">
      <c r="A390" s="34"/>
      <c r="B390" s="35"/>
      <c r="C390" s="34"/>
      <c r="D390" s="153" t="s">
        <v>127</v>
      </c>
      <c r="E390" s="34"/>
      <c r="F390" s="154" t="s">
        <v>750</v>
      </c>
      <c r="G390" s="34"/>
      <c r="H390" s="34"/>
      <c r="I390" s="155"/>
      <c r="J390" s="34"/>
      <c r="K390" s="34"/>
      <c r="L390" s="35"/>
      <c r="M390" s="156"/>
      <c r="N390" s="157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127</v>
      </c>
      <c r="AU390" s="19" t="s">
        <v>84</v>
      </c>
    </row>
    <row r="391" spans="2:63" s="12" customFormat="1" ht="22.9" customHeight="1">
      <c r="B391" s="126"/>
      <c r="D391" s="127" t="s">
        <v>73</v>
      </c>
      <c r="E391" s="137" t="s">
        <v>751</v>
      </c>
      <c r="F391" s="137" t="s">
        <v>752</v>
      </c>
      <c r="I391" s="129"/>
      <c r="J391" s="138">
        <f>BK391</f>
        <v>0</v>
      </c>
      <c r="L391" s="126"/>
      <c r="M391" s="131"/>
      <c r="N391" s="132"/>
      <c r="O391" s="132"/>
      <c r="P391" s="133">
        <f>SUM(P392:P414)</f>
        <v>0</v>
      </c>
      <c r="Q391" s="132"/>
      <c r="R391" s="133">
        <f>SUM(R392:R414)</f>
        <v>0.7598317999999998</v>
      </c>
      <c r="S391" s="132"/>
      <c r="T391" s="134">
        <f>SUM(T392:T414)</f>
        <v>0</v>
      </c>
      <c r="AR391" s="127" t="s">
        <v>84</v>
      </c>
      <c r="AT391" s="135" t="s">
        <v>73</v>
      </c>
      <c r="AU391" s="135" t="s">
        <v>82</v>
      </c>
      <c r="AY391" s="127" t="s">
        <v>117</v>
      </c>
      <c r="BK391" s="136">
        <f>SUM(BK392:BK414)</f>
        <v>0</v>
      </c>
    </row>
    <row r="392" spans="1:65" s="2" customFormat="1" ht="37.9" customHeight="1">
      <c r="A392" s="34"/>
      <c r="B392" s="139"/>
      <c r="C392" s="140" t="s">
        <v>753</v>
      </c>
      <c r="D392" s="140" t="s">
        <v>120</v>
      </c>
      <c r="E392" s="141" t="s">
        <v>754</v>
      </c>
      <c r="F392" s="142" t="s">
        <v>755</v>
      </c>
      <c r="G392" s="143" t="s">
        <v>202</v>
      </c>
      <c r="H392" s="144">
        <v>3.238</v>
      </c>
      <c r="I392" s="145"/>
      <c r="J392" s="146">
        <f>ROUND(I392*H392,2)</f>
        <v>0</v>
      </c>
      <c r="K392" s="142" t="s">
        <v>124</v>
      </c>
      <c r="L392" s="35"/>
      <c r="M392" s="147" t="s">
        <v>3</v>
      </c>
      <c r="N392" s="148" t="s">
        <v>45</v>
      </c>
      <c r="O392" s="55"/>
      <c r="P392" s="149">
        <f>O392*H392</f>
        <v>0</v>
      </c>
      <c r="Q392" s="149">
        <v>0.04554</v>
      </c>
      <c r="R392" s="149">
        <f>Q392*H392</f>
        <v>0.14745851999999998</v>
      </c>
      <c r="S392" s="149">
        <v>0</v>
      </c>
      <c r="T392" s="150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51" t="s">
        <v>286</v>
      </c>
      <c r="AT392" s="151" t="s">
        <v>120</v>
      </c>
      <c r="AU392" s="151" t="s">
        <v>84</v>
      </c>
      <c r="AY392" s="19" t="s">
        <v>117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9" t="s">
        <v>82</v>
      </c>
      <c r="BK392" s="152">
        <f>ROUND(I392*H392,2)</f>
        <v>0</v>
      </c>
      <c r="BL392" s="19" t="s">
        <v>286</v>
      </c>
      <c r="BM392" s="151" t="s">
        <v>756</v>
      </c>
    </row>
    <row r="393" spans="1:47" s="2" customFormat="1" ht="12">
      <c r="A393" s="34"/>
      <c r="B393" s="35"/>
      <c r="C393" s="34"/>
      <c r="D393" s="153" t="s">
        <v>127</v>
      </c>
      <c r="E393" s="34"/>
      <c r="F393" s="154" t="s">
        <v>757</v>
      </c>
      <c r="G393" s="34"/>
      <c r="H393" s="34"/>
      <c r="I393" s="155"/>
      <c r="J393" s="34"/>
      <c r="K393" s="34"/>
      <c r="L393" s="35"/>
      <c r="M393" s="156"/>
      <c r="N393" s="157"/>
      <c r="O393" s="55"/>
      <c r="P393" s="55"/>
      <c r="Q393" s="55"/>
      <c r="R393" s="55"/>
      <c r="S393" s="55"/>
      <c r="T393" s="56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9" t="s">
        <v>127</v>
      </c>
      <c r="AU393" s="19" t="s">
        <v>84</v>
      </c>
    </row>
    <row r="394" spans="2:51" s="13" customFormat="1" ht="12">
      <c r="B394" s="158"/>
      <c r="D394" s="159" t="s">
        <v>133</v>
      </c>
      <c r="E394" s="160" t="s">
        <v>3</v>
      </c>
      <c r="F394" s="161" t="s">
        <v>758</v>
      </c>
      <c r="H394" s="162">
        <v>3.238</v>
      </c>
      <c r="I394" s="163"/>
      <c r="L394" s="158"/>
      <c r="M394" s="164"/>
      <c r="N394" s="165"/>
      <c r="O394" s="165"/>
      <c r="P394" s="165"/>
      <c r="Q394" s="165"/>
      <c r="R394" s="165"/>
      <c r="S394" s="165"/>
      <c r="T394" s="166"/>
      <c r="AT394" s="160" t="s">
        <v>133</v>
      </c>
      <c r="AU394" s="160" t="s">
        <v>84</v>
      </c>
      <c r="AV394" s="13" t="s">
        <v>84</v>
      </c>
      <c r="AW394" s="13" t="s">
        <v>34</v>
      </c>
      <c r="AX394" s="13" t="s">
        <v>82</v>
      </c>
      <c r="AY394" s="160" t="s">
        <v>117</v>
      </c>
    </row>
    <row r="395" spans="1:65" s="2" customFormat="1" ht="24.2" customHeight="1">
      <c r="A395" s="34"/>
      <c r="B395" s="139"/>
      <c r="C395" s="140" t="s">
        <v>759</v>
      </c>
      <c r="D395" s="140" t="s">
        <v>120</v>
      </c>
      <c r="E395" s="141" t="s">
        <v>760</v>
      </c>
      <c r="F395" s="142" t="s">
        <v>761</v>
      </c>
      <c r="G395" s="143" t="s">
        <v>202</v>
      </c>
      <c r="H395" s="144">
        <v>3.238</v>
      </c>
      <c r="I395" s="145"/>
      <c r="J395" s="146">
        <f>ROUND(I395*H395,2)</f>
        <v>0</v>
      </c>
      <c r="K395" s="142" t="s">
        <v>124</v>
      </c>
      <c r="L395" s="35"/>
      <c r="M395" s="147" t="s">
        <v>3</v>
      </c>
      <c r="N395" s="148" t="s">
        <v>45</v>
      </c>
      <c r="O395" s="55"/>
      <c r="P395" s="149">
        <f>O395*H395</f>
        <v>0</v>
      </c>
      <c r="Q395" s="149">
        <v>0.0002</v>
      </c>
      <c r="R395" s="149">
        <f>Q395*H395</f>
        <v>0.0006476</v>
      </c>
      <c r="S395" s="149">
        <v>0</v>
      </c>
      <c r="T395" s="150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51" t="s">
        <v>286</v>
      </c>
      <c r="AT395" s="151" t="s">
        <v>120</v>
      </c>
      <c r="AU395" s="151" t="s">
        <v>84</v>
      </c>
      <c r="AY395" s="19" t="s">
        <v>117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9" t="s">
        <v>82</v>
      </c>
      <c r="BK395" s="152">
        <f>ROUND(I395*H395,2)</f>
        <v>0</v>
      </c>
      <c r="BL395" s="19" t="s">
        <v>286</v>
      </c>
      <c r="BM395" s="151" t="s">
        <v>762</v>
      </c>
    </row>
    <row r="396" spans="1:47" s="2" customFormat="1" ht="12">
      <c r="A396" s="34"/>
      <c r="B396" s="35"/>
      <c r="C396" s="34"/>
      <c r="D396" s="153" t="s">
        <v>127</v>
      </c>
      <c r="E396" s="34"/>
      <c r="F396" s="154" t="s">
        <v>763</v>
      </c>
      <c r="G396" s="34"/>
      <c r="H396" s="34"/>
      <c r="I396" s="155"/>
      <c r="J396" s="34"/>
      <c r="K396" s="34"/>
      <c r="L396" s="35"/>
      <c r="M396" s="156"/>
      <c r="N396" s="157"/>
      <c r="O396" s="55"/>
      <c r="P396" s="55"/>
      <c r="Q396" s="55"/>
      <c r="R396" s="55"/>
      <c r="S396" s="55"/>
      <c r="T396" s="56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9" t="s">
        <v>127</v>
      </c>
      <c r="AU396" s="19" t="s">
        <v>84</v>
      </c>
    </row>
    <row r="397" spans="1:65" s="2" customFormat="1" ht="44.25" customHeight="1">
      <c r="A397" s="34"/>
      <c r="B397" s="139"/>
      <c r="C397" s="140" t="s">
        <v>764</v>
      </c>
      <c r="D397" s="140" t="s">
        <v>120</v>
      </c>
      <c r="E397" s="141" t="s">
        <v>765</v>
      </c>
      <c r="F397" s="142" t="s">
        <v>766</v>
      </c>
      <c r="G397" s="143" t="s">
        <v>202</v>
      </c>
      <c r="H397" s="144">
        <v>12.104</v>
      </c>
      <c r="I397" s="145"/>
      <c r="J397" s="146">
        <f>ROUND(I397*H397,2)</f>
        <v>0</v>
      </c>
      <c r="K397" s="142" t="s">
        <v>3</v>
      </c>
      <c r="L397" s="35"/>
      <c r="M397" s="147" t="s">
        <v>3</v>
      </c>
      <c r="N397" s="148" t="s">
        <v>45</v>
      </c>
      <c r="O397" s="55"/>
      <c r="P397" s="149">
        <f>O397*H397</f>
        <v>0</v>
      </c>
      <c r="Q397" s="149">
        <v>0.04832</v>
      </c>
      <c r="R397" s="149">
        <f>Q397*H397</f>
        <v>0.5848652799999999</v>
      </c>
      <c r="S397" s="149">
        <v>0</v>
      </c>
      <c r="T397" s="150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1" t="s">
        <v>286</v>
      </c>
      <c r="AT397" s="151" t="s">
        <v>120</v>
      </c>
      <c r="AU397" s="151" t="s">
        <v>84</v>
      </c>
      <c r="AY397" s="19" t="s">
        <v>117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9" t="s">
        <v>82</v>
      </c>
      <c r="BK397" s="152">
        <f>ROUND(I397*H397,2)</f>
        <v>0</v>
      </c>
      <c r="BL397" s="19" t="s">
        <v>286</v>
      </c>
      <c r="BM397" s="151" t="s">
        <v>767</v>
      </c>
    </row>
    <row r="398" spans="2:51" s="15" customFormat="1" ht="12">
      <c r="B398" s="180"/>
      <c r="D398" s="159" t="s">
        <v>133</v>
      </c>
      <c r="E398" s="181" t="s">
        <v>3</v>
      </c>
      <c r="F398" s="182" t="s">
        <v>768</v>
      </c>
      <c r="H398" s="181" t="s">
        <v>3</v>
      </c>
      <c r="I398" s="183"/>
      <c r="L398" s="180"/>
      <c r="M398" s="184"/>
      <c r="N398" s="185"/>
      <c r="O398" s="185"/>
      <c r="P398" s="185"/>
      <c r="Q398" s="185"/>
      <c r="R398" s="185"/>
      <c r="S398" s="185"/>
      <c r="T398" s="186"/>
      <c r="AT398" s="181" t="s">
        <v>133</v>
      </c>
      <c r="AU398" s="181" t="s">
        <v>84</v>
      </c>
      <c r="AV398" s="15" t="s">
        <v>82</v>
      </c>
      <c r="AW398" s="15" t="s">
        <v>34</v>
      </c>
      <c r="AX398" s="15" t="s">
        <v>74</v>
      </c>
      <c r="AY398" s="181" t="s">
        <v>117</v>
      </c>
    </row>
    <row r="399" spans="2:51" s="13" customFormat="1" ht="12">
      <c r="B399" s="158"/>
      <c r="D399" s="159" t="s">
        <v>133</v>
      </c>
      <c r="E399" s="160" t="s">
        <v>3</v>
      </c>
      <c r="F399" s="161" t="s">
        <v>769</v>
      </c>
      <c r="H399" s="162">
        <v>2.378</v>
      </c>
      <c r="I399" s="163"/>
      <c r="L399" s="158"/>
      <c r="M399" s="164"/>
      <c r="N399" s="165"/>
      <c r="O399" s="165"/>
      <c r="P399" s="165"/>
      <c r="Q399" s="165"/>
      <c r="R399" s="165"/>
      <c r="S399" s="165"/>
      <c r="T399" s="166"/>
      <c r="AT399" s="160" t="s">
        <v>133</v>
      </c>
      <c r="AU399" s="160" t="s">
        <v>84</v>
      </c>
      <c r="AV399" s="13" t="s">
        <v>84</v>
      </c>
      <c r="AW399" s="13" t="s">
        <v>34</v>
      </c>
      <c r="AX399" s="13" t="s">
        <v>74</v>
      </c>
      <c r="AY399" s="160" t="s">
        <v>117</v>
      </c>
    </row>
    <row r="400" spans="2:51" s="13" customFormat="1" ht="12">
      <c r="B400" s="158"/>
      <c r="D400" s="159" t="s">
        <v>133</v>
      </c>
      <c r="E400" s="160" t="s">
        <v>3</v>
      </c>
      <c r="F400" s="161" t="s">
        <v>770</v>
      </c>
      <c r="H400" s="162">
        <v>1.216</v>
      </c>
      <c r="I400" s="163"/>
      <c r="L400" s="158"/>
      <c r="M400" s="164"/>
      <c r="N400" s="165"/>
      <c r="O400" s="165"/>
      <c r="P400" s="165"/>
      <c r="Q400" s="165"/>
      <c r="R400" s="165"/>
      <c r="S400" s="165"/>
      <c r="T400" s="166"/>
      <c r="AT400" s="160" t="s">
        <v>133</v>
      </c>
      <c r="AU400" s="160" t="s">
        <v>84</v>
      </c>
      <c r="AV400" s="13" t="s">
        <v>84</v>
      </c>
      <c r="AW400" s="13" t="s">
        <v>34</v>
      </c>
      <c r="AX400" s="13" t="s">
        <v>74</v>
      </c>
      <c r="AY400" s="160" t="s">
        <v>117</v>
      </c>
    </row>
    <row r="401" spans="2:51" s="15" customFormat="1" ht="12">
      <c r="B401" s="180"/>
      <c r="D401" s="159" t="s">
        <v>133</v>
      </c>
      <c r="E401" s="181" t="s">
        <v>3</v>
      </c>
      <c r="F401" s="182" t="s">
        <v>771</v>
      </c>
      <c r="H401" s="181" t="s">
        <v>3</v>
      </c>
      <c r="I401" s="183"/>
      <c r="L401" s="180"/>
      <c r="M401" s="184"/>
      <c r="N401" s="185"/>
      <c r="O401" s="185"/>
      <c r="P401" s="185"/>
      <c r="Q401" s="185"/>
      <c r="R401" s="185"/>
      <c r="S401" s="185"/>
      <c r="T401" s="186"/>
      <c r="AT401" s="181" t="s">
        <v>133</v>
      </c>
      <c r="AU401" s="181" t="s">
        <v>84</v>
      </c>
      <c r="AV401" s="15" t="s">
        <v>82</v>
      </c>
      <c r="AW401" s="15" t="s">
        <v>34</v>
      </c>
      <c r="AX401" s="15" t="s">
        <v>74</v>
      </c>
      <c r="AY401" s="181" t="s">
        <v>117</v>
      </c>
    </row>
    <row r="402" spans="2:51" s="13" customFormat="1" ht="12">
      <c r="B402" s="158"/>
      <c r="D402" s="159" t="s">
        <v>133</v>
      </c>
      <c r="E402" s="160" t="s">
        <v>3</v>
      </c>
      <c r="F402" s="161" t="s">
        <v>772</v>
      </c>
      <c r="H402" s="162">
        <v>2.404</v>
      </c>
      <c r="I402" s="163"/>
      <c r="L402" s="158"/>
      <c r="M402" s="164"/>
      <c r="N402" s="165"/>
      <c r="O402" s="165"/>
      <c r="P402" s="165"/>
      <c r="Q402" s="165"/>
      <c r="R402" s="165"/>
      <c r="S402" s="165"/>
      <c r="T402" s="166"/>
      <c r="AT402" s="160" t="s">
        <v>133</v>
      </c>
      <c r="AU402" s="160" t="s">
        <v>84</v>
      </c>
      <c r="AV402" s="13" t="s">
        <v>84</v>
      </c>
      <c r="AW402" s="13" t="s">
        <v>34</v>
      </c>
      <c r="AX402" s="13" t="s">
        <v>74</v>
      </c>
      <c r="AY402" s="160" t="s">
        <v>117</v>
      </c>
    </row>
    <row r="403" spans="2:51" s="13" customFormat="1" ht="12">
      <c r="B403" s="158"/>
      <c r="D403" s="159" t="s">
        <v>133</v>
      </c>
      <c r="E403" s="160" t="s">
        <v>3</v>
      </c>
      <c r="F403" s="161" t="s">
        <v>773</v>
      </c>
      <c r="H403" s="162">
        <v>6.106</v>
      </c>
      <c r="I403" s="163"/>
      <c r="L403" s="158"/>
      <c r="M403" s="164"/>
      <c r="N403" s="165"/>
      <c r="O403" s="165"/>
      <c r="P403" s="165"/>
      <c r="Q403" s="165"/>
      <c r="R403" s="165"/>
      <c r="S403" s="165"/>
      <c r="T403" s="166"/>
      <c r="AT403" s="160" t="s">
        <v>133</v>
      </c>
      <c r="AU403" s="160" t="s">
        <v>84</v>
      </c>
      <c r="AV403" s="13" t="s">
        <v>84</v>
      </c>
      <c r="AW403" s="13" t="s">
        <v>34</v>
      </c>
      <c r="AX403" s="13" t="s">
        <v>74</v>
      </c>
      <c r="AY403" s="160" t="s">
        <v>117</v>
      </c>
    </row>
    <row r="404" spans="2:51" s="14" customFormat="1" ht="12">
      <c r="B404" s="172"/>
      <c r="D404" s="159" t="s">
        <v>133</v>
      </c>
      <c r="E404" s="173" t="s">
        <v>3</v>
      </c>
      <c r="F404" s="174" t="s">
        <v>207</v>
      </c>
      <c r="H404" s="175">
        <v>12.104</v>
      </c>
      <c r="I404" s="176"/>
      <c r="L404" s="172"/>
      <c r="M404" s="177"/>
      <c r="N404" s="178"/>
      <c r="O404" s="178"/>
      <c r="P404" s="178"/>
      <c r="Q404" s="178"/>
      <c r="R404" s="178"/>
      <c r="S404" s="178"/>
      <c r="T404" s="179"/>
      <c r="AT404" s="173" t="s">
        <v>133</v>
      </c>
      <c r="AU404" s="173" t="s">
        <v>84</v>
      </c>
      <c r="AV404" s="14" t="s">
        <v>125</v>
      </c>
      <c r="AW404" s="14" t="s">
        <v>34</v>
      </c>
      <c r="AX404" s="14" t="s">
        <v>82</v>
      </c>
      <c r="AY404" s="173" t="s">
        <v>117</v>
      </c>
    </row>
    <row r="405" spans="1:65" s="2" customFormat="1" ht="24.2" customHeight="1">
      <c r="A405" s="34"/>
      <c r="B405" s="139"/>
      <c r="C405" s="140" t="s">
        <v>774</v>
      </c>
      <c r="D405" s="140" t="s">
        <v>120</v>
      </c>
      <c r="E405" s="141" t="s">
        <v>775</v>
      </c>
      <c r="F405" s="142" t="s">
        <v>776</v>
      </c>
      <c r="G405" s="143" t="s">
        <v>202</v>
      </c>
      <c r="H405" s="144">
        <v>12.104</v>
      </c>
      <c r="I405" s="145"/>
      <c r="J405" s="146">
        <f>ROUND(I405*H405,2)</f>
        <v>0</v>
      </c>
      <c r="K405" s="142" t="s">
        <v>124</v>
      </c>
      <c r="L405" s="35"/>
      <c r="M405" s="147" t="s">
        <v>3</v>
      </c>
      <c r="N405" s="148" t="s">
        <v>45</v>
      </c>
      <c r="O405" s="55"/>
      <c r="P405" s="149">
        <f>O405*H405</f>
        <v>0</v>
      </c>
      <c r="Q405" s="149">
        <v>0.0001</v>
      </c>
      <c r="R405" s="149">
        <f>Q405*H405</f>
        <v>0.0012104</v>
      </c>
      <c r="S405" s="149">
        <v>0</v>
      </c>
      <c r="T405" s="150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1" t="s">
        <v>286</v>
      </c>
      <c r="AT405" s="151" t="s">
        <v>120</v>
      </c>
      <c r="AU405" s="151" t="s">
        <v>84</v>
      </c>
      <c r="AY405" s="19" t="s">
        <v>117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9" t="s">
        <v>82</v>
      </c>
      <c r="BK405" s="152">
        <f>ROUND(I405*H405,2)</f>
        <v>0</v>
      </c>
      <c r="BL405" s="19" t="s">
        <v>286</v>
      </c>
      <c r="BM405" s="151" t="s">
        <v>777</v>
      </c>
    </row>
    <row r="406" spans="1:47" s="2" customFormat="1" ht="12">
      <c r="A406" s="34"/>
      <c r="B406" s="35"/>
      <c r="C406" s="34"/>
      <c r="D406" s="153" t="s">
        <v>127</v>
      </c>
      <c r="E406" s="34"/>
      <c r="F406" s="154" t="s">
        <v>778</v>
      </c>
      <c r="G406" s="34"/>
      <c r="H406" s="34"/>
      <c r="I406" s="155"/>
      <c r="J406" s="34"/>
      <c r="K406" s="34"/>
      <c r="L406" s="35"/>
      <c r="M406" s="156"/>
      <c r="N406" s="157"/>
      <c r="O406" s="55"/>
      <c r="P406" s="55"/>
      <c r="Q406" s="55"/>
      <c r="R406" s="55"/>
      <c r="S406" s="55"/>
      <c r="T406" s="56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127</v>
      </c>
      <c r="AU406" s="19" t="s">
        <v>84</v>
      </c>
    </row>
    <row r="407" spans="1:65" s="2" customFormat="1" ht="16.5" customHeight="1">
      <c r="A407" s="34"/>
      <c r="B407" s="139"/>
      <c r="C407" s="140" t="s">
        <v>779</v>
      </c>
      <c r="D407" s="140" t="s">
        <v>120</v>
      </c>
      <c r="E407" s="141" t="s">
        <v>780</v>
      </c>
      <c r="F407" s="142" t="s">
        <v>781</v>
      </c>
      <c r="G407" s="143" t="s">
        <v>202</v>
      </c>
      <c r="H407" s="144">
        <v>12.104</v>
      </c>
      <c r="I407" s="145"/>
      <c r="J407" s="146">
        <f>ROUND(I407*H407,2)</f>
        <v>0</v>
      </c>
      <c r="K407" s="142" t="s">
        <v>124</v>
      </c>
      <c r="L407" s="35"/>
      <c r="M407" s="147" t="s">
        <v>3</v>
      </c>
      <c r="N407" s="148" t="s">
        <v>45</v>
      </c>
      <c r="O407" s="55"/>
      <c r="P407" s="149">
        <f>O407*H407</f>
        <v>0</v>
      </c>
      <c r="Q407" s="149">
        <v>0</v>
      </c>
      <c r="R407" s="149">
        <f>Q407*H407</f>
        <v>0</v>
      </c>
      <c r="S407" s="149">
        <v>0</v>
      </c>
      <c r="T407" s="150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1" t="s">
        <v>286</v>
      </c>
      <c r="AT407" s="151" t="s">
        <v>120</v>
      </c>
      <c r="AU407" s="151" t="s">
        <v>84</v>
      </c>
      <c r="AY407" s="19" t="s">
        <v>117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9" t="s">
        <v>82</v>
      </c>
      <c r="BK407" s="152">
        <f>ROUND(I407*H407,2)</f>
        <v>0</v>
      </c>
      <c r="BL407" s="19" t="s">
        <v>286</v>
      </c>
      <c r="BM407" s="151" t="s">
        <v>782</v>
      </c>
    </row>
    <row r="408" spans="1:47" s="2" customFormat="1" ht="12">
      <c r="A408" s="34"/>
      <c r="B408" s="35"/>
      <c r="C408" s="34"/>
      <c r="D408" s="153" t="s">
        <v>127</v>
      </c>
      <c r="E408" s="34"/>
      <c r="F408" s="154" t="s">
        <v>783</v>
      </c>
      <c r="G408" s="34"/>
      <c r="H408" s="34"/>
      <c r="I408" s="155"/>
      <c r="J408" s="34"/>
      <c r="K408" s="34"/>
      <c r="L408" s="35"/>
      <c r="M408" s="156"/>
      <c r="N408" s="157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127</v>
      </c>
      <c r="AU408" s="19" t="s">
        <v>84</v>
      </c>
    </row>
    <row r="409" spans="1:65" s="2" customFormat="1" ht="21.75" customHeight="1">
      <c r="A409" s="34"/>
      <c r="B409" s="139"/>
      <c r="C409" s="140" t="s">
        <v>784</v>
      </c>
      <c r="D409" s="140" t="s">
        <v>120</v>
      </c>
      <c r="E409" s="141" t="s">
        <v>785</v>
      </c>
      <c r="F409" s="142" t="s">
        <v>786</v>
      </c>
      <c r="G409" s="143" t="s">
        <v>202</v>
      </c>
      <c r="H409" s="144">
        <v>1.5</v>
      </c>
      <c r="I409" s="145"/>
      <c r="J409" s="146">
        <f>ROUND(I409*H409,2)</f>
        <v>0</v>
      </c>
      <c r="K409" s="142" t="s">
        <v>124</v>
      </c>
      <c r="L409" s="35"/>
      <c r="M409" s="147" t="s">
        <v>3</v>
      </c>
      <c r="N409" s="148" t="s">
        <v>45</v>
      </c>
      <c r="O409" s="55"/>
      <c r="P409" s="149">
        <f>O409*H409</f>
        <v>0</v>
      </c>
      <c r="Q409" s="149">
        <v>0.0171</v>
      </c>
      <c r="R409" s="149">
        <f>Q409*H409</f>
        <v>0.02565</v>
      </c>
      <c r="S409" s="149">
        <v>0</v>
      </c>
      <c r="T409" s="150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51" t="s">
        <v>125</v>
      </c>
      <c r="AT409" s="151" t="s">
        <v>120</v>
      </c>
      <c r="AU409" s="151" t="s">
        <v>84</v>
      </c>
      <c r="AY409" s="19" t="s">
        <v>117</v>
      </c>
      <c r="BE409" s="152">
        <f>IF(N409="základní",J409,0)</f>
        <v>0</v>
      </c>
      <c r="BF409" s="152">
        <f>IF(N409="snížená",J409,0)</f>
        <v>0</v>
      </c>
      <c r="BG409" s="152">
        <f>IF(N409="zákl. přenesená",J409,0)</f>
        <v>0</v>
      </c>
      <c r="BH409" s="152">
        <f>IF(N409="sníž. přenesená",J409,0)</f>
        <v>0</v>
      </c>
      <c r="BI409" s="152">
        <f>IF(N409="nulová",J409,0)</f>
        <v>0</v>
      </c>
      <c r="BJ409" s="19" t="s">
        <v>82</v>
      </c>
      <c r="BK409" s="152">
        <f>ROUND(I409*H409,2)</f>
        <v>0</v>
      </c>
      <c r="BL409" s="19" t="s">
        <v>125</v>
      </c>
      <c r="BM409" s="151" t="s">
        <v>787</v>
      </c>
    </row>
    <row r="410" spans="1:47" s="2" customFormat="1" ht="12">
      <c r="A410" s="34"/>
      <c r="B410" s="35"/>
      <c r="C410" s="34"/>
      <c r="D410" s="153" t="s">
        <v>127</v>
      </c>
      <c r="E410" s="34"/>
      <c r="F410" s="154" t="s">
        <v>788</v>
      </c>
      <c r="G410" s="34"/>
      <c r="H410" s="34"/>
      <c r="I410" s="155"/>
      <c r="J410" s="34"/>
      <c r="K410" s="34"/>
      <c r="L410" s="35"/>
      <c r="M410" s="156"/>
      <c r="N410" s="157"/>
      <c r="O410" s="55"/>
      <c r="P410" s="55"/>
      <c r="Q410" s="55"/>
      <c r="R410" s="55"/>
      <c r="S410" s="55"/>
      <c r="T410" s="56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9" t="s">
        <v>127</v>
      </c>
      <c r="AU410" s="19" t="s">
        <v>84</v>
      </c>
    </row>
    <row r="411" spans="2:51" s="13" customFormat="1" ht="12">
      <c r="B411" s="158"/>
      <c r="D411" s="159" t="s">
        <v>133</v>
      </c>
      <c r="E411" s="160" t="s">
        <v>3</v>
      </c>
      <c r="F411" s="161" t="s">
        <v>789</v>
      </c>
      <c r="H411" s="162">
        <v>1.5</v>
      </c>
      <c r="I411" s="163"/>
      <c r="L411" s="158"/>
      <c r="M411" s="164"/>
      <c r="N411" s="165"/>
      <c r="O411" s="165"/>
      <c r="P411" s="165"/>
      <c r="Q411" s="165"/>
      <c r="R411" s="165"/>
      <c r="S411" s="165"/>
      <c r="T411" s="166"/>
      <c r="AT411" s="160" t="s">
        <v>133</v>
      </c>
      <c r="AU411" s="160" t="s">
        <v>84</v>
      </c>
      <c r="AV411" s="13" t="s">
        <v>84</v>
      </c>
      <c r="AW411" s="13" t="s">
        <v>34</v>
      </c>
      <c r="AX411" s="13" t="s">
        <v>82</v>
      </c>
      <c r="AY411" s="160" t="s">
        <v>117</v>
      </c>
    </row>
    <row r="412" spans="1:65" s="2" customFormat="1" ht="24.2" customHeight="1">
      <c r="A412" s="34"/>
      <c r="B412" s="139"/>
      <c r="C412" s="140" t="s">
        <v>790</v>
      </c>
      <c r="D412" s="140" t="s">
        <v>120</v>
      </c>
      <c r="E412" s="141" t="s">
        <v>791</v>
      </c>
      <c r="F412" s="142" t="s">
        <v>792</v>
      </c>
      <c r="G412" s="143" t="s">
        <v>197</v>
      </c>
      <c r="H412" s="144">
        <v>1</v>
      </c>
      <c r="I412" s="145"/>
      <c r="J412" s="146">
        <f>ROUND(I412*H412,2)</f>
        <v>0</v>
      </c>
      <c r="K412" s="142" t="s">
        <v>3</v>
      </c>
      <c r="L412" s="35"/>
      <c r="M412" s="147" t="s">
        <v>3</v>
      </c>
      <c r="N412" s="148" t="s">
        <v>45</v>
      </c>
      <c r="O412" s="55"/>
      <c r="P412" s="149">
        <f>O412*H412</f>
        <v>0</v>
      </c>
      <c r="Q412" s="149">
        <v>0</v>
      </c>
      <c r="R412" s="149">
        <f>Q412*H412</f>
        <v>0</v>
      </c>
      <c r="S412" s="149">
        <v>0</v>
      </c>
      <c r="T412" s="150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1" t="s">
        <v>125</v>
      </c>
      <c r="AT412" s="151" t="s">
        <v>120</v>
      </c>
      <c r="AU412" s="151" t="s">
        <v>84</v>
      </c>
      <c r="AY412" s="19" t="s">
        <v>117</v>
      </c>
      <c r="BE412" s="152">
        <f>IF(N412="základní",J412,0)</f>
        <v>0</v>
      </c>
      <c r="BF412" s="152">
        <f>IF(N412="snížená",J412,0)</f>
        <v>0</v>
      </c>
      <c r="BG412" s="152">
        <f>IF(N412="zákl. přenesená",J412,0)</f>
        <v>0</v>
      </c>
      <c r="BH412" s="152">
        <f>IF(N412="sníž. přenesená",J412,0)</f>
        <v>0</v>
      </c>
      <c r="BI412" s="152">
        <f>IF(N412="nulová",J412,0)</f>
        <v>0</v>
      </c>
      <c r="BJ412" s="19" t="s">
        <v>82</v>
      </c>
      <c r="BK412" s="152">
        <f>ROUND(I412*H412,2)</f>
        <v>0</v>
      </c>
      <c r="BL412" s="19" t="s">
        <v>125</v>
      </c>
      <c r="BM412" s="151" t="s">
        <v>793</v>
      </c>
    </row>
    <row r="413" spans="1:65" s="2" customFormat="1" ht="37.9" customHeight="1">
      <c r="A413" s="34"/>
      <c r="B413" s="139"/>
      <c r="C413" s="140" t="s">
        <v>794</v>
      </c>
      <c r="D413" s="140" t="s">
        <v>120</v>
      </c>
      <c r="E413" s="141" t="s">
        <v>795</v>
      </c>
      <c r="F413" s="142" t="s">
        <v>796</v>
      </c>
      <c r="G413" s="143" t="s">
        <v>140</v>
      </c>
      <c r="H413" s="144">
        <v>0.734</v>
      </c>
      <c r="I413" s="145"/>
      <c r="J413" s="146">
        <f>ROUND(I413*H413,2)</f>
        <v>0</v>
      </c>
      <c r="K413" s="142" t="s">
        <v>124</v>
      </c>
      <c r="L413" s="35"/>
      <c r="M413" s="147" t="s">
        <v>3</v>
      </c>
      <c r="N413" s="148" t="s">
        <v>45</v>
      </c>
      <c r="O413" s="55"/>
      <c r="P413" s="149">
        <f>O413*H413</f>
        <v>0</v>
      </c>
      <c r="Q413" s="149">
        <v>0</v>
      </c>
      <c r="R413" s="149">
        <f>Q413*H413</f>
        <v>0</v>
      </c>
      <c r="S413" s="149">
        <v>0</v>
      </c>
      <c r="T413" s="150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1" t="s">
        <v>286</v>
      </c>
      <c r="AT413" s="151" t="s">
        <v>120</v>
      </c>
      <c r="AU413" s="151" t="s">
        <v>84</v>
      </c>
      <c r="AY413" s="19" t="s">
        <v>117</v>
      </c>
      <c r="BE413" s="152">
        <f>IF(N413="základní",J413,0)</f>
        <v>0</v>
      </c>
      <c r="BF413" s="152">
        <f>IF(N413="snížená",J413,0)</f>
        <v>0</v>
      </c>
      <c r="BG413" s="152">
        <f>IF(N413="zákl. přenesená",J413,0)</f>
        <v>0</v>
      </c>
      <c r="BH413" s="152">
        <f>IF(N413="sníž. přenesená",J413,0)</f>
        <v>0</v>
      </c>
      <c r="BI413" s="152">
        <f>IF(N413="nulová",J413,0)</f>
        <v>0</v>
      </c>
      <c r="BJ413" s="19" t="s">
        <v>82</v>
      </c>
      <c r="BK413" s="152">
        <f>ROUND(I413*H413,2)</f>
        <v>0</v>
      </c>
      <c r="BL413" s="19" t="s">
        <v>286</v>
      </c>
      <c r="BM413" s="151" t="s">
        <v>797</v>
      </c>
    </row>
    <row r="414" spans="1:47" s="2" customFormat="1" ht="12">
      <c r="A414" s="34"/>
      <c r="B414" s="35"/>
      <c r="C414" s="34"/>
      <c r="D414" s="153" t="s">
        <v>127</v>
      </c>
      <c r="E414" s="34"/>
      <c r="F414" s="154" t="s">
        <v>798</v>
      </c>
      <c r="G414" s="34"/>
      <c r="H414" s="34"/>
      <c r="I414" s="155"/>
      <c r="J414" s="34"/>
      <c r="K414" s="34"/>
      <c r="L414" s="35"/>
      <c r="M414" s="156"/>
      <c r="N414" s="157"/>
      <c r="O414" s="55"/>
      <c r="P414" s="55"/>
      <c r="Q414" s="55"/>
      <c r="R414" s="55"/>
      <c r="S414" s="55"/>
      <c r="T414" s="56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9" t="s">
        <v>127</v>
      </c>
      <c r="AU414" s="19" t="s">
        <v>84</v>
      </c>
    </row>
    <row r="415" spans="2:63" s="12" customFormat="1" ht="22.9" customHeight="1">
      <c r="B415" s="126"/>
      <c r="D415" s="127" t="s">
        <v>73</v>
      </c>
      <c r="E415" s="137" t="s">
        <v>799</v>
      </c>
      <c r="F415" s="137" t="s">
        <v>800</v>
      </c>
      <c r="I415" s="129"/>
      <c r="J415" s="138">
        <f>BK415</f>
        <v>0</v>
      </c>
      <c r="L415" s="126"/>
      <c r="M415" s="131"/>
      <c r="N415" s="132"/>
      <c r="O415" s="132"/>
      <c r="P415" s="133">
        <f>SUM(P416:P423)</f>
        <v>0</v>
      </c>
      <c r="Q415" s="132"/>
      <c r="R415" s="133">
        <f>SUM(R416:R423)</f>
        <v>0.118036</v>
      </c>
      <c r="S415" s="132"/>
      <c r="T415" s="134">
        <f>SUM(T416:T423)</f>
        <v>0</v>
      </c>
      <c r="AR415" s="127" t="s">
        <v>84</v>
      </c>
      <c r="AT415" s="135" t="s">
        <v>73</v>
      </c>
      <c r="AU415" s="135" t="s">
        <v>82</v>
      </c>
      <c r="AY415" s="127" t="s">
        <v>117</v>
      </c>
      <c r="BK415" s="136">
        <f>SUM(BK416:BK423)</f>
        <v>0</v>
      </c>
    </row>
    <row r="416" spans="1:65" s="2" customFormat="1" ht="24.2" customHeight="1">
      <c r="A416" s="34"/>
      <c r="B416" s="139"/>
      <c r="C416" s="140" t="s">
        <v>801</v>
      </c>
      <c r="D416" s="140" t="s">
        <v>120</v>
      </c>
      <c r="E416" s="141" t="s">
        <v>802</v>
      </c>
      <c r="F416" s="142" t="s">
        <v>803</v>
      </c>
      <c r="G416" s="143" t="s">
        <v>334</v>
      </c>
      <c r="H416" s="144">
        <v>10.8</v>
      </c>
      <c r="I416" s="145"/>
      <c r="J416" s="146">
        <f>ROUND(I416*H416,2)</f>
        <v>0</v>
      </c>
      <c r="K416" s="142" t="s">
        <v>3</v>
      </c>
      <c r="L416" s="35"/>
      <c r="M416" s="147" t="s">
        <v>3</v>
      </c>
      <c r="N416" s="148" t="s">
        <v>45</v>
      </c>
      <c r="O416" s="55"/>
      <c r="P416" s="149">
        <f>O416*H416</f>
        <v>0</v>
      </c>
      <c r="Q416" s="149">
        <v>0.00297</v>
      </c>
      <c r="R416" s="149">
        <f>Q416*H416</f>
        <v>0.032076</v>
      </c>
      <c r="S416" s="149">
        <v>0</v>
      </c>
      <c r="T416" s="150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51" t="s">
        <v>286</v>
      </c>
      <c r="AT416" s="151" t="s">
        <v>120</v>
      </c>
      <c r="AU416" s="151" t="s">
        <v>84</v>
      </c>
      <c r="AY416" s="19" t="s">
        <v>117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9" t="s">
        <v>82</v>
      </c>
      <c r="BK416" s="152">
        <f>ROUND(I416*H416,2)</f>
        <v>0</v>
      </c>
      <c r="BL416" s="19" t="s">
        <v>286</v>
      </c>
      <c r="BM416" s="151" t="s">
        <v>804</v>
      </c>
    </row>
    <row r="417" spans="1:65" s="2" customFormat="1" ht="24.2" customHeight="1">
      <c r="A417" s="34"/>
      <c r="B417" s="139"/>
      <c r="C417" s="140" t="s">
        <v>805</v>
      </c>
      <c r="D417" s="140" t="s">
        <v>120</v>
      </c>
      <c r="E417" s="141" t="s">
        <v>806</v>
      </c>
      <c r="F417" s="142" t="s">
        <v>807</v>
      </c>
      <c r="G417" s="143" t="s">
        <v>334</v>
      </c>
      <c r="H417" s="144">
        <v>17.6</v>
      </c>
      <c r="I417" s="145"/>
      <c r="J417" s="146">
        <f>ROUND(I417*H417,2)</f>
        <v>0</v>
      </c>
      <c r="K417" s="142" t="s">
        <v>3</v>
      </c>
      <c r="L417" s="35"/>
      <c r="M417" s="147" t="s">
        <v>3</v>
      </c>
      <c r="N417" s="148" t="s">
        <v>45</v>
      </c>
      <c r="O417" s="55"/>
      <c r="P417" s="149">
        <f>O417*H417</f>
        <v>0</v>
      </c>
      <c r="Q417" s="149">
        <v>0.00287</v>
      </c>
      <c r="R417" s="149">
        <f>Q417*H417</f>
        <v>0.05051200000000001</v>
      </c>
      <c r="S417" s="149">
        <v>0</v>
      </c>
      <c r="T417" s="150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1" t="s">
        <v>286</v>
      </c>
      <c r="AT417" s="151" t="s">
        <v>120</v>
      </c>
      <c r="AU417" s="151" t="s">
        <v>84</v>
      </c>
      <c r="AY417" s="19" t="s">
        <v>117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9" t="s">
        <v>82</v>
      </c>
      <c r="BK417" s="152">
        <f>ROUND(I417*H417,2)</f>
        <v>0</v>
      </c>
      <c r="BL417" s="19" t="s">
        <v>286</v>
      </c>
      <c r="BM417" s="151" t="s">
        <v>808</v>
      </c>
    </row>
    <row r="418" spans="1:65" s="2" customFormat="1" ht="16.5" customHeight="1">
      <c r="A418" s="34"/>
      <c r="B418" s="139"/>
      <c r="C418" s="140" t="s">
        <v>809</v>
      </c>
      <c r="D418" s="140" t="s">
        <v>120</v>
      </c>
      <c r="E418" s="141" t="s">
        <v>810</v>
      </c>
      <c r="F418" s="142" t="s">
        <v>811</v>
      </c>
      <c r="G418" s="143" t="s">
        <v>334</v>
      </c>
      <c r="H418" s="144">
        <v>10.8</v>
      </c>
      <c r="I418" s="145"/>
      <c r="J418" s="146">
        <f>ROUND(I418*H418,2)</f>
        <v>0</v>
      </c>
      <c r="K418" s="142" t="s">
        <v>124</v>
      </c>
      <c r="L418" s="35"/>
      <c r="M418" s="147" t="s">
        <v>3</v>
      </c>
      <c r="N418" s="148" t="s">
        <v>45</v>
      </c>
      <c r="O418" s="55"/>
      <c r="P418" s="149">
        <f>O418*H418</f>
        <v>0</v>
      </c>
      <c r="Q418" s="149">
        <v>0.00231</v>
      </c>
      <c r="R418" s="149">
        <f>Q418*H418</f>
        <v>0.024948</v>
      </c>
      <c r="S418" s="149">
        <v>0</v>
      </c>
      <c r="T418" s="150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51" t="s">
        <v>286</v>
      </c>
      <c r="AT418" s="151" t="s">
        <v>120</v>
      </c>
      <c r="AU418" s="151" t="s">
        <v>84</v>
      </c>
      <c r="AY418" s="19" t="s">
        <v>117</v>
      </c>
      <c r="BE418" s="152">
        <f>IF(N418="základní",J418,0)</f>
        <v>0</v>
      </c>
      <c r="BF418" s="152">
        <f>IF(N418="snížená",J418,0)</f>
        <v>0</v>
      </c>
      <c r="BG418" s="152">
        <f>IF(N418="zákl. přenesená",J418,0)</f>
        <v>0</v>
      </c>
      <c r="BH418" s="152">
        <f>IF(N418="sníž. přenesená",J418,0)</f>
        <v>0</v>
      </c>
      <c r="BI418" s="152">
        <f>IF(N418="nulová",J418,0)</f>
        <v>0</v>
      </c>
      <c r="BJ418" s="19" t="s">
        <v>82</v>
      </c>
      <c r="BK418" s="152">
        <f>ROUND(I418*H418,2)</f>
        <v>0</v>
      </c>
      <c r="BL418" s="19" t="s">
        <v>286</v>
      </c>
      <c r="BM418" s="151" t="s">
        <v>812</v>
      </c>
    </row>
    <row r="419" spans="1:47" s="2" customFormat="1" ht="12">
      <c r="A419" s="34"/>
      <c r="B419" s="35"/>
      <c r="C419" s="34"/>
      <c r="D419" s="153" t="s">
        <v>127</v>
      </c>
      <c r="E419" s="34"/>
      <c r="F419" s="154" t="s">
        <v>813</v>
      </c>
      <c r="G419" s="34"/>
      <c r="H419" s="34"/>
      <c r="I419" s="155"/>
      <c r="J419" s="34"/>
      <c r="K419" s="34"/>
      <c r="L419" s="35"/>
      <c r="M419" s="156"/>
      <c r="N419" s="157"/>
      <c r="O419" s="55"/>
      <c r="P419" s="55"/>
      <c r="Q419" s="55"/>
      <c r="R419" s="55"/>
      <c r="S419" s="55"/>
      <c r="T419" s="56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9" t="s">
        <v>127</v>
      </c>
      <c r="AU419" s="19" t="s">
        <v>84</v>
      </c>
    </row>
    <row r="420" spans="1:65" s="2" customFormat="1" ht="21.75" customHeight="1">
      <c r="A420" s="34"/>
      <c r="B420" s="139"/>
      <c r="C420" s="140" t="s">
        <v>814</v>
      </c>
      <c r="D420" s="140" t="s">
        <v>120</v>
      </c>
      <c r="E420" s="141" t="s">
        <v>815</v>
      </c>
      <c r="F420" s="142" t="s">
        <v>816</v>
      </c>
      <c r="G420" s="143" t="s">
        <v>334</v>
      </c>
      <c r="H420" s="144">
        <v>5</v>
      </c>
      <c r="I420" s="145"/>
      <c r="J420" s="146">
        <f>ROUND(I420*H420,2)</f>
        <v>0</v>
      </c>
      <c r="K420" s="142" t="s">
        <v>124</v>
      </c>
      <c r="L420" s="35"/>
      <c r="M420" s="147" t="s">
        <v>3</v>
      </c>
      <c r="N420" s="148" t="s">
        <v>45</v>
      </c>
      <c r="O420" s="55"/>
      <c r="P420" s="149">
        <f>O420*H420</f>
        <v>0</v>
      </c>
      <c r="Q420" s="149">
        <v>0.0021</v>
      </c>
      <c r="R420" s="149">
        <f>Q420*H420</f>
        <v>0.010499999999999999</v>
      </c>
      <c r="S420" s="149">
        <v>0</v>
      </c>
      <c r="T420" s="150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51" t="s">
        <v>286</v>
      </c>
      <c r="AT420" s="151" t="s">
        <v>120</v>
      </c>
      <c r="AU420" s="151" t="s">
        <v>84</v>
      </c>
      <c r="AY420" s="19" t="s">
        <v>117</v>
      </c>
      <c r="BE420" s="152">
        <f>IF(N420="základní",J420,0)</f>
        <v>0</v>
      </c>
      <c r="BF420" s="152">
        <f>IF(N420="snížená",J420,0)</f>
        <v>0</v>
      </c>
      <c r="BG420" s="152">
        <f>IF(N420="zákl. přenesená",J420,0)</f>
        <v>0</v>
      </c>
      <c r="BH420" s="152">
        <f>IF(N420="sníž. přenesená",J420,0)</f>
        <v>0</v>
      </c>
      <c r="BI420" s="152">
        <f>IF(N420="nulová",J420,0)</f>
        <v>0</v>
      </c>
      <c r="BJ420" s="19" t="s">
        <v>82</v>
      </c>
      <c r="BK420" s="152">
        <f>ROUND(I420*H420,2)</f>
        <v>0</v>
      </c>
      <c r="BL420" s="19" t="s">
        <v>286</v>
      </c>
      <c r="BM420" s="151" t="s">
        <v>817</v>
      </c>
    </row>
    <row r="421" spans="1:47" s="2" customFormat="1" ht="12">
      <c r="A421" s="34"/>
      <c r="B421" s="35"/>
      <c r="C421" s="34"/>
      <c r="D421" s="153" t="s">
        <v>127</v>
      </c>
      <c r="E421" s="34"/>
      <c r="F421" s="154" t="s">
        <v>818</v>
      </c>
      <c r="G421" s="34"/>
      <c r="H421" s="34"/>
      <c r="I421" s="155"/>
      <c r="J421" s="34"/>
      <c r="K421" s="34"/>
      <c r="L421" s="35"/>
      <c r="M421" s="156"/>
      <c r="N421" s="157"/>
      <c r="O421" s="55"/>
      <c r="P421" s="55"/>
      <c r="Q421" s="55"/>
      <c r="R421" s="55"/>
      <c r="S421" s="55"/>
      <c r="T421" s="56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9" t="s">
        <v>127</v>
      </c>
      <c r="AU421" s="19" t="s">
        <v>84</v>
      </c>
    </row>
    <row r="422" spans="1:65" s="2" customFormat="1" ht="24.2" customHeight="1">
      <c r="A422" s="34"/>
      <c r="B422" s="139"/>
      <c r="C422" s="140" t="s">
        <v>819</v>
      </c>
      <c r="D422" s="140" t="s">
        <v>120</v>
      </c>
      <c r="E422" s="141" t="s">
        <v>820</v>
      </c>
      <c r="F422" s="142" t="s">
        <v>821</v>
      </c>
      <c r="G422" s="143" t="s">
        <v>140</v>
      </c>
      <c r="H422" s="144">
        <v>0.118</v>
      </c>
      <c r="I422" s="145"/>
      <c r="J422" s="146">
        <f>ROUND(I422*H422,2)</f>
        <v>0</v>
      </c>
      <c r="K422" s="142" t="s">
        <v>124</v>
      </c>
      <c r="L422" s="35"/>
      <c r="M422" s="147" t="s">
        <v>3</v>
      </c>
      <c r="N422" s="148" t="s">
        <v>45</v>
      </c>
      <c r="O422" s="55"/>
      <c r="P422" s="149">
        <f>O422*H422</f>
        <v>0</v>
      </c>
      <c r="Q422" s="149">
        <v>0</v>
      </c>
      <c r="R422" s="149">
        <f>Q422*H422</f>
        <v>0</v>
      </c>
      <c r="S422" s="149">
        <v>0</v>
      </c>
      <c r="T422" s="150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1" t="s">
        <v>286</v>
      </c>
      <c r="AT422" s="151" t="s">
        <v>120</v>
      </c>
      <c r="AU422" s="151" t="s">
        <v>84</v>
      </c>
      <c r="AY422" s="19" t="s">
        <v>117</v>
      </c>
      <c r="BE422" s="152">
        <f>IF(N422="základní",J422,0)</f>
        <v>0</v>
      </c>
      <c r="BF422" s="152">
        <f>IF(N422="snížená",J422,0)</f>
        <v>0</v>
      </c>
      <c r="BG422" s="152">
        <f>IF(N422="zákl. přenesená",J422,0)</f>
        <v>0</v>
      </c>
      <c r="BH422" s="152">
        <f>IF(N422="sníž. přenesená",J422,0)</f>
        <v>0</v>
      </c>
      <c r="BI422" s="152">
        <f>IF(N422="nulová",J422,0)</f>
        <v>0</v>
      </c>
      <c r="BJ422" s="19" t="s">
        <v>82</v>
      </c>
      <c r="BK422" s="152">
        <f>ROUND(I422*H422,2)</f>
        <v>0</v>
      </c>
      <c r="BL422" s="19" t="s">
        <v>286</v>
      </c>
      <c r="BM422" s="151" t="s">
        <v>822</v>
      </c>
    </row>
    <row r="423" spans="1:47" s="2" customFormat="1" ht="12">
      <c r="A423" s="34"/>
      <c r="B423" s="35"/>
      <c r="C423" s="34"/>
      <c r="D423" s="153" t="s">
        <v>127</v>
      </c>
      <c r="E423" s="34"/>
      <c r="F423" s="154" t="s">
        <v>823</v>
      </c>
      <c r="G423" s="34"/>
      <c r="H423" s="34"/>
      <c r="I423" s="155"/>
      <c r="J423" s="34"/>
      <c r="K423" s="34"/>
      <c r="L423" s="35"/>
      <c r="M423" s="156"/>
      <c r="N423" s="157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127</v>
      </c>
      <c r="AU423" s="19" t="s">
        <v>84</v>
      </c>
    </row>
    <row r="424" spans="2:63" s="12" customFormat="1" ht="22.9" customHeight="1">
      <c r="B424" s="126"/>
      <c r="D424" s="127" t="s">
        <v>73</v>
      </c>
      <c r="E424" s="137" t="s">
        <v>824</v>
      </c>
      <c r="F424" s="137" t="s">
        <v>825</v>
      </c>
      <c r="I424" s="129"/>
      <c r="J424" s="138">
        <f>BK424</f>
        <v>0</v>
      </c>
      <c r="L424" s="126"/>
      <c r="M424" s="131"/>
      <c r="N424" s="132"/>
      <c r="O424" s="132"/>
      <c r="P424" s="133">
        <f>SUM(P425:P431)</f>
        <v>0</v>
      </c>
      <c r="Q424" s="132"/>
      <c r="R424" s="133">
        <f>SUM(R425:R431)</f>
        <v>0.10899999999999999</v>
      </c>
      <c r="S424" s="132"/>
      <c r="T424" s="134">
        <f>SUM(T425:T431)</f>
        <v>0</v>
      </c>
      <c r="AR424" s="127" t="s">
        <v>84</v>
      </c>
      <c r="AT424" s="135" t="s">
        <v>73</v>
      </c>
      <c r="AU424" s="135" t="s">
        <v>82</v>
      </c>
      <c r="AY424" s="127" t="s">
        <v>117</v>
      </c>
      <c r="BK424" s="136">
        <f>SUM(BK425:BK431)</f>
        <v>0</v>
      </c>
    </row>
    <row r="425" spans="1:65" s="2" customFormat="1" ht="21.75" customHeight="1">
      <c r="A425" s="34"/>
      <c r="B425" s="139"/>
      <c r="C425" s="140" t="s">
        <v>826</v>
      </c>
      <c r="D425" s="140" t="s">
        <v>120</v>
      </c>
      <c r="E425" s="141" t="s">
        <v>827</v>
      </c>
      <c r="F425" s="142" t="s">
        <v>828</v>
      </c>
      <c r="G425" s="143" t="s">
        <v>278</v>
      </c>
      <c r="H425" s="144">
        <v>1</v>
      </c>
      <c r="I425" s="145"/>
      <c r="J425" s="146">
        <f aca="true" t="shared" si="0" ref="J425:J430">ROUND(I425*H425,2)</f>
        <v>0</v>
      </c>
      <c r="K425" s="142" t="s">
        <v>3</v>
      </c>
      <c r="L425" s="35"/>
      <c r="M425" s="147" t="s">
        <v>3</v>
      </c>
      <c r="N425" s="148" t="s">
        <v>45</v>
      </c>
      <c r="O425" s="55"/>
      <c r="P425" s="149">
        <f aca="true" t="shared" si="1" ref="P425:P430">O425*H425</f>
        <v>0</v>
      </c>
      <c r="Q425" s="149">
        <v>0.02</v>
      </c>
      <c r="R425" s="149">
        <f aca="true" t="shared" si="2" ref="R425:R430">Q425*H425</f>
        <v>0.02</v>
      </c>
      <c r="S425" s="149">
        <v>0</v>
      </c>
      <c r="T425" s="150">
        <f aca="true" t="shared" si="3" ref="T425:T430"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1" t="s">
        <v>286</v>
      </c>
      <c r="AT425" s="151" t="s">
        <v>120</v>
      </c>
      <c r="AU425" s="151" t="s">
        <v>84</v>
      </c>
      <c r="AY425" s="19" t="s">
        <v>117</v>
      </c>
      <c r="BE425" s="152">
        <f aca="true" t="shared" si="4" ref="BE425:BE430">IF(N425="základní",J425,0)</f>
        <v>0</v>
      </c>
      <c r="BF425" s="152">
        <f aca="true" t="shared" si="5" ref="BF425:BF430">IF(N425="snížená",J425,0)</f>
        <v>0</v>
      </c>
      <c r="BG425" s="152">
        <f aca="true" t="shared" si="6" ref="BG425:BG430">IF(N425="zákl. přenesená",J425,0)</f>
        <v>0</v>
      </c>
      <c r="BH425" s="152">
        <f aca="true" t="shared" si="7" ref="BH425:BH430">IF(N425="sníž. přenesená",J425,0)</f>
        <v>0</v>
      </c>
      <c r="BI425" s="152">
        <f aca="true" t="shared" si="8" ref="BI425:BI430">IF(N425="nulová",J425,0)</f>
        <v>0</v>
      </c>
      <c r="BJ425" s="19" t="s">
        <v>82</v>
      </c>
      <c r="BK425" s="152">
        <f aca="true" t="shared" si="9" ref="BK425:BK430">ROUND(I425*H425,2)</f>
        <v>0</v>
      </c>
      <c r="BL425" s="19" t="s">
        <v>286</v>
      </c>
      <c r="BM425" s="151" t="s">
        <v>829</v>
      </c>
    </row>
    <row r="426" spans="1:65" s="2" customFormat="1" ht="21.75" customHeight="1">
      <c r="A426" s="34"/>
      <c r="B426" s="139"/>
      <c r="C426" s="140" t="s">
        <v>830</v>
      </c>
      <c r="D426" s="140" t="s">
        <v>120</v>
      </c>
      <c r="E426" s="141" t="s">
        <v>831</v>
      </c>
      <c r="F426" s="142" t="s">
        <v>832</v>
      </c>
      <c r="G426" s="143" t="s">
        <v>278</v>
      </c>
      <c r="H426" s="144">
        <v>1</v>
      </c>
      <c r="I426" s="145"/>
      <c r="J426" s="146">
        <f t="shared" si="0"/>
        <v>0</v>
      </c>
      <c r="K426" s="142" t="s">
        <v>3</v>
      </c>
      <c r="L426" s="35"/>
      <c r="M426" s="147" t="s">
        <v>3</v>
      </c>
      <c r="N426" s="148" t="s">
        <v>45</v>
      </c>
      <c r="O426" s="55"/>
      <c r="P426" s="149">
        <f t="shared" si="1"/>
        <v>0</v>
      </c>
      <c r="Q426" s="149">
        <v>0.02</v>
      </c>
      <c r="R426" s="149">
        <f t="shared" si="2"/>
        <v>0.02</v>
      </c>
      <c r="S426" s="149">
        <v>0</v>
      </c>
      <c r="T426" s="150">
        <f t="shared" si="3"/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1" t="s">
        <v>286</v>
      </c>
      <c r="AT426" s="151" t="s">
        <v>120</v>
      </c>
      <c r="AU426" s="151" t="s">
        <v>84</v>
      </c>
      <c r="AY426" s="19" t="s">
        <v>117</v>
      </c>
      <c r="BE426" s="152">
        <f t="shared" si="4"/>
        <v>0</v>
      </c>
      <c r="BF426" s="152">
        <f t="shared" si="5"/>
        <v>0</v>
      </c>
      <c r="BG426" s="152">
        <f t="shared" si="6"/>
        <v>0</v>
      </c>
      <c r="BH426" s="152">
        <f t="shared" si="7"/>
        <v>0</v>
      </c>
      <c r="BI426" s="152">
        <f t="shared" si="8"/>
        <v>0</v>
      </c>
      <c r="BJ426" s="19" t="s">
        <v>82</v>
      </c>
      <c r="BK426" s="152">
        <f t="shared" si="9"/>
        <v>0</v>
      </c>
      <c r="BL426" s="19" t="s">
        <v>286</v>
      </c>
      <c r="BM426" s="151" t="s">
        <v>833</v>
      </c>
    </row>
    <row r="427" spans="1:65" s="2" customFormat="1" ht="21.75" customHeight="1">
      <c r="A427" s="34"/>
      <c r="B427" s="139"/>
      <c r="C427" s="140" t="s">
        <v>834</v>
      </c>
      <c r="D427" s="140" t="s">
        <v>120</v>
      </c>
      <c r="E427" s="141" t="s">
        <v>835</v>
      </c>
      <c r="F427" s="142" t="s">
        <v>836</v>
      </c>
      <c r="G427" s="143" t="s">
        <v>278</v>
      </c>
      <c r="H427" s="144">
        <v>1</v>
      </c>
      <c r="I427" s="145"/>
      <c r="J427" s="146">
        <f t="shared" si="0"/>
        <v>0</v>
      </c>
      <c r="K427" s="142" t="s">
        <v>3</v>
      </c>
      <c r="L427" s="35"/>
      <c r="M427" s="147" t="s">
        <v>3</v>
      </c>
      <c r="N427" s="148" t="s">
        <v>45</v>
      </c>
      <c r="O427" s="55"/>
      <c r="P427" s="149">
        <f t="shared" si="1"/>
        <v>0</v>
      </c>
      <c r="Q427" s="149">
        <v>0.023</v>
      </c>
      <c r="R427" s="149">
        <f t="shared" si="2"/>
        <v>0.023</v>
      </c>
      <c r="S427" s="149">
        <v>0</v>
      </c>
      <c r="T427" s="150">
        <f t="shared" si="3"/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1" t="s">
        <v>286</v>
      </c>
      <c r="AT427" s="151" t="s">
        <v>120</v>
      </c>
      <c r="AU427" s="151" t="s">
        <v>84</v>
      </c>
      <c r="AY427" s="19" t="s">
        <v>117</v>
      </c>
      <c r="BE427" s="152">
        <f t="shared" si="4"/>
        <v>0</v>
      </c>
      <c r="BF427" s="152">
        <f t="shared" si="5"/>
        <v>0</v>
      </c>
      <c r="BG427" s="152">
        <f t="shared" si="6"/>
        <v>0</v>
      </c>
      <c r="BH427" s="152">
        <f t="shared" si="7"/>
        <v>0</v>
      </c>
      <c r="BI427" s="152">
        <f t="shared" si="8"/>
        <v>0</v>
      </c>
      <c r="BJ427" s="19" t="s">
        <v>82</v>
      </c>
      <c r="BK427" s="152">
        <f t="shared" si="9"/>
        <v>0</v>
      </c>
      <c r="BL427" s="19" t="s">
        <v>286</v>
      </c>
      <c r="BM427" s="151" t="s">
        <v>837</v>
      </c>
    </row>
    <row r="428" spans="1:65" s="2" customFormat="1" ht="21.75" customHeight="1">
      <c r="A428" s="34"/>
      <c r="B428" s="139"/>
      <c r="C428" s="140" t="s">
        <v>838</v>
      </c>
      <c r="D428" s="140" t="s">
        <v>120</v>
      </c>
      <c r="E428" s="141" t="s">
        <v>839</v>
      </c>
      <c r="F428" s="142" t="s">
        <v>840</v>
      </c>
      <c r="G428" s="143" t="s">
        <v>278</v>
      </c>
      <c r="H428" s="144">
        <v>1</v>
      </c>
      <c r="I428" s="145"/>
      <c r="J428" s="146">
        <f t="shared" si="0"/>
        <v>0</v>
      </c>
      <c r="K428" s="142" t="s">
        <v>3</v>
      </c>
      <c r="L428" s="35"/>
      <c r="M428" s="147" t="s">
        <v>3</v>
      </c>
      <c r="N428" s="148" t="s">
        <v>45</v>
      </c>
      <c r="O428" s="55"/>
      <c r="P428" s="149">
        <f t="shared" si="1"/>
        <v>0</v>
      </c>
      <c r="Q428" s="149">
        <v>0.023</v>
      </c>
      <c r="R428" s="149">
        <f t="shared" si="2"/>
        <v>0.023</v>
      </c>
      <c r="S428" s="149">
        <v>0</v>
      </c>
      <c r="T428" s="150">
        <f t="shared" si="3"/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51" t="s">
        <v>286</v>
      </c>
      <c r="AT428" s="151" t="s">
        <v>120</v>
      </c>
      <c r="AU428" s="151" t="s">
        <v>84</v>
      </c>
      <c r="AY428" s="19" t="s">
        <v>117</v>
      </c>
      <c r="BE428" s="152">
        <f t="shared" si="4"/>
        <v>0</v>
      </c>
      <c r="BF428" s="152">
        <f t="shared" si="5"/>
        <v>0</v>
      </c>
      <c r="BG428" s="152">
        <f t="shared" si="6"/>
        <v>0</v>
      </c>
      <c r="BH428" s="152">
        <f t="shared" si="7"/>
        <v>0</v>
      </c>
      <c r="BI428" s="152">
        <f t="shared" si="8"/>
        <v>0</v>
      </c>
      <c r="BJ428" s="19" t="s">
        <v>82</v>
      </c>
      <c r="BK428" s="152">
        <f t="shared" si="9"/>
        <v>0</v>
      </c>
      <c r="BL428" s="19" t="s">
        <v>286</v>
      </c>
      <c r="BM428" s="151" t="s">
        <v>841</v>
      </c>
    </row>
    <row r="429" spans="1:65" s="2" customFormat="1" ht="24.2" customHeight="1">
      <c r="A429" s="34"/>
      <c r="B429" s="139"/>
      <c r="C429" s="140" t="s">
        <v>842</v>
      </c>
      <c r="D429" s="140" t="s">
        <v>120</v>
      </c>
      <c r="E429" s="141" t="s">
        <v>843</v>
      </c>
      <c r="F429" s="142" t="s">
        <v>844</v>
      </c>
      <c r="G429" s="143" t="s">
        <v>278</v>
      </c>
      <c r="H429" s="144">
        <v>1</v>
      </c>
      <c r="I429" s="145"/>
      <c r="J429" s="146">
        <f t="shared" si="0"/>
        <v>0</v>
      </c>
      <c r="K429" s="142" t="s">
        <v>3</v>
      </c>
      <c r="L429" s="35"/>
      <c r="M429" s="147" t="s">
        <v>3</v>
      </c>
      <c r="N429" s="148" t="s">
        <v>45</v>
      </c>
      <c r="O429" s="55"/>
      <c r="P429" s="149">
        <f t="shared" si="1"/>
        <v>0</v>
      </c>
      <c r="Q429" s="149">
        <v>0.023</v>
      </c>
      <c r="R429" s="149">
        <f t="shared" si="2"/>
        <v>0.023</v>
      </c>
      <c r="S429" s="149">
        <v>0</v>
      </c>
      <c r="T429" s="150">
        <f t="shared" si="3"/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1" t="s">
        <v>286</v>
      </c>
      <c r="AT429" s="151" t="s">
        <v>120</v>
      </c>
      <c r="AU429" s="151" t="s">
        <v>84</v>
      </c>
      <c r="AY429" s="19" t="s">
        <v>117</v>
      </c>
      <c r="BE429" s="152">
        <f t="shared" si="4"/>
        <v>0</v>
      </c>
      <c r="BF429" s="152">
        <f t="shared" si="5"/>
        <v>0</v>
      </c>
      <c r="BG429" s="152">
        <f t="shared" si="6"/>
        <v>0</v>
      </c>
      <c r="BH429" s="152">
        <f t="shared" si="7"/>
        <v>0</v>
      </c>
      <c r="BI429" s="152">
        <f t="shared" si="8"/>
        <v>0</v>
      </c>
      <c r="BJ429" s="19" t="s">
        <v>82</v>
      </c>
      <c r="BK429" s="152">
        <f t="shared" si="9"/>
        <v>0</v>
      </c>
      <c r="BL429" s="19" t="s">
        <v>286</v>
      </c>
      <c r="BM429" s="151" t="s">
        <v>845</v>
      </c>
    </row>
    <row r="430" spans="1:65" s="2" customFormat="1" ht="24.2" customHeight="1">
      <c r="A430" s="34"/>
      <c r="B430" s="139"/>
      <c r="C430" s="140" t="s">
        <v>846</v>
      </c>
      <c r="D430" s="140" t="s">
        <v>120</v>
      </c>
      <c r="E430" s="141" t="s">
        <v>847</v>
      </c>
      <c r="F430" s="142" t="s">
        <v>848</v>
      </c>
      <c r="G430" s="143" t="s">
        <v>140</v>
      </c>
      <c r="H430" s="144">
        <v>0.109</v>
      </c>
      <c r="I430" s="145"/>
      <c r="J430" s="146">
        <f t="shared" si="0"/>
        <v>0</v>
      </c>
      <c r="K430" s="142" t="s">
        <v>124</v>
      </c>
      <c r="L430" s="35"/>
      <c r="M430" s="147" t="s">
        <v>3</v>
      </c>
      <c r="N430" s="148" t="s">
        <v>45</v>
      </c>
      <c r="O430" s="55"/>
      <c r="P430" s="149">
        <f t="shared" si="1"/>
        <v>0</v>
      </c>
      <c r="Q430" s="149">
        <v>0</v>
      </c>
      <c r="R430" s="149">
        <f t="shared" si="2"/>
        <v>0</v>
      </c>
      <c r="S430" s="149">
        <v>0</v>
      </c>
      <c r="T430" s="150">
        <f t="shared" si="3"/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1" t="s">
        <v>286</v>
      </c>
      <c r="AT430" s="151" t="s">
        <v>120</v>
      </c>
      <c r="AU430" s="151" t="s">
        <v>84</v>
      </c>
      <c r="AY430" s="19" t="s">
        <v>117</v>
      </c>
      <c r="BE430" s="152">
        <f t="shared" si="4"/>
        <v>0</v>
      </c>
      <c r="BF430" s="152">
        <f t="shared" si="5"/>
        <v>0</v>
      </c>
      <c r="BG430" s="152">
        <f t="shared" si="6"/>
        <v>0</v>
      </c>
      <c r="BH430" s="152">
        <f t="shared" si="7"/>
        <v>0</v>
      </c>
      <c r="BI430" s="152">
        <f t="shared" si="8"/>
        <v>0</v>
      </c>
      <c r="BJ430" s="19" t="s">
        <v>82</v>
      </c>
      <c r="BK430" s="152">
        <f t="shared" si="9"/>
        <v>0</v>
      </c>
      <c r="BL430" s="19" t="s">
        <v>286</v>
      </c>
      <c r="BM430" s="151" t="s">
        <v>849</v>
      </c>
    </row>
    <row r="431" spans="1:47" s="2" customFormat="1" ht="12">
      <c r="A431" s="34"/>
      <c r="B431" s="35"/>
      <c r="C431" s="34"/>
      <c r="D431" s="153" t="s">
        <v>127</v>
      </c>
      <c r="E431" s="34"/>
      <c r="F431" s="154" t="s">
        <v>850</v>
      </c>
      <c r="G431" s="34"/>
      <c r="H431" s="34"/>
      <c r="I431" s="155"/>
      <c r="J431" s="34"/>
      <c r="K431" s="34"/>
      <c r="L431" s="35"/>
      <c r="M431" s="156"/>
      <c r="N431" s="157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127</v>
      </c>
      <c r="AU431" s="19" t="s">
        <v>84</v>
      </c>
    </row>
    <row r="432" spans="2:63" s="12" customFormat="1" ht="22.9" customHeight="1">
      <c r="B432" s="126"/>
      <c r="D432" s="127" t="s">
        <v>73</v>
      </c>
      <c r="E432" s="137" t="s">
        <v>851</v>
      </c>
      <c r="F432" s="137" t="s">
        <v>852</v>
      </c>
      <c r="I432" s="129"/>
      <c r="J432" s="138">
        <f>BK432</f>
        <v>0</v>
      </c>
      <c r="L432" s="126"/>
      <c r="M432" s="131"/>
      <c r="N432" s="132"/>
      <c r="O432" s="132"/>
      <c r="P432" s="133">
        <f>SUM(P433:P437)</f>
        <v>0</v>
      </c>
      <c r="Q432" s="132"/>
      <c r="R432" s="133">
        <f>SUM(R433:R437)</f>
        <v>0.06201500000000001</v>
      </c>
      <c r="S432" s="132"/>
      <c r="T432" s="134">
        <f>SUM(T433:T437)</f>
        <v>0</v>
      </c>
      <c r="AR432" s="127" t="s">
        <v>84</v>
      </c>
      <c r="AT432" s="135" t="s">
        <v>73</v>
      </c>
      <c r="AU432" s="135" t="s">
        <v>82</v>
      </c>
      <c r="AY432" s="127" t="s">
        <v>117</v>
      </c>
      <c r="BK432" s="136">
        <f>SUM(BK433:BK437)</f>
        <v>0</v>
      </c>
    </row>
    <row r="433" spans="1:65" s="2" customFormat="1" ht="16.5" customHeight="1">
      <c r="A433" s="34"/>
      <c r="B433" s="139"/>
      <c r="C433" s="140" t="s">
        <v>853</v>
      </c>
      <c r="D433" s="140" t="s">
        <v>120</v>
      </c>
      <c r="E433" s="141" t="s">
        <v>854</v>
      </c>
      <c r="F433" s="142" t="s">
        <v>855</v>
      </c>
      <c r="G433" s="143" t="s">
        <v>334</v>
      </c>
      <c r="H433" s="144">
        <v>6.7</v>
      </c>
      <c r="I433" s="145"/>
      <c r="J433" s="146">
        <f>ROUND(I433*H433,2)</f>
        <v>0</v>
      </c>
      <c r="K433" s="142" t="s">
        <v>3</v>
      </c>
      <c r="L433" s="35"/>
      <c r="M433" s="147" t="s">
        <v>3</v>
      </c>
      <c r="N433" s="148" t="s">
        <v>45</v>
      </c>
      <c r="O433" s="55"/>
      <c r="P433" s="149">
        <f>O433*H433</f>
        <v>0</v>
      </c>
      <c r="Q433" s="149">
        <v>0.00395</v>
      </c>
      <c r="R433" s="149">
        <f>Q433*H433</f>
        <v>0.026465000000000002</v>
      </c>
      <c r="S433" s="149">
        <v>0</v>
      </c>
      <c r="T433" s="150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51" t="s">
        <v>286</v>
      </c>
      <c r="AT433" s="151" t="s">
        <v>120</v>
      </c>
      <c r="AU433" s="151" t="s">
        <v>84</v>
      </c>
      <c r="AY433" s="19" t="s">
        <v>117</v>
      </c>
      <c r="BE433" s="152">
        <f>IF(N433="základní",J433,0)</f>
        <v>0</v>
      </c>
      <c r="BF433" s="152">
        <f>IF(N433="snížená",J433,0)</f>
        <v>0</v>
      </c>
      <c r="BG433" s="152">
        <f>IF(N433="zákl. přenesená",J433,0)</f>
        <v>0</v>
      </c>
      <c r="BH433" s="152">
        <f>IF(N433="sníž. přenesená",J433,0)</f>
        <v>0</v>
      </c>
      <c r="BI433" s="152">
        <f>IF(N433="nulová",J433,0)</f>
        <v>0</v>
      </c>
      <c r="BJ433" s="19" t="s">
        <v>82</v>
      </c>
      <c r="BK433" s="152">
        <f>ROUND(I433*H433,2)</f>
        <v>0</v>
      </c>
      <c r="BL433" s="19" t="s">
        <v>286</v>
      </c>
      <c r="BM433" s="151" t="s">
        <v>856</v>
      </c>
    </row>
    <row r="434" spans="1:65" s="2" customFormat="1" ht="16.5" customHeight="1">
      <c r="A434" s="34"/>
      <c r="B434" s="139"/>
      <c r="C434" s="140" t="s">
        <v>857</v>
      </c>
      <c r="D434" s="140" t="s">
        <v>120</v>
      </c>
      <c r="E434" s="141" t="s">
        <v>858</v>
      </c>
      <c r="F434" s="142" t="s">
        <v>859</v>
      </c>
      <c r="G434" s="143" t="s">
        <v>202</v>
      </c>
      <c r="H434" s="144">
        <v>9</v>
      </c>
      <c r="I434" s="145"/>
      <c r="J434" s="146">
        <f>ROUND(I434*H434,2)</f>
        <v>0</v>
      </c>
      <c r="K434" s="142" t="s">
        <v>3</v>
      </c>
      <c r="L434" s="35"/>
      <c r="M434" s="147" t="s">
        <v>3</v>
      </c>
      <c r="N434" s="148" t="s">
        <v>45</v>
      </c>
      <c r="O434" s="55"/>
      <c r="P434" s="149">
        <f>O434*H434</f>
        <v>0</v>
      </c>
      <c r="Q434" s="149">
        <v>0.00395</v>
      </c>
      <c r="R434" s="149">
        <f>Q434*H434</f>
        <v>0.035550000000000005</v>
      </c>
      <c r="S434" s="149">
        <v>0</v>
      </c>
      <c r="T434" s="150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51" t="s">
        <v>286</v>
      </c>
      <c r="AT434" s="151" t="s">
        <v>120</v>
      </c>
      <c r="AU434" s="151" t="s">
        <v>84</v>
      </c>
      <c r="AY434" s="19" t="s">
        <v>117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9" t="s">
        <v>82</v>
      </c>
      <c r="BK434" s="152">
        <f>ROUND(I434*H434,2)</f>
        <v>0</v>
      </c>
      <c r="BL434" s="19" t="s">
        <v>286</v>
      </c>
      <c r="BM434" s="151" t="s">
        <v>860</v>
      </c>
    </row>
    <row r="435" spans="2:51" s="13" customFormat="1" ht="12">
      <c r="B435" s="158"/>
      <c r="D435" s="159" t="s">
        <v>133</v>
      </c>
      <c r="E435" s="160" t="s">
        <v>3</v>
      </c>
      <c r="F435" s="161" t="s">
        <v>861</v>
      </c>
      <c r="H435" s="162">
        <v>9</v>
      </c>
      <c r="I435" s="163"/>
      <c r="L435" s="158"/>
      <c r="M435" s="164"/>
      <c r="N435" s="165"/>
      <c r="O435" s="165"/>
      <c r="P435" s="165"/>
      <c r="Q435" s="165"/>
      <c r="R435" s="165"/>
      <c r="S435" s="165"/>
      <c r="T435" s="166"/>
      <c r="AT435" s="160" t="s">
        <v>133</v>
      </c>
      <c r="AU435" s="160" t="s">
        <v>84</v>
      </c>
      <c r="AV435" s="13" t="s">
        <v>84</v>
      </c>
      <c r="AW435" s="13" t="s">
        <v>34</v>
      </c>
      <c r="AX435" s="13" t="s">
        <v>82</v>
      </c>
      <c r="AY435" s="160" t="s">
        <v>117</v>
      </c>
    </row>
    <row r="436" spans="1:65" s="2" customFormat="1" ht="24.2" customHeight="1">
      <c r="A436" s="34"/>
      <c r="B436" s="139"/>
      <c r="C436" s="140" t="s">
        <v>862</v>
      </c>
      <c r="D436" s="140" t="s">
        <v>120</v>
      </c>
      <c r="E436" s="141" t="s">
        <v>863</v>
      </c>
      <c r="F436" s="142" t="s">
        <v>864</v>
      </c>
      <c r="G436" s="143" t="s">
        <v>140</v>
      </c>
      <c r="H436" s="144">
        <v>0.062</v>
      </c>
      <c r="I436" s="145"/>
      <c r="J436" s="146">
        <f>ROUND(I436*H436,2)</f>
        <v>0</v>
      </c>
      <c r="K436" s="142" t="s">
        <v>124</v>
      </c>
      <c r="L436" s="35"/>
      <c r="M436" s="147" t="s">
        <v>3</v>
      </c>
      <c r="N436" s="148" t="s">
        <v>45</v>
      </c>
      <c r="O436" s="55"/>
      <c r="P436" s="149">
        <f>O436*H436</f>
        <v>0</v>
      </c>
      <c r="Q436" s="149">
        <v>0</v>
      </c>
      <c r="R436" s="149">
        <f>Q436*H436</f>
        <v>0</v>
      </c>
      <c r="S436" s="149">
        <v>0</v>
      </c>
      <c r="T436" s="150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51" t="s">
        <v>286</v>
      </c>
      <c r="AT436" s="151" t="s">
        <v>120</v>
      </c>
      <c r="AU436" s="151" t="s">
        <v>84</v>
      </c>
      <c r="AY436" s="19" t="s">
        <v>117</v>
      </c>
      <c r="BE436" s="152">
        <f>IF(N436="základní",J436,0)</f>
        <v>0</v>
      </c>
      <c r="BF436" s="152">
        <f>IF(N436="snížená",J436,0)</f>
        <v>0</v>
      </c>
      <c r="BG436" s="152">
        <f>IF(N436="zákl. přenesená",J436,0)</f>
        <v>0</v>
      </c>
      <c r="BH436" s="152">
        <f>IF(N436="sníž. přenesená",J436,0)</f>
        <v>0</v>
      </c>
      <c r="BI436" s="152">
        <f>IF(N436="nulová",J436,0)</f>
        <v>0</v>
      </c>
      <c r="BJ436" s="19" t="s">
        <v>82</v>
      </c>
      <c r="BK436" s="152">
        <f>ROUND(I436*H436,2)</f>
        <v>0</v>
      </c>
      <c r="BL436" s="19" t="s">
        <v>286</v>
      </c>
      <c r="BM436" s="151" t="s">
        <v>865</v>
      </c>
    </row>
    <row r="437" spans="1:47" s="2" customFormat="1" ht="12">
      <c r="A437" s="34"/>
      <c r="B437" s="35"/>
      <c r="C437" s="34"/>
      <c r="D437" s="153" t="s">
        <v>127</v>
      </c>
      <c r="E437" s="34"/>
      <c r="F437" s="154" t="s">
        <v>866</v>
      </c>
      <c r="G437" s="34"/>
      <c r="H437" s="34"/>
      <c r="I437" s="155"/>
      <c r="J437" s="34"/>
      <c r="K437" s="34"/>
      <c r="L437" s="35"/>
      <c r="M437" s="156"/>
      <c r="N437" s="157"/>
      <c r="O437" s="55"/>
      <c r="P437" s="55"/>
      <c r="Q437" s="55"/>
      <c r="R437" s="55"/>
      <c r="S437" s="55"/>
      <c r="T437" s="56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9" t="s">
        <v>127</v>
      </c>
      <c r="AU437" s="19" t="s">
        <v>84</v>
      </c>
    </row>
    <row r="438" spans="2:63" s="12" customFormat="1" ht="22.9" customHeight="1">
      <c r="B438" s="126"/>
      <c r="D438" s="127" t="s">
        <v>73</v>
      </c>
      <c r="E438" s="137" t="s">
        <v>867</v>
      </c>
      <c r="F438" s="137" t="s">
        <v>868</v>
      </c>
      <c r="I438" s="129"/>
      <c r="J438" s="138">
        <f>BK438</f>
        <v>0</v>
      </c>
      <c r="L438" s="126"/>
      <c r="M438" s="131"/>
      <c r="N438" s="132"/>
      <c r="O438" s="132"/>
      <c r="P438" s="133">
        <f>SUM(P439:P457)</f>
        <v>0</v>
      </c>
      <c r="Q438" s="132"/>
      <c r="R438" s="133">
        <f>SUM(R439:R457)</f>
        <v>0.21878840000000002</v>
      </c>
      <c r="S438" s="132"/>
      <c r="T438" s="134">
        <f>SUM(T439:T457)</f>
        <v>0</v>
      </c>
      <c r="AR438" s="127" t="s">
        <v>84</v>
      </c>
      <c r="AT438" s="135" t="s">
        <v>73</v>
      </c>
      <c r="AU438" s="135" t="s">
        <v>82</v>
      </c>
      <c r="AY438" s="127" t="s">
        <v>117</v>
      </c>
      <c r="BK438" s="136">
        <f>SUM(BK439:BK457)</f>
        <v>0</v>
      </c>
    </row>
    <row r="439" spans="1:65" s="2" customFormat="1" ht="16.5" customHeight="1">
      <c r="A439" s="34"/>
      <c r="B439" s="139"/>
      <c r="C439" s="140" t="s">
        <v>869</v>
      </c>
      <c r="D439" s="140" t="s">
        <v>120</v>
      </c>
      <c r="E439" s="141" t="s">
        <v>870</v>
      </c>
      <c r="F439" s="142" t="s">
        <v>871</v>
      </c>
      <c r="G439" s="143" t="s">
        <v>202</v>
      </c>
      <c r="H439" s="144">
        <v>19.886</v>
      </c>
      <c r="I439" s="145"/>
      <c r="J439" s="146">
        <f>ROUND(I439*H439,2)</f>
        <v>0</v>
      </c>
      <c r="K439" s="142" t="s">
        <v>124</v>
      </c>
      <c r="L439" s="35"/>
      <c r="M439" s="147" t="s">
        <v>3</v>
      </c>
      <c r="N439" s="148" t="s">
        <v>45</v>
      </c>
      <c r="O439" s="55"/>
      <c r="P439" s="149">
        <f>O439*H439</f>
        <v>0</v>
      </c>
      <c r="Q439" s="149">
        <v>0</v>
      </c>
      <c r="R439" s="149">
        <f>Q439*H439</f>
        <v>0</v>
      </c>
      <c r="S439" s="149">
        <v>0</v>
      </c>
      <c r="T439" s="150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1" t="s">
        <v>286</v>
      </c>
      <c r="AT439" s="151" t="s">
        <v>120</v>
      </c>
      <c r="AU439" s="151" t="s">
        <v>84</v>
      </c>
      <c r="AY439" s="19" t="s">
        <v>117</v>
      </c>
      <c r="BE439" s="152">
        <f>IF(N439="základní",J439,0)</f>
        <v>0</v>
      </c>
      <c r="BF439" s="152">
        <f>IF(N439="snížená",J439,0)</f>
        <v>0</v>
      </c>
      <c r="BG439" s="152">
        <f>IF(N439="zákl. přenesená",J439,0)</f>
        <v>0</v>
      </c>
      <c r="BH439" s="152">
        <f>IF(N439="sníž. přenesená",J439,0)</f>
        <v>0</v>
      </c>
      <c r="BI439" s="152">
        <f>IF(N439="nulová",J439,0)</f>
        <v>0</v>
      </c>
      <c r="BJ439" s="19" t="s">
        <v>82</v>
      </c>
      <c r="BK439" s="152">
        <f>ROUND(I439*H439,2)</f>
        <v>0</v>
      </c>
      <c r="BL439" s="19" t="s">
        <v>286</v>
      </c>
      <c r="BM439" s="151" t="s">
        <v>872</v>
      </c>
    </row>
    <row r="440" spans="1:47" s="2" customFormat="1" ht="12">
      <c r="A440" s="34"/>
      <c r="B440" s="35"/>
      <c r="C440" s="34"/>
      <c r="D440" s="153" t="s">
        <v>127</v>
      </c>
      <c r="E440" s="34"/>
      <c r="F440" s="154" t="s">
        <v>873</v>
      </c>
      <c r="G440" s="34"/>
      <c r="H440" s="34"/>
      <c r="I440" s="155"/>
      <c r="J440" s="34"/>
      <c r="K440" s="34"/>
      <c r="L440" s="35"/>
      <c r="M440" s="156"/>
      <c r="N440" s="157"/>
      <c r="O440" s="55"/>
      <c r="P440" s="55"/>
      <c r="Q440" s="55"/>
      <c r="R440" s="55"/>
      <c r="S440" s="55"/>
      <c r="T440" s="56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9" t="s">
        <v>127</v>
      </c>
      <c r="AU440" s="19" t="s">
        <v>84</v>
      </c>
    </row>
    <row r="441" spans="2:51" s="13" customFormat="1" ht="12">
      <c r="B441" s="158"/>
      <c r="D441" s="159" t="s">
        <v>133</v>
      </c>
      <c r="E441" s="160" t="s">
        <v>3</v>
      </c>
      <c r="F441" s="161" t="s">
        <v>874</v>
      </c>
      <c r="H441" s="162">
        <v>18.1</v>
      </c>
      <c r="I441" s="163"/>
      <c r="L441" s="158"/>
      <c r="M441" s="164"/>
      <c r="N441" s="165"/>
      <c r="O441" s="165"/>
      <c r="P441" s="165"/>
      <c r="Q441" s="165"/>
      <c r="R441" s="165"/>
      <c r="S441" s="165"/>
      <c r="T441" s="166"/>
      <c r="AT441" s="160" t="s">
        <v>133</v>
      </c>
      <c r="AU441" s="160" t="s">
        <v>84</v>
      </c>
      <c r="AV441" s="13" t="s">
        <v>84</v>
      </c>
      <c r="AW441" s="13" t="s">
        <v>34</v>
      </c>
      <c r="AX441" s="13" t="s">
        <v>74</v>
      </c>
      <c r="AY441" s="160" t="s">
        <v>117</v>
      </c>
    </row>
    <row r="442" spans="2:51" s="13" customFormat="1" ht="12">
      <c r="B442" s="158"/>
      <c r="D442" s="159" t="s">
        <v>133</v>
      </c>
      <c r="E442" s="160" t="s">
        <v>3</v>
      </c>
      <c r="F442" s="161" t="s">
        <v>875</v>
      </c>
      <c r="H442" s="162">
        <v>1.786</v>
      </c>
      <c r="I442" s="163"/>
      <c r="L442" s="158"/>
      <c r="M442" s="164"/>
      <c r="N442" s="165"/>
      <c r="O442" s="165"/>
      <c r="P442" s="165"/>
      <c r="Q442" s="165"/>
      <c r="R442" s="165"/>
      <c r="S442" s="165"/>
      <c r="T442" s="166"/>
      <c r="AT442" s="160" t="s">
        <v>133</v>
      </c>
      <c r="AU442" s="160" t="s">
        <v>84</v>
      </c>
      <c r="AV442" s="13" t="s">
        <v>84</v>
      </c>
      <c r="AW442" s="13" t="s">
        <v>34</v>
      </c>
      <c r="AX442" s="13" t="s">
        <v>74</v>
      </c>
      <c r="AY442" s="160" t="s">
        <v>117</v>
      </c>
    </row>
    <row r="443" spans="2:51" s="14" customFormat="1" ht="12">
      <c r="B443" s="172"/>
      <c r="D443" s="159" t="s">
        <v>133</v>
      </c>
      <c r="E443" s="173" t="s">
        <v>3</v>
      </c>
      <c r="F443" s="174" t="s">
        <v>207</v>
      </c>
      <c r="H443" s="175">
        <v>19.886</v>
      </c>
      <c r="I443" s="176"/>
      <c r="L443" s="172"/>
      <c r="M443" s="177"/>
      <c r="N443" s="178"/>
      <c r="O443" s="178"/>
      <c r="P443" s="178"/>
      <c r="Q443" s="178"/>
      <c r="R443" s="178"/>
      <c r="S443" s="178"/>
      <c r="T443" s="179"/>
      <c r="AT443" s="173" t="s">
        <v>133</v>
      </c>
      <c r="AU443" s="173" t="s">
        <v>84</v>
      </c>
      <c r="AV443" s="14" t="s">
        <v>125</v>
      </c>
      <c r="AW443" s="14" t="s">
        <v>34</v>
      </c>
      <c r="AX443" s="14" t="s">
        <v>82</v>
      </c>
      <c r="AY443" s="173" t="s">
        <v>117</v>
      </c>
    </row>
    <row r="444" spans="1:65" s="2" customFormat="1" ht="16.5" customHeight="1">
      <c r="A444" s="34"/>
      <c r="B444" s="139"/>
      <c r="C444" s="140" t="s">
        <v>876</v>
      </c>
      <c r="D444" s="140" t="s">
        <v>120</v>
      </c>
      <c r="E444" s="141" t="s">
        <v>877</v>
      </c>
      <c r="F444" s="142" t="s">
        <v>878</v>
      </c>
      <c r="G444" s="143" t="s">
        <v>202</v>
      </c>
      <c r="H444" s="144">
        <v>19.886</v>
      </c>
      <c r="I444" s="145"/>
      <c r="J444" s="146">
        <f>ROUND(I444*H444,2)</f>
        <v>0</v>
      </c>
      <c r="K444" s="142" t="s">
        <v>124</v>
      </c>
      <c r="L444" s="35"/>
      <c r="M444" s="147" t="s">
        <v>3</v>
      </c>
      <c r="N444" s="148" t="s">
        <v>45</v>
      </c>
      <c r="O444" s="55"/>
      <c r="P444" s="149">
        <f>O444*H444</f>
        <v>0</v>
      </c>
      <c r="Q444" s="149">
        <v>0.0002</v>
      </c>
      <c r="R444" s="149">
        <f>Q444*H444</f>
        <v>0.0039772</v>
      </c>
      <c r="S444" s="149">
        <v>0</v>
      </c>
      <c r="T444" s="150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51" t="s">
        <v>286</v>
      </c>
      <c r="AT444" s="151" t="s">
        <v>120</v>
      </c>
      <c r="AU444" s="151" t="s">
        <v>84</v>
      </c>
      <c r="AY444" s="19" t="s">
        <v>117</v>
      </c>
      <c r="BE444" s="152">
        <f>IF(N444="základní",J444,0)</f>
        <v>0</v>
      </c>
      <c r="BF444" s="152">
        <f>IF(N444="snížená",J444,0)</f>
        <v>0</v>
      </c>
      <c r="BG444" s="152">
        <f>IF(N444="zákl. přenesená",J444,0)</f>
        <v>0</v>
      </c>
      <c r="BH444" s="152">
        <f>IF(N444="sníž. přenesená",J444,0)</f>
        <v>0</v>
      </c>
      <c r="BI444" s="152">
        <f>IF(N444="nulová",J444,0)</f>
        <v>0</v>
      </c>
      <c r="BJ444" s="19" t="s">
        <v>82</v>
      </c>
      <c r="BK444" s="152">
        <f>ROUND(I444*H444,2)</f>
        <v>0</v>
      </c>
      <c r="BL444" s="19" t="s">
        <v>286</v>
      </c>
      <c r="BM444" s="151" t="s">
        <v>879</v>
      </c>
    </row>
    <row r="445" spans="1:47" s="2" customFormat="1" ht="12">
      <c r="A445" s="34"/>
      <c r="B445" s="35"/>
      <c r="C445" s="34"/>
      <c r="D445" s="153" t="s">
        <v>127</v>
      </c>
      <c r="E445" s="34"/>
      <c r="F445" s="154" t="s">
        <v>880</v>
      </c>
      <c r="G445" s="34"/>
      <c r="H445" s="34"/>
      <c r="I445" s="155"/>
      <c r="J445" s="34"/>
      <c r="K445" s="34"/>
      <c r="L445" s="35"/>
      <c r="M445" s="156"/>
      <c r="N445" s="157"/>
      <c r="O445" s="55"/>
      <c r="P445" s="55"/>
      <c r="Q445" s="55"/>
      <c r="R445" s="55"/>
      <c r="S445" s="55"/>
      <c r="T445" s="56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9" t="s">
        <v>127</v>
      </c>
      <c r="AU445" s="19" t="s">
        <v>84</v>
      </c>
    </row>
    <row r="446" spans="2:51" s="13" customFormat="1" ht="12">
      <c r="B446" s="158"/>
      <c r="D446" s="159" t="s">
        <v>133</v>
      </c>
      <c r="E446" s="160" t="s">
        <v>3</v>
      </c>
      <c r="F446" s="161" t="s">
        <v>874</v>
      </c>
      <c r="H446" s="162">
        <v>18.1</v>
      </c>
      <c r="I446" s="163"/>
      <c r="L446" s="158"/>
      <c r="M446" s="164"/>
      <c r="N446" s="165"/>
      <c r="O446" s="165"/>
      <c r="P446" s="165"/>
      <c r="Q446" s="165"/>
      <c r="R446" s="165"/>
      <c r="S446" s="165"/>
      <c r="T446" s="166"/>
      <c r="AT446" s="160" t="s">
        <v>133</v>
      </c>
      <c r="AU446" s="160" t="s">
        <v>84</v>
      </c>
      <c r="AV446" s="13" t="s">
        <v>84</v>
      </c>
      <c r="AW446" s="13" t="s">
        <v>34</v>
      </c>
      <c r="AX446" s="13" t="s">
        <v>74</v>
      </c>
      <c r="AY446" s="160" t="s">
        <v>117</v>
      </c>
    </row>
    <row r="447" spans="2:51" s="13" customFormat="1" ht="12">
      <c r="B447" s="158"/>
      <c r="D447" s="159" t="s">
        <v>133</v>
      </c>
      <c r="E447" s="160" t="s">
        <v>3</v>
      </c>
      <c r="F447" s="161" t="s">
        <v>875</v>
      </c>
      <c r="H447" s="162">
        <v>1.786</v>
      </c>
      <c r="I447" s="163"/>
      <c r="L447" s="158"/>
      <c r="M447" s="164"/>
      <c r="N447" s="165"/>
      <c r="O447" s="165"/>
      <c r="P447" s="165"/>
      <c r="Q447" s="165"/>
      <c r="R447" s="165"/>
      <c r="S447" s="165"/>
      <c r="T447" s="166"/>
      <c r="AT447" s="160" t="s">
        <v>133</v>
      </c>
      <c r="AU447" s="160" t="s">
        <v>84</v>
      </c>
      <c r="AV447" s="13" t="s">
        <v>84</v>
      </c>
      <c r="AW447" s="13" t="s">
        <v>34</v>
      </c>
      <c r="AX447" s="13" t="s">
        <v>74</v>
      </c>
      <c r="AY447" s="160" t="s">
        <v>117</v>
      </c>
    </row>
    <row r="448" spans="2:51" s="14" customFormat="1" ht="12">
      <c r="B448" s="172"/>
      <c r="D448" s="159" t="s">
        <v>133</v>
      </c>
      <c r="E448" s="173" t="s">
        <v>3</v>
      </c>
      <c r="F448" s="174" t="s">
        <v>207</v>
      </c>
      <c r="H448" s="175">
        <v>19.886</v>
      </c>
      <c r="I448" s="176"/>
      <c r="L448" s="172"/>
      <c r="M448" s="177"/>
      <c r="N448" s="178"/>
      <c r="O448" s="178"/>
      <c r="P448" s="178"/>
      <c r="Q448" s="178"/>
      <c r="R448" s="178"/>
      <c r="S448" s="178"/>
      <c r="T448" s="179"/>
      <c r="AT448" s="173" t="s">
        <v>133</v>
      </c>
      <c r="AU448" s="173" t="s">
        <v>84</v>
      </c>
      <c r="AV448" s="14" t="s">
        <v>125</v>
      </c>
      <c r="AW448" s="14" t="s">
        <v>34</v>
      </c>
      <c r="AX448" s="14" t="s">
        <v>82</v>
      </c>
      <c r="AY448" s="173" t="s">
        <v>117</v>
      </c>
    </row>
    <row r="449" spans="1:65" s="2" customFormat="1" ht="21.75" customHeight="1">
      <c r="A449" s="34"/>
      <c r="B449" s="139"/>
      <c r="C449" s="140" t="s">
        <v>881</v>
      </c>
      <c r="D449" s="140" t="s">
        <v>120</v>
      </c>
      <c r="E449" s="141" t="s">
        <v>882</v>
      </c>
      <c r="F449" s="142" t="s">
        <v>883</v>
      </c>
      <c r="G449" s="143" t="s">
        <v>202</v>
      </c>
      <c r="H449" s="144">
        <v>1.786</v>
      </c>
      <c r="I449" s="145"/>
      <c r="J449" s="146">
        <f>ROUND(I449*H449,2)</f>
        <v>0</v>
      </c>
      <c r="K449" s="142" t="s">
        <v>124</v>
      </c>
      <c r="L449" s="35"/>
      <c r="M449" s="147" t="s">
        <v>3</v>
      </c>
      <c r="N449" s="148" t="s">
        <v>45</v>
      </c>
      <c r="O449" s="55"/>
      <c r="P449" s="149">
        <f>O449*H449</f>
        <v>0</v>
      </c>
      <c r="Q449" s="149">
        <v>0</v>
      </c>
      <c r="R449" s="149">
        <f>Q449*H449</f>
        <v>0</v>
      </c>
      <c r="S449" s="149">
        <v>0</v>
      </c>
      <c r="T449" s="150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51" t="s">
        <v>286</v>
      </c>
      <c r="AT449" s="151" t="s">
        <v>120</v>
      </c>
      <c r="AU449" s="151" t="s">
        <v>84</v>
      </c>
      <c r="AY449" s="19" t="s">
        <v>117</v>
      </c>
      <c r="BE449" s="152">
        <f>IF(N449="základní",J449,0)</f>
        <v>0</v>
      </c>
      <c r="BF449" s="152">
        <f>IF(N449="snížená",J449,0)</f>
        <v>0</v>
      </c>
      <c r="BG449" s="152">
        <f>IF(N449="zákl. přenesená",J449,0)</f>
        <v>0</v>
      </c>
      <c r="BH449" s="152">
        <f>IF(N449="sníž. přenesená",J449,0)</f>
        <v>0</v>
      </c>
      <c r="BI449" s="152">
        <f>IF(N449="nulová",J449,0)</f>
        <v>0</v>
      </c>
      <c r="BJ449" s="19" t="s">
        <v>82</v>
      </c>
      <c r="BK449" s="152">
        <f>ROUND(I449*H449,2)</f>
        <v>0</v>
      </c>
      <c r="BL449" s="19" t="s">
        <v>286</v>
      </c>
      <c r="BM449" s="151" t="s">
        <v>884</v>
      </c>
    </row>
    <row r="450" spans="1:47" s="2" customFormat="1" ht="12">
      <c r="A450" s="34"/>
      <c r="B450" s="35"/>
      <c r="C450" s="34"/>
      <c r="D450" s="153" t="s">
        <v>127</v>
      </c>
      <c r="E450" s="34"/>
      <c r="F450" s="154" t="s">
        <v>885</v>
      </c>
      <c r="G450" s="34"/>
      <c r="H450" s="34"/>
      <c r="I450" s="155"/>
      <c r="J450" s="34"/>
      <c r="K450" s="34"/>
      <c r="L450" s="35"/>
      <c r="M450" s="156"/>
      <c r="N450" s="157"/>
      <c r="O450" s="55"/>
      <c r="P450" s="55"/>
      <c r="Q450" s="55"/>
      <c r="R450" s="55"/>
      <c r="S450" s="55"/>
      <c r="T450" s="56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9" t="s">
        <v>127</v>
      </c>
      <c r="AU450" s="19" t="s">
        <v>84</v>
      </c>
    </row>
    <row r="451" spans="2:51" s="13" customFormat="1" ht="12">
      <c r="B451" s="158"/>
      <c r="D451" s="159" t="s">
        <v>133</v>
      </c>
      <c r="E451" s="160" t="s">
        <v>3</v>
      </c>
      <c r="F451" s="161" t="s">
        <v>875</v>
      </c>
      <c r="H451" s="162">
        <v>1.786</v>
      </c>
      <c r="I451" s="163"/>
      <c r="L451" s="158"/>
      <c r="M451" s="164"/>
      <c r="N451" s="165"/>
      <c r="O451" s="165"/>
      <c r="P451" s="165"/>
      <c r="Q451" s="165"/>
      <c r="R451" s="165"/>
      <c r="S451" s="165"/>
      <c r="T451" s="166"/>
      <c r="AT451" s="160" t="s">
        <v>133</v>
      </c>
      <c r="AU451" s="160" t="s">
        <v>84</v>
      </c>
      <c r="AV451" s="13" t="s">
        <v>84</v>
      </c>
      <c r="AW451" s="13" t="s">
        <v>34</v>
      </c>
      <c r="AX451" s="13" t="s">
        <v>82</v>
      </c>
      <c r="AY451" s="160" t="s">
        <v>117</v>
      </c>
    </row>
    <row r="452" spans="1:65" s="2" customFormat="1" ht="16.5" customHeight="1">
      <c r="A452" s="34"/>
      <c r="B452" s="139"/>
      <c r="C452" s="140" t="s">
        <v>886</v>
      </c>
      <c r="D452" s="140" t="s">
        <v>120</v>
      </c>
      <c r="E452" s="141" t="s">
        <v>887</v>
      </c>
      <c r="F452" s="142" t="s">
        <v>888</v>
      </c>
      <c r="G452" s="143" t="s">
        <v>202</v>
      </c>
      <c r="H452" s="144">
        <v>19.886</v>
      </c>
      <c r="I452" s="145"/>
      <c r="J452" s="146">
        <f>ROUND(I452*H452,2)</f>
        <v>0</v>
      </c>
      <c r="K452" s="142" t="s">
        <v>3</v>
      </c>
      <c r="L452" s="35"/>
      <c r="M452" s="147" t="s">
        <v>3</v>
      </c>
      <c r="N452" s="148" t="s">
        <v>45</v>
      </c>
      <c r="O452" s="55"/>
      <c r="P452" s="149">
        <f>O452*H452</f>
        <v>0</v>
      </c>
      <c r="Q452" s="149">
        <v>0.008</v>
      </c>
      <c r="R452" s="149">
        <f>Q452*H452</f>
        <v>0.159088</v>
      </c>
      <c r="S452" s="149">
        <v>0</v>
      </c>
      <c r="T452" s="150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1" t="s">
        <v>286</v>
      </c>
      <c r="AT452" s="151" t="s">
        <v>120</v>
      </c>
      <c r="AU452" s="151" t="s">
        <v>84</v>
      </c>
      <c r="AY452" s="19" t="s">
        <v>117</v>
      </c>
      <c r="BE452" s="152">
        <f>IF(N452="základní",J452,0)</f>
        <v>0</v>
      </c>
      <c r="BF452" s="152">
        <f>IF(N452="snížená",J452,0)</f>
        <v>0</v>
      </c>
      <c r="BG452" s="152">
        <f>IF(N452="zákl. přenesená",J452,0)</f>
        <v>0</v>
      </c>
      <c r="BH452" s="152">
        <f>IF(N452="sníž. přenesená",J452,0)</f>
        <v>0</v>
      </c>
      <c r="BI452" s="152">
        <f>IF(N452="nulová",J452,0)</f>
        <v>0</v>
      </c>
      <c r="BJ452" s="19" t="s">
        <v>82</v>
      </c>
      <c r="BK452" s="152">
        <f>ROUND(I452*H452,2)</f>
        <v>0</v>
      </c>
      <c r="BL452" s="19" t="s">
        <v>286</v>
      </c>
      <c r="BM452" s="151" t="s">
        <v>889</v>
      </c>
    </row>
    <row r="453" spans="1:65" s="2" customFormat="1" ht="16.5" customHeight="1">
      <c r="A453" s="34"/>
      <c r="B453" s="139"/>
      <c r="C453" s="140" t="s">
        <v>890</v>
      </c>
      <c r="D453" s="140" t="s">
        <v>120</v>
      </c>
      <c r="E453" s="141" t="s">
        <v>891</v>
      </c>
      <c r="F453" s="142" t="s">
        <v>892</v>
      </c>
      <c r="G453" s="143" t="s">
        <v>334</v>
      </c>
      <c r="H453" s="144">
        <v>17.86</v>
      </c>
      <c r="I453" s="145"/>
      <c r="J453" s="146">
        <f>ROUND(I453*H453,2)</f>
        <v>0</v>
      </c>
      <c r="K453" s="142" t="s">
        <v>124</v>
      </c>
      <c r="L453" s="35"/>
      <c r="M453" s="147" t="s">
        <v>3</v>
      </c>
      <c r="N453" s="148" t="s">
        <v>45</v>
      </c>
      <c r="O453" s="55"/>
      <c r="P453" s="149">
        <f>O453*H453</f>
        <v>0</v>
      </c>
      <c r="Q453" s="149">
        <v>0.00312</v>
      </c>
      <c r="R453" s="149">
        <f>Q453*H453</f>
        <v>0.0557232</v>
      </c>
      <c r="S453" s="149">
        <v>0</v>
      </c>
      <c r="T453" s="150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1" t="s">
        <v>286</v>
      </c>
      <c r="AT453" s="151" t="s">
        <v>120</v>
      </c>
      <c r="AU453" s="151" t="s">
        <v>84</v>
      </c>
      <c r="AY453" s="19" t="s">
        <v>117</v>
      </c>
      <c r="BE453" s="152">
        <f>IF(N453="základní",J453,0)</f>
        <v>0</v>
      </c>
      <c r="BF453" s="152">
        <f>IF(N453="snížená",J453,0)</f>
        <v>0</v>
      </c>
      <c r="BG453" s="152">
        <f>IF(N453="zákl. přenesená",J453,0)</f>
        <v>0</v>
      </c>
      <c r="BH453" s="152">
        <f>IF(N453="sníž. přenesená",J453,0)</f>
        <v>0</v>
      </c>
      <c r="BI453" s="152">
        <f>IF(N453="nulová",J453,0)</f>
        <v>0</v>
      </c>
      <c r="BJ453" s="19" t="s">
        <v>82</v>
      </c>
      <c r="BK453" s="152">
        <f>ROUND(I453*H453,2)</f>
        <v>0</v>
      </c>
      <c r="BL453" s="19" t="s">
        <v>286</v>
      </c>
      <c r="BM453" s="151" t="s">
        <v>893</v>
      </c>
    </row>
    <row r="454" spans="1:47" s="2" customFormat="1" ht="12">
      <c r="A454" s="34"/>
      <c r="B454" s="35"/>
      <c r="C454" s="34"/>
      <c r="D454" s="153" t="s">
        <v>127</v>
      </c>
      <c r="E454" s="34"/>
      <c r="F454" s="154" t="s">
        <v>894</v>
      </c>
      <c r="G454" s="34"/>
      <c r="H454" s="34"/>
      <c r="I454" s="155"/>
      <c r="J454" s="34"/>
      <c r="K454" s="34"/>
      <c r="L454" s="35"/>
      <c r="M454" s="156"/>
      <c r="N454" s="157"/>
      <c r="O454" s="55"/>
      <c r="P454" s="55"/>
      <c r="Q454" s="55"/>
      <c r="R454" s="55"/>
      <c r="S454" s="55"/>
      <c r="T454" s="56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9" t="s">
        <v>127</v>
      </c>
      <c r="AU454" s="19" t="s">
        <v>84</v>
      </c>
    </row>
    <row r="455" spans="2:51" s="13" customFormat="1" ht="12">
      <c r="B455" s="158"/>
      <c r="D455" s="159" t="s">
        <v>133</v>
      </c>
      <c r="E455" s="160" t="s">
        <v>3</v>
      </c>
      <c r="F455" s="161" t="s">
        <v>895</v>
      </c>
      <c r="H455" s="162">
        <v>17.86</v>
      </c>
      <c r="I455" s="163"/>
      <c r="L455" s="158"/>
      <c r="M455" s="164"/>
      <c r="N455" s="165"/>
      <c r="O455" s="165"/>
      <c r="P455" s="165"/>
      <c r="Q455" s="165"/>
      <c r="R455" s="165"/>
      <c r="S455" s="165"/>
      <c r="T455" s="166"/>
      <c r="AT455" s="160" t="s">
        <v>133</v>
      </c>
      <c r="AU455" s="160" t="s">
        <v>84</v>
      </c>
      <c r="AV455" s="13" t="s">
        <v>84</v>
      </c>
      <c r="AW455" s="13" t="s">
        <v>34</v>
      </c>
      <c r="AX455" s="13" t="s">
        <v>82</v>
      </c>
      <c r="AY455" s="160" t="s">
        <v>117</v>
      </c>
    </row>
    <row r="456" spans="1:65" s="2" customFormat="1" ht="24.2" customHeight="1">
      <c r="A456" s="34"/>
      <c r="B456" s="139"/>
      <c r="C456" s="140" t="s">
        <v>896</v>
      </c>
      <c r="D456" s="140" t="s">
        <v>120</v>
      </c>
      <c r="E456" s="141" t="s">
        <v>897</v>
      </c>
      <c r="F456" s="142" t="s">
        <v>898</v>
      </c>
      <c r="G456" s="143" t="s">
        <v>140</v>
      </c>
      <c r="H456" s="144">
        <v>0.219</v>
      </c>
      <c r="I456" s="145"/>
      <c r="J456" s="146">
        <f>ROUND(I456*H456,2)</f>
        <v>0</v>
      </c>
      <c r="K456" s="142" t="s">
        <v>124</v>
      </c>
      <c r="L456" s="35"/>
      <c r="M456" s="147" t="s">
        <v>3</v>
      </c>
      <c r="N456" s="148" t="s">
        <v>45</v>
      </c>
      <c r="O456" s="55"/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51" t="s">
        <v>286</v>
      </c>
      <c r="AT456" s="151" t="s">
        <v>120</v>
      </c>
      <c r="AU456" s="151" t="s">
        <v>84</v>
      </c>
      <c r="AY456" s="19" t="s">
        <v>117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9" t="s">
        <v>82</v>
      </c>
      <c r="BK456" s="152">
        <f>ROUND(I456*H456,2)</f>
        <v>0</v>
      </c>
      <c r="BL456" s="19" t="s">
        <v>286</v>
      </c>
      <c r="BM456" s="151" t="s">
        <v>899</v>
      </c>
    </row>
    <row r="457" spans="1:47" s="2" customFormat="1" ht="12">
      <c r="A457" s="34"/>
      <c r="B457" s="35"/>
      <c r="C457" s="34"/>
      <c r="D457" s="153" t="s">
        <v>127</v>
      </c>
      <c r="E457" s="34"/>
      <c r="F457" s="154" t="s">
        <v>900</v>
      </c>
      <c r="G457" s="34"/>
      <c r="H457" s="34"/>
      <c r="I457" s="155"/>
      <c r="J457" s="34"/>
      <c r="K457" s="34"/>
      <c r="L457" s="35"/>
      <c r="M457" s="156"/>
      <c r="N457" s="157"/>
      <c r="O457" s="55"/>
      <c r="P457" s="55"/>
      <c r="Q457" s="55"/>
      <c r="R457" s="55"/>
      <c r="S457" s="55"/>
      <c r="T457" s="56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9" t="s">
        <v>127</v>
      </c>
      <c r="AU457" s="19" t="s">
        <v>84</v>
      </c>
    </row>
    <row r="458" spans="2:63" s="12" customFormat="1" ht="22.9" customHeight="1">
      <c r="B458" s="126"/>
      <c r="D458" s="127" t="s">
        <v>73</v>
      </c>
      <c r="E458" s="137" t="s">
        <v>901</v>
      </c>
      <c r="F458" s="137" t="s">
        <v>902</v>
      </c>
      <c r="I458" s="129"/>
      <c r="J458" s="138">
        <f>BK458</f>
        <v>0</v>
      </c>
      <c r="L458" s="126"/>
      <c r="M458" s="131"/>
      <c r="N458" s="132"/>
      <c r="O458" s="132"/>
      <c r="P458" s="133">
        <f>SUM(P459:P519)</f>
        <v>0</v>
      </c>
      <c r="Q458" s="132"/>
      <c r="R458" s="133">
        <f>SUM(R459:R519)</f>
        <v>0.4021613999999999</v>
      </c>
      <c r="S458" s="132"/>
      <c r="T458" s="134">
        <f>SUM(T459:T519)</f>
        <v>0</v>
      </c>
      <c r="AR458" s="127" t="s">
        <v>84</v>
      </c>
      <c r="AT458" s="135" t="s">
        <v>73</v>
      </c>
      <c r="AU458" s="135" t="s">
        <v>82</v>
      </c>
      <c r="AY458" s="127" t="s">
        <v>117</v>
      </c>
      <c r="BK458" s="136">
        <f>SUM(BK459:BK519)</f>
        <v>0</v>
      </c>
    </row>
    <row r="459" spans="1:65" s="2" customFormat="1" ht="16.5" customHeight="1">
      <c r="A459" s="34"/>
      <c r="B459" s="139"/>
      <c r="C459" s="140" t="s">
        <v>903</v>
      </c>
      <c r="D459" s="140" t="s">
        <v>120</v>
      </c>
      <c r="E459" s="141" t="s">
        <v>904</v>
      </c>
      <c r="F459" s="142" t="s">
        <v>905</v>
      </c>
      <c r="G459" s="143" t="s">
        <v>202</v>
      </c>
      <c r="H459" s="144">
        <v>13.914</v>
      </c>
      <c r="I459" s="145"/>
      <c r="J459" s="146">
        <f>ROUND(I459*H459,2)</f>
        <v>0</v>
      </c>
      <c r="K459" s="142" t="s">
        <v>124</v>
      </c>
      <c r="L459" s="35"/>
      <c r="M459" s="147" t="s">
        <v>3</v>
      </c>
      <c r="N459" s="148" t="s">
        <v>45</v>
      </c>
      <c r="O459" s="55"/>
      <c r="P459" s="149">
        <f>O459*H459</f>
        <v>0</v>
      </c>
      <c r="Q459" s="149">
        <v>0.0015</v>
      </c>
      <c r="R459" s="149">
        <f>Q459*H459</f>
        <v>0.020871</v>
      </c>
      <c r="S459" s="149">
        <v>0</v>
      </c>
      <c r="T459" s="150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1" t="s">
        <v>286</v>
      </c>
      <c r="AT459" s="151" t="s">
        <v>120</v>
      </c>
      <c r="AU459" s="151" t="s">
        <v>84</v>
      </c>
      <c r="AY459" s="19" t="s">
        <v>117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9" t="s">
        <v>82</v>
      </c>
      <c r="BK459" s="152">
        <f>ROUND(I459*H459,2)</f>
        <v>0</v>
      </c>
      <c r="BL459" s="19" t="s">
        <v>286</v>
      </c>
      <c r="BM459" s="151" t="s">
        <v>906</v>
      </c>
    </row>
    <row r="460" spans="1:47" s="2" customFormat="1" ht="12">
      <c r="A460" s="34"/>
      <c r="B460" s="35"/>
      <c r="C460" s="34"/>
      <c r="D460" s="153" t="s">
        <v>127</v>
      </c>
      <c r="E460" s="34"/>
      <c r="F460" s="154" t="s">
        <v>907</v>
      </c>
      <c r="G460" s="34"/>
      <c r="H460" s="34"/>
      <c r="I460" s="155"/>
      <c r="J460" s="34"/>
      <c r="K460" s="34"/>
      <c r="L460" s="35"/>
      <c r="M460" s="156"/>
      <c r="N460" s="157"/>
      <c r="O460" s="55"/>
      <c r="P460" s="55"/>
      <c r="Q460" s="55"/>
      <c r="R460" s="55"/>
      <c r="S460" s="55"/>
      <c r="T460" s="56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9" t="s">
        <v>127</v>
      </c>
      <c r="AU460" s="19" t="s">
        <v>84</v>
      </c>
    </row>
    <row r="461" spans="2:51" s="13" customFormat="1" ht="12">
      <c r="B461" s="158"/>
      <c r="D461" s="159" t="s">
        <v>133</v>
      </c>
      <c r="E461" s="160" t="s">
        <v>3</v>
      </c>
      <c r="F461" s="161" t="s">
        <v>908</v>
      </c>
      <c r="H461" s="162">
        <v>8.124</v>
      </c>
      <c r="I461" s="163"/>
      <c r="L461" s="158"/>
      <c r="M461" s="164"/>
      <c r="N461" s="165"/>
      <c r="O461" s="165"/>
      <c r="P461" s="165"/>
      <c r="Q461" s="165"/>
      <c r="R461" s="165"/>
      <c r="S461" s="165"/>
      <c r="T461" s="166"/>
      <c r="AT461" s="160" t="s">
        <v>133</v>
      </c>
      <c r="AU461" s="160" t="s">
        <v>84</v>
      </c>
      <c r="AV461" s="13" t="s">
        <v>84</v>
      </c>
      <c r="AW461" s="13" t="s">
        <v>34</v>
      </c>
      <c r="AX461" s="13" t="s">
        <v>74</v>
      </c>
      <c r="AY461" s="160" t="s">
        <v>117</v>
      </c>
    </row>
    <row r="462" spans="2:51" s="13" customFormat="1" ht="12">
      <c r="B462" s="158"/>
      <c r="D462" s="159" t="s">
        <v>133</v>
      </c>
      <c r="E462" s="160" t="s">
        <v>3</v>
      </c>
      <c r="F462" s="161" t="s">
        <v>909</v>
      </c>
      <c r="H462" s="162">
        <v>2.322</v>
      </c>
      <c r="I462" s="163"/>
      <c r="L462" s="158"/>
      <c r="M462" s="164"/>
      <c r="N462" s="165"/>
      <c r="O462" s="165"/>
      <c r="P462" s="165"/>
      <c r="Q462" s="165"/>
      <c r="R462" s="165"/>
      <c r="S462" s="165"/>
      <c r="T462" s="166"/>
      <c r="AT462" s="160" t="s">
        <v>133</v>
      </c>
      <c r="AU462" s="160" t="s">
        <v>84</v>
      </c>
      <c r="AV462" s="13" t="s">
        <v>84</v>
      </c>
      <c r="AW462" s="13" t="s">
        <v>34</v>
      </c>
      <c r="AX462" s="13" t="s">
        <v>74</v>
      </c>
      <c r="AY462" s="160" t="s">
        <v>117</v>
      </c>
    </row>
    <row r="463" spans="2:51" s="13" customFormat="1" ht="12">
      <c r="B463" s="158"/>
      <c r="D463" s="159" t="s">
        <v>133</v>
      </c>
      <c r="E463" s="160" t="s">
        <v>3</v>
      </c>
      <c r="F463" s="161" t="s">
        <v>910</v>
      </c>
      <c r="H463" s="162">
        <v>2.328</v>
      </c>
      <c r="I463" s="163"/>
      <c r="L463" s="158"/>
      <c r="M463" s="164"/>
      <c r="N463" s="165"/>
      <c r="O463" s="165"/>
      <c r="P463" s="165"/>
      <c r="Q463" s="165"/>
      <c r="R463" s="165"/>
      <c r="S463" s="165"/>
      <c r="T463" s="166"/>
      <c r="AT463" s="160" t="s">
        <v>133</v>
      </c>
      <c r="AU463" s="160" t="s">
        <v>84</v>
      </c>
      <c r="AV463" s="13" t="s">
        <v>84</v>
      </c>
      <c r="AW463" s="13" t="s">
        <v>34</v>
      </c>
      <c r="AX463" s="13" t="s">
        <v>74</v>
      </c>
      <c r="AY463" s="160" t="s">
        <v>117</v>
      </c>
    </row>
    <row r="464" spans="2:51" s="13" customFormat="1" ht="12">
      <c r="B464" s="158"/>
      <c r="D464" s="159" t="s">
        <v>133</v>
      </c>
      <c r="E464" s="160" t="s">
        <v>3</v>
      </c>
      <c r="F464" s="161" t="s">
        <v>911</v>
      </c>
      <c r="H464" s="162">
        <v>1.14</v>
      </c>
      <c r="I464" s="163"/>
      <c r="L464" s="158"/>
      <c r="M464" s="164"/>
      <c r="N464" s="165"/>
      <c r="O464" s="165"/>
      <c r="P464" s="165"/>
      <c r="Q464" s="165"/>
      <c r="R464" s="165"/>
      <c r="S464" s="165"/>
      <c r="T464" s="166"/>
      <c r="AT464" s="160" t="s">
        <v>133</v>
      </c>
      <c r="AU464" s="160" t="s">
        <v>84</v>
      </c>
      <c r="AV464" s="13" t="s">
        <v>84</v>
      </c>
      <c r="AW464" s="13" t="s">
        <v>34</v>
      </c>
      <c r="AX464" s="13" t="s">
        <v>74</v>
      </c>
      <c r="AY464" s="160" t="s">
        <v>117</v>
      </c>
    </row>
    <row r="465" spans="2:51" s="14" customFormat="1" ht="12">
      <c r="B465" s="172"/>
      <c r="D465" s="159" t="s">
        <v>133</v>
      </c>
      <c r="E465" s="173" t="s">
        <v>3</v>
      </c>
      <c r="F465" s="174" t="s">
        <v>207</v>
      </c>
      <c r="H465" s="175">
        <v>13.914</v>
      </c>
      <c r="I465" s="176"/>
      <c r="L465" s="172"/>
      <c r="M465" s="177"/>
      <c r="N465" s="178"/>
      <c r="O465" s="178"/>
      <c r="P465" s="178"/>
      <c r="Q465" s="178"/>
      <c r="R465" s="178"/>
      <c r="S465" s="178"/>
      <c r="T465" s="179"/>
      <c r="AT465" s="173" t="s">
        <v>133</v>
      </c>
      <c r="AU465" s="173" t="s">
        <v>84</v>
      </c>
      <c r="AV465" s="14" t="s">
        <v>125</v>
      </c>
      <c r="AW465" s="14" t="s">
        <v>34</v>
      </c>
      <c r="AX465" s="14" t="s">
        <v>82</v>
      </c>
      <c r="AY465" s="173" t="s">
        <v>117</v>
      </c>
    </row>
    <row r="466" spans="1:65" s="2" customFormat="1" ht="16.5" customHeight="1">
      <c r="A466" s="34"/>
      <c r="B466" s="139"/>
      <c r="C466" s="140" t="s">
        <v>912</v>
      </c>
      <c r="D466" s="140" t="s">
        <v>120</v>
      </c>
      <c r="E466" s="141" t="s">
        <v>913</v>
      </c>
      <c r="F466" s="142" t="s">
        <v>914</v>
      </c>
      <c r="G466" s="143" t="s">
        <v>278</v>
      </c>
      <c r="H466" s="144">
        <v>10</v>
      </c>
      <c r="I466" s="145"/>
      <c r="J466" s="146">
        <f>ROUND(I466*H466,2)</f>
        <v>0</v>
      </c>
      <c r="K466" s="142" t="s">
        <v>124</v>
      </c>
      <c r="L466" s="35"/>
      <c r="M466" s="147" t="s">
        <v>3</v>
      </c>
      <c r="N466" s="148" t="s">
        <v>45</v>
      </c>
      <c r="O466" s="55"/>
      <c r="P466" s="149">
        <f>O466*H466</f>
        <v>0</v>
      </c>
      <c r="Q466" s="149">
        <v>0.00021</v>
      </c>
      <c r="R466" s="149">
        <f>Q466*H466</f>
        <v>0.0021000000000000003</v>
      </c>
      <c r="S466" s="149">
        <v>0</v>
      </c>
      <c r="T466" s="150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51" t="s">
        <v>286</v>
      </c>
      <c r="AT466" s="151" t="s">
        <v>120</v>
      </c>
      <c r="AU466" s="151" t="s">
        <v>84</v>
      </c>
      <c r="AY466" s="19" t="s">
        <v>117</v>
      </c>
      <c r="BE466" s="152">
        <f>IF(N466="základní",J466,0)</f>
        <v>0</v>
      </c>
      <c r="BF466" s="152">
        <f>IF(N466="snížená",J466,0)</f>
        <v>0</v>
      </c>
      <c r="BG466" s="152">
        <f>IF(N466="zákl. přenesená",J466,0)</f>
        <v>0</v>
      </c>
      <c r="BH466" s="152">
        <f>IF(N466="sníž. přenesená",J466,0)</f>
        <v>0</v>
      </c>
      <c r="BI466" s="152">
        <f>IF(N466="nulová",J466,0)</f>
        <v>0</v>
      </c>
      <c r="BJ466" s="19" t="s">
        <v>82</v>
      </c>
      <c r="BK466" s="152">
        <f>ROUND(I466*H466,2)</f>
        <v>0</v>
      </c>
      <c r="BL466" s="19" t="s">
        <v>286</v>
      </c>
      <c r="BM466" s="151" t="s">
        <v>915</v>
      </c>
    </row>
    <row r="467" spans="1:47" s="2" customFormat="1" ht="12">
      <c r="A467" s="34"/>
      <c r="B467" s="35"/>
      <c r="C467" s="34"/>
      <c r="D467" s="153" t="s">
        <v>127</v>
      </c>
      <c r="E467" s="34"/>
      <c r="F467" s="154" t="s">
        <v>916</v>
      </c>
      <c r="G467" s="34"/>
      <c r="H467" s="34"/>
      <c r="I467" s="155"/>
      <c r="J467" s="34"/>
      <c r="K467" s="34"/>
      <c r="L467" s="35"/>
      <c r="M467" s="156"/>
      <c r="N467" s="157"/>
      <c r="O467" s="55"/>
      <c r="P467" s="55"/>
      <c r="Q467" s="55"/>
      <c r="R467" s="55"/>
      <c r="S467" s="55"/>
      <c r="T467" s="56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9" t="s">
        <v>127</v>
      </c>
      <c r="AU467" s="19" t="s">
        <v>84</v>
      </c>
    </row>
    <row r="468" spans="1:65" s="2" customFormat="1" ht="16.5" customHeight="1">
      <c r="A468" s="34"/>
      <c r="B468" s="139"/>
      <c r="C468" s="140" t="s">
        <v>917</v>
      </c>
      <c r="D468" s="140" t="s">
        <v>120</v>
      </c>
      <c r="E468" s="141" t="s">
        <v>918</v>
      </c>
      <c r="F468" s="142" t="s">
        <v>919</v>
      </c>
      <c r="G468" s="143" t="s">
        <v>278</v>
      </c>
      <c r="H468" s="144">
        <v>2</v>
      </c>
      <c r="I468" s="145"/>
      <c r="J468" s="146">
        <f>ROUND(I468*H468,2)</f>
        <v>0</v>
      </c>
      <c r="K468" s="142" t="s">
        <v>124</v>
      </c>
      <c r="L468" s="35"/>
      <c r="M468" s="147" t="s">
        <v>3</v>
      </c>
      <c r="N468" s="148" t="s">
        <v>45</v>
      </c>
      <c r="O468" s="55"/>
      <c r="P468" s="149">
        <f>O468*H468</f>
        <v>0</v>
      </c>
      <c r="Q468" s="149">
        <v>0.0002</v>
      </c>
      <c r="R468" s="149">
        <f>Q468*H468</f>
        <v>0.0004</v>
      </c>
      <c r="S468" s="149">
        <v>0</v>
      </c>
      <c r="T468" s="150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51" t="s">
        <v>286</v>
      </c>
      <c r="AT468" s="151" t="s">
        <v>120</v>
      </c>
      <c r="AU468" s="151" t="s">
        <v>84</v>
      </c>
      <c r="AY468" s="19" t="s">
        <v>117</v>
      </c>
      <c r="BE468" s="152">
        <f>IF(N468="základní",J468,0)</f>
        <v>0</v>
      </c>
      <c r="BF468" s="152">
        <f>IF(N468="snížená",J468,0)</f>
        <v>0</v>
      </c>
      <c r="BG468" s="152">
        <f>IF(N468="zákl. přenesená",J468,0)</f>
        <v>0</v>
      </c>
      <c r="BH468" s="152">
        <f>IF(N468="sníž. přenesená",J468,0)</f>
        <v>0</v>
      </c>
      <c r="BI468" s="152">
        <f>IF(N468="nulová",J468,0)</f>
        <v>0</v>
      </c>
      <c r="BJ468" s="19" t="s">
        <v>82</v>
      </c>
      <c r="BK468" s="152">
        <f>ROUND(I468*H468,2)</f>
        <v>0</v>
      </c>
      <c r="BL468" s="19" t="s">
        <v>286</v>
      </c>
      <c r="BM468" s="151" t="s">
        <v>920</v>
      </c>
    </row>
    <row r="469" spans="1:47" s="2" customFormat="1" ht="12">
      <c r="A469" s="34"/>
      <c r="B469" s="35"/>
      <c r="C469" s="34"/>
      <c r="D469" s="153" t="s">
        <v>127</v>
      </c>
      <c r="E469" s="34"/>
      <c r="F469" s="154" t="s">
        <v>921</v>
      </c>
      <c r="G469" s="34"/>
      <c r="H469" s="34"/>
      <c r="I469" s="155"/>
      <c r="J469" s="34"/>
      <c r="K469" s="34"/>
      <c r="L469" s="35"/>
      <c r="M469" s="156"/>
      <c r="N469" s="157"/>
      <c r="O469" s="55"/>
      <c r="P469" s="55"/>
      <c r="Q469" s="55"/>
      <c r="R469" s="55"/>
      <c r="S469" s="55"/>
      <c r="T469" s="56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9" t="s">
        <v>127</v>
      </c>
      <c r="AU469" s="19" t="s">
        <v>84</v>
      </c>
    </row>
    <row r="470" spans="1:65" s="2" customFormat="1" ht="16.5" customHeight="1">
      <c r="A470" s="34"/>
      <c r="B470" s="139"/>
      <c r="C470" s="140" t="s">
        <v>922</v>
      </c>
      <c r="D470" s="140" t="s">
        <v>120</v>
      </c>
      <c r="E470" s="141" t="s">
        <v>923</v>
      </c>
      <c r="F470" s="142" t="s">
        <v>924</v>
      </c>
      <c r="G470" s="143" t="s">
        <v>334</v>
      </c>
      <c r="H470" s="144">
        <v>9.61</v>
      </c>
      <c r="I470" s="145"/>
      <c r="J470" s="146">
        <f>ROUND(I470*H470,2)</f>
        <v>0</v>
      </c>
      <c r="K470" s="142" t="s">
        <v>124</v>
      </c>
      <c r="L470" s="35"/>
      <c r="M470" s="147" t="s">
        <v>3</v>
      </c>
      <c r="N470" s="148" t="s">
        <v>45</v>
      </c>
      <c r="O470" s="55"/>
      <c r="P470" s="149">
        <f>O470*H470</f>
        <v>0</v>
      </c>
      <c r="Q470" s="149">
        <v>0.00032</v>
      </c>
      <c r="R470" s="149">
        <f>Q470*H470</f>
        <v>0.0030752</v>
      </c>
      <c r="S470" s="149">
        <v>0</v>
      </c>
      <c r="T470" s="150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1" t="s">
        <v>286</v>
      </c>
      <c r="AT470" s="151" t="s">
        <v>120</v>
      </c>
      <c r="AU470" s="151" t="s">
        <v>84</v>
      </c>
      <c r="AY470" s="19" t="s">
        <v>117</v>
      </c>
      <c r="BE470" s="152">
        <f>IF(N470="základní",J470,0)</f>
        <v>0</v>
      </c>
      <c r="BF470" s="152">
        <f>IF(N470="snížená",J470,0)</f>
        <v>0</v>
      </c>
      <c r="BG470" s="152">
        <f>IF(N470="zákl. přenesená",J470,0)</f>
        <v>0</v>
      </c>
      <c r="BH470" s="152">
        <f>IF(N470="sníž. přenesená",J470,0)</f>
        <v>0</v>
      </c>
      <c r="BI470" s="152">
        <f>IF(N470="nulová",J470,0)</f>
        <v>0</v>
      </c>
      <c r="BJ470" s="19" t="s">
        <v>82</v>
      </c>
      <c r="BK470" s="152">
        <f>ROUND(I470*H470,2)</f>
        <v>0</v>
      </c>
      <c r="BL470" s="19" t="s">
        <v>286</v>
      </c>
      <c r="BM470" s="151" t="s">
        <v>925</v>
      </c>
    </row>
    <row r="471" spans="1:47" s="2" customFormat="1" ht="12">
      <c r="A471" s="34"/>
      <c r="B471" s="35"/>
      <c r="C471" s="34"/>
      <c r="D471" s="153" t="s">
        <v>127</v>
      </c>
      <c r="E471" s="34"/>
      <c r="F471" s="154" t="s">
        <v>926</v>
      </c>
      <c r="G471" s="34"/>
      <c r="H471" s="34"/>
      <c r="I471" s="155"/>
      <c r="J471" s="34"/>
      <c r="K471" s="34"/>
      <c r="L471" s="35"/>
      <c r="M471" s="156"/>
      <c r="N471" s="157"/>
      <c r="O471" s="55"/>
      <c r="P471" s="55"/>
      <c r="Q471" s="55"/>
      <c r="R471" s="55"/>
      <c r="S471" s="55"/>
      <c r="T471" s="56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9" t="s">
        <v>127</v>
      </c>
      <c r="AU471" s="19" t="s">
        <v>84</v>
      </c>
    </row>
    <row r="472" spans="2:51" s="13" customFormat="1" ht="12">
      <c r="B472" s="158"/>
      <c r="D472" s="159" t="s">
        <v>133</v>
      </c>
      <c r="E472" s="160" t="s">
        <v>3</v>
      </c>
      <c r="F472" s="161" t="s">
        <v>927</v>
      </c>
      <c r="H472" s="162">
        <v>6.77</v>
      </c>
      <c r="I472" s="163"/>
      <c r="L472" s="158"/>
      <c r="M472" s="164"/>
      <c r="N472" s="165"/>
      <c r="O472" s="165"/>
      <c r="P472" s="165"/>
      <c r="Q472" s="165"/>
      <c r="R472" s="165"/>
      <c r="S472" s="165"/>
      <c r="T472" s="166"/>
      <c r="AT472" s="160" t="s">
        <v>133</v>
      </c>
      <c r="AU472" s="160" t="s">
        <v>84</v>
      </c>
      <c r="AV472" s="13" t="s">
        <v>84</v>
      </c>
      <c r="AW472" s="13" t="s">
        <v>34</v>
      </c>
      <c r="AX472" s="13" t="s">
        <v>74</v>
      </c>
      <c r="AY472" s="160" t="s">
        <v>117</v>
      </c>
    </row>
    <row r="473" spans="2:51" s="13" customFormat="1" ht="12">
      <c r="B473" s="158"/>
      <c r="D473" s="159" t="s">
        <v>133</v>
      </c>
      <c r="E473" s="160" t="s">
        <v>3</v>
      </c>
      <c r="F473" s="161" t="s">
        <v>928</v>
      </c>
      <c r="H473" s="162">
        <v>2.84</v>
      </c>
      <c r="I473" s="163"/>
      <c r="L473" s="158"/>
      <c r="M473" s="164"/>
      <c r="N473" s="165"/>
      <c r="O473" s="165"/>
      <c r="P473" s="165"/>
      <c r="Q473" s="165"/>
      <c r="R473" s="165"/>
      <c r="S473" s="165"/>
      <c r="T473" s="166"/>
      <c r="AT473" s="160" t="s">
        <v>133</v>
      </c>
      <c r="AU473" s="160" t="s">
        <v>84</v>
      </c>
      <c r="AV473" s="13" t="s">
        <v>84</v>
      </c>
      <c r="AW473" s="13" t="s">
        <v>34</v>
      </c>
      <c r="AX473" s="13" t="s">
        <v>74</v>
      </c>
      <c r="AY473" s="160" t="s">
        <v>117</v>
      </c>
    </row>
    <row r="474" spans="2:51" s="14" customFormat="1" ht="12">
      <c r="B474" s="172"/>
      <c r="D474" s="159" t="s">
        <v>133</v>
      </c>
      <c r="E474" s="173" t="s">
        <v>3</v>
      </c>
      <c r="F474" s="174" t="s">
        <v>207</v>
      </c>
      <c r="H474" s="175">
        <v>9.61</v>
      </c>
      <c r="I474" s="176"/>
      <c r="L474" s="172"/>
      <c r="M474" s="177"/>
      <c r="N474" s="178"/>
      <c r="O474" s="178"/>
      <c r="P474" s="178"/>
      <c r="Q474" s="178"/>
      <c r="R474" s="178"/>
      <c r="S474" s="178"/>
      <c r="T474" s="179"/>
      <c r="AT474" s="173" t="s">
        <v>133</v>
      </c>
      <c r="AU474" s="173" t="s">
        <v>84</v>
      </c>
      <c r="AV474" s="14" t="s">
        <v>125</v>
      </c>
      <c r="AW474" s="14" t="s">
        <v>34</v>
      </c>
      <c r="AX474" s="14" t="s">
        <v>82</v>
      </c>
      <c r="AY474" s="173" t="s">
        <v>117</v>
      </c>
    </row>
    <row r="475" spans="1:65" s="2" customFormat="1" ht="24.2" customHeight="1">
      <c r="A475" s="34"/>
      <c r="B475" s="139"/>
      <c r="C475" s="140" t="s">
        <v>929</v>
      </c>
      <c r="D475" s="140" t="s">
        <v>120</v>
      </c>
      <c r="E475" s="141" t="s">
        <v>930</v>
      </c>
      <c r="F475" s="142" t="s">
        <v>931</v>
      </c>
      <c r="G475" s="143" t="s">
        <v>202</v>
      </c>
      <c r="H475" s="144">
        <v>22.182</v>
      </c>
      <c r="I475" s="145"/>
      <c r="J475" s="146">
        <f>ROUND(I475*H475,2)</f>
        <v>0</v>
      </c>
      <c r="K475" s="142" t="s">
        <v>124</v>
      </c>
      <c r="L475" s="35"/>
      <c r="M475" s="147" t="s">
        <v>3</v>
      </c>
      <c r="N475" s="148" t="s">
        <v>45</v>
      </c>
      <c r="O475" s="55"/>
      <c r="P475" s="149">
        <f>O475*H475</f>
        <v>0</v>
      </c>
      <c r="Q475" s="149">
        <v>0.00605</v>
      </c>
      <c r="R475" s="149">
        <f>Q475*H475</f>
        <v>0.1342011</v>
      </c>
      <c r="S475" s="149">
        <v>0</v>
      </c>
      <c r="T475" s="150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1" t="s">
        <v>286</v>
      </c>
      <c r="AT475" s="151" t="s">
        <v>120</v>
      </c>
      <c r="AU475" s="151" t="s">
        <v>84</v>
      </c>
      <c r="AY475" s="19" t="s">
        <v>117</v>
      </c>
      <c r="BE475" s="152">
        <f>IF(N475="základní",J475,0)</f>
        <v>0</v>
      </c>
      <c r="BF475" s="152">
        <f>IF(N475="snížená",J475,0)</f>
        <v>0</v>
      </c>
      <c r="BG475" s="152">
        <f>IF(N475="zákl. přenesená",J475,0)</f>
        <v>0</v>
      </c>
      <c r="BH475" s="152">
        <f>IF(N475="sníž. přenesená",J475,0)</f>
        <v>0</v>
      </c>
      <c r="BI475" s="152">
        <f>IF(N475="nulová",J475,0)</f>
        <v>0</v>
      </c>
      <c r="BJ475" s="19" t="s">
        <v>82</v>
      </c>
      <c r="BK475" s="152">
        <f>ROUND(I475*H475,2)</f>
        <v>0</v>
      </c>
      <c r="BL475" s="19" t="s">
        <v>286</v>
      </c>
      <c r="BM475" s="151" t="s">
        <v>932</v>
      </c>
    </row>
    <row r="476" spans="1:47" s="2" customFormat="1" ht="12">
      <c r="A476" s="34"/>
      <c r="B476" s="35"/>
      <c r="C476" s="34"/>
      <c r="D476" s="153" t="s">
        <v>127</v>
      </c>
      <c r="E476" s="34"/>
      <c r="F476" s="154" t="s">
        <v>933</v>
      </c>
      <c r="G476" s="34"/>
      <c r="H476" s="34"/>
      <c r="I476" s="155"/>
      <c r="J476" s="34"/>
      <c r="K476" s="34"/>
      <c r="L476" s="35"/>
      <c r="M476" s="156"/>
      <c r="N476" s="157"/>
      <c r="O476" s="55"/>
      <c r="P476" s="55"/>
      <c r="Q476" s="55"/>
      <c r="R476" s="55"/>
      <c r="S476" s="55"/>
      <c r="T476" s="56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9" t="s">
        <v>127</v>
      </c>
      <c r="AU476" s="19" t="s">
        <v>84</v>
      </c>
    </row>
    <row r="477" spans="2:51" s="15" customFormat="1" ht="12">
      <c r="B477" s="180"/>
      <c r="D477" s="159" t="s">
        <v>133</v>
      </c>
      <c r="E477" s="181" t="s">
        <v>3</v>
      </c>
      <c r="F477" s="182" t="s">
        <v>934</v>
      </c>
      <c r="H477" s="181" t="s">
        <v>3</v>
      </c>
      <c r="I477" s="183"/>
      <c r="L477" s="180"/>
      <c r="M477" s="184"/>
      <c r="N477" s="185"/>
      <c r="O477" s="185"/>
      <c r="P477" s="185"/>
      <c r="Q477" s="185"/>
      <c r="R477" s="185"/>
      <c r="S477" s="185"/>
      <c r="T477" s="186"/>
      <c r="AT477" s="181" t="s">
        <v>133</v>
      </c>
      <c r="AU477" s="181" t="s">
        <v>84</v>
      </c>
      <c r="AV477" s="15" t="s">
        <v>82</v>
      </c>
      <c r="AW477" s="15" t="s">
        <v>34</v>
      </c>
      <c r="AX477" s="15" t="s">
        <v>74</v>
      </c>
      <c r="AY477" s="181" t="s">
        <v>117</v>
      </c>
    </row>
    <row r="478" spans="2:51" s="13" customFormat="1" ht="12">
      <c r="B478" s="158"/>
      <c r="D478" s="159" t="s">
        <v>133</v>
      </c>
      <c r="E478" s="160" t="s">
        <v>3</v>
      </c>
      <c r="F478" s="161" t="s">
        <v>935</v>
      </c>
      <c r="H478" s="162">
        <v>8.004</v>
      </c>
      <c r="I478" s="163"/>
      <c r="L478" s="158"/>
      <c r="M478" s="164"/>
      <c r="N478" s="165"/>
      <c r="O478" s="165"/>
      <c r="P478" s="165"/>
      <c r="Q478" s="165"/>
      <c r="R478" s="165"/>
      <c r="S478" s="165"/>
      <c r="T478" s="166"/>
      <c r="AT478" s="160" t="s">
        <v>133</v>
      </c>
      <c r="AU478" s="160" t="s">
        <v>84</v>
      </c>
      <c r="AV478" s="13" t="s">
        <v>84</v>
      </c>
      <c r="AW478" s="13" t="s">
        <v>34</v>
      </c>
      <c r="AX478" s="13" t="s">
        <v>74</v>
      </c>
      <c r="AY478" s="160" t="s">
        <v>117</v>
      </c>
    </row>
    <row r="479" spans="2:51" s="16" customFormat="1" ht="12">
      <c r="B479" s="197"/>
      <c r="D479" s="159" t="s">
        <v>133</v>
      </c>
      <c r="E479" s="198" t="s">
        <v>3</v>
      </c>
      <c r="F479" s="199" t="s">
        <v>936</v>
      </c>
      <c r="H479" s="200">
        <v>8.004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133</v>
      </c>
      <c r="AU479" s="198" t="s">
        <v>84</v>
      </c>
      <c r="AV479" s="16" t="s">
        <v>137</v>
      </c>
      <c r="AW479" s="16" t="s">
        <v>34</v>
      </c>
      <c r="AX479" s="16" t="s">
        <v>74</v>
      </c>
      <c r="AY479" s="198" t="s">
        <v>117</v>
      </c>
    </row>
    <row r="480" spans="2:51" s="15" customFormat="1" ht="12">
      <c r="B480" s="180"/>
      <c r="D480" s="159" t="s">
        <v>133</v>
      </c>
      <c r="E480" s="181" t="s">
        <v>3</v>
      </c>
      <c r="F480" s="182" t="s">
        <v>937</v>
      </c>
      <c r="H480" s="181" t="s">
        <v>3</v>
      </c>
      <c r="I480" s="183"/>
      <c r="L480" s="180"/>
      <c r="M480" s="184"/>
      <c r="N480" s="185"/>
      <c r="O480" s="185"/>
      <c r="P480" s="185"/>
      <c r="Q480" s="185"/>
      <c r="R480" s="185"/>
      <c r="S480" s="185"/>
      <c r="T480" s="186"/>
      <c r="AT480" s="181" t="s">
        <v>133</v>
      </c>
      <c r="AU480" s="181" t="s">
        <v>84</v>
      </c>
      <c r="AV480" s="15" t="s">
        <v>82</v>
      </c>
      <c r="AW480" s="15" t="s">
        <v>34</v>
      </c>
      <c r="AX480" s="15" t="s">
        <v>74</v>
      </c>
      <c r="AY480" s="181" t="s">
        <v>117</v>
      </c>
    </row>
    <row r="481" spans="2:51" s="13" customFormat="1" ht="12">
      <c r="B481" s="158"/>
      <c r="D481" s="159" t="s">
        <v>133</v>
      </c>
      <c r="E481" s="160" t="s">
        <v>3</v>
      </c>
      <c r="F481" s="161" t="s">
        <v>938</v>
      </c>
      <c r="H481" s="162">
        <v>8.388</v>
      </c>
      <c r="I481" s="163"/>
      <c r="L481" s="158"/>
      <c r="M481" s="164"/>
      <c r="N481" s="165"/>
      <c r="O481" s="165"/>
      <c r="P481" s="165"/>
      <c r="Q481" s="165"/>
      <c r="R481" s="165"/>
      <c r="S481" s="165"/>
      <c r="T481" s="166"/>
      <c r="AT481" s="160" t="s">
        <v>133</v>
      </c>
      <c r="AU481" s="160" t="s">
        <v>84</v>
      </c>
      <c r="AV481" s="13" t="s">
        <v>84</v>
      </c>
      <c r="AW481" s="13" t="s">
        <v>34</v>
      </c>
      <c r="AX481" s="13" t="s">
        <v>74</v>
      </c>
      <c r="AY481" s="160" t="s">
        <v>117</v>
      </c>
    </row>
    <row r="482" spans="2:51" s="13" customFormat="1" ht="12">
      <c r="B482" s="158"/>
      <c r="D482" s="159" t="s">
        <v>133</v>
      </c>
      <c r="E482" s="160" t="s">
        <v>3</v>
      </c>
      <c r="F482" s="161" t="s">
        <v>909</v>
      </c>
      <c r="H482" s="162">
        <v>2.322</v>
      </c>
      <c r="I482" s="163"/>
      <c r="L482" s="158"/>
      <c r="M482" s="164"/>
      <c r="N482" s="165"/>
      <c r="O482" s="165"/>
      <c r="P482" s="165"/>
      <c r="Q482" s="165"/>
      <c r="R482" s="165"/>
      <c r="S482" s="165"/>
      <c r="T482" s="166"/>
      <c r="AT482" s="160" t="s">
        <v>133</v>
      </c>
      <c r="AU482" s="160" t="s">
        <v>84</v>
      </c>
      <c r="AV482" s="13" t="s">
        <v>84</v>
      </c>
      <c r="AW482" s="13" t="s">
        <v>34</v>
      </c>
      <c r="AX482" s="13" t="s">
        <v>74</v>
      </c>
      <c r="AY482" s="160" t="s">
        <v>117</v>
      </c>
    </row>
    <row r="483" spans="2:51" s="13" customFormat="1" ht="12">
      <c r="B483" s="158"/>
      <c r="D483" s="159" t="s">
        <v>133</v>
      </c>
      <c r="E483" s="160" t="s">
        <v>3</v>
      </c>
      <c r="F483" s="161" t="s">
        <v>939</v>
      </c>
      <c r="H483" s="162">
        <v>3.468</v>
      </c>
      <c r="I483" s="163"/>
      <c r="L483" s="158"/>
      <c r="M483" s="164"/>
      <c r="N483" s="165"/>
      <c r="O483" s="165"/>
      <c r="P483" s="165"/>
      <c r="Q483" s="165"/>
      <c r="R483" s="165"/>
      <c r="S483" s="165"/>
      <c r="T483" s="166"/>
      <c r="AT483" s="160" t="s">
        <v>133</v>
      </c>
      <c r="AU483" s="160" t="s">
        <v>84</v>
      </c>
      <c r="AV483" s="13" t="s">
        <v>84</v>
      </c>
      <c r="AW483" s="13" t="s">
        <v>34</v>
      </c>
      <c r="AX483" s="13" t="s">
        <v>74</v>
      </c>
      <c r="AY483" s="160" t="s">
        <v>117</v>
      </c>
    </row>
    <row r="484" spans="2:51" s="16" customFormat="1" ht="12">
      <c r="B484" s="197"/>
      <c r="D484" s="159" t="s">
        <v>133</v>
      </c>
      <c r="E484" s="198" t="s">
        <v>3</v>
      </c>
      <c r="F484" s="199" t="s">
        <v>936</v>
      </c>
      <c r="H484" s="200">
        <v>14.178</v>
      </c>
      <c r="I484" s="201"/>
      <c r="L484" s="197"/>
      <c r="M484" s="202"/>
      <c r="N484" s="203"/>
      <c r="O484" s="203"/>
      <c r="P484" s="203"/>
      <c r="Q484" s="203"/>
      <c r="R484" s="203"/>
      <c r="S484" s="203"/>
      <c r="T484" s="204"/>
      <c r="AT484" s="198" t="s">
        <v>133</v>
      </c>
      <c r="AU484" s="198" t="s">
        <v>84</v>
      </c>
      <c r="AV484" s="16" t="s">
        <v>137</v>
      </c>
      <c r="AW484" s="16" t="s">
        <v>34</v>
      </c>
      <c r="AX484" s="16" t="s">
        <v>74</v>
      </c>
      <c r="AY484" s="198" t="s">
        <v>117</v>
      </c>
    </row>
    <row r="485" spans="2:51" s="14" customFormat="1" ht="12">
      <c r="B485" s="172"/>
      <c r="D485" s="159" t="s">
        <v>133</v>
      </c>
      <c r="E485" s="173" t="s">
        <v>3</v>
      </c>
      <c r="F485" s="174" t="s">
        <v>207</v>
      </c>
      <c r="H485" s="175">
        <v>22.182</v>
      </c>
      <c r="I485" s="176"/>
      <c r="L485" s="172"/>
      <c r="M485" s="177"/>
      <c r="N485" s="178"/>
      <c r="O485" s="178"/>
      <c r="P485" s="178"/>
      <c r="Q485" s="178"/>
      <c r="R485" s="178"/>
      <c r="S485" s="178"/>
      <c r="T485" s="179"/>
      <c r="AT485" s="173" t="s">
        <v>133</v>
      </c>
      <c r="AU485" s="173" t="s">
        <v>84</v>
      </c>
      <c r="AV485" s="14" t="s">
        <v>125</v>
      </c>
      <c r="AW485" s="14" t="s">
        <v>34</v>
      </c>
      <c r="AX485" s="14" t="s">
        <v>82</v>
      </c>
      <c r="AY485" s="173" t="s">
        <v>117</v>
      </c>
    </row>
    <row r="486" spans="1:65" s="2" customFormat="1" ht="16.5" customHeight="1">
      <c r="A486" s="34"/>
      <c r="B486" s="139"/>
      <c r="C486" s="187" t="s">
        <v>940</v>
      </c>
      <c r="D486" s="187" t="s">
        <v>253</v>
      </c>
      <c r="E486" s="188" t="s">
        <v>941</v>
      </c>
      <c r="F486" s="189" t="s">
        <v>942</v>
      </c>
      <c r="G486" s="190" t="s">
        <v>202</v>
      </c>
      <c r="H486" s="191">
        <v>15.596</v>
      </c>
      <c r="I486" s="192"/>
      <c r="J486" s="193">
        <f>ROUND(I486*H486,2)</f>
        <v>0</v>
      </c>
      <c r="K486" s="189" t="s">
        <v>3</v>
      </c>
      <c r="L486" s="194"/>
      <c r="M486" s="195" t="s">
        <v>3</v>
      </c>
      <c r="N486" s="196" t="s">
        <v>45</v>
      </c>
      <c r="O486" s="55"/>
      <c r="P486" s="149">
        <f>O486*H486</f>
        <v>0</v>
      </c>
      <c r="Q486" s="149">
        <v>0.0129</v>
      </c>
      <c r="R486" s="149">
        <f>Q486*H486</f>
        <v>0.2011884</v>
      </c>
      <c r="S486" s="149">
        <v>0</v>
      </c>
      <c r="T486" s="150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1" t="s">
        <v>378</v>
      </c>
      <c r="AT486" s="151" t="s">
        <v>253</v>
      </c>
      <c r="AU486" s="151" t="s">
        <v>84</v>
      </c>
      <c r="AY486" s="19" t="s">
        <v>117</v>
      </c>
      <c r="BE486" s="152">
        <f>IF(N486="základní",J486,0)</f>
        <v>0</v>
      </c>
      <c r="BF486" s="152">
        <f>IF(N486="snížená",J486,0)</f>
        <v>0</v>
      </c>
      <c r="BG486" s="152">
        <f>IF(N486="zákl. přenesená",J486,0)</f>
        <v>0</v>
      </c>
      <c r="BH486" s="152">
        <f>IF(N486="sníž. přenesená",J486,0)</f>
        <v>0</v>
      </c>
      <c r="BI486" s="152">
        <f>IF(N486="nulová",J486,0)</f>
        <v>0</v>
      </c>
      <c r="BJ486" s="19" t="s">
        <v>82</v>
      </c>
      <c r="BK486" s="152">
        <f>ROUND(I486*H486,2)</f>
        <v>0</v>
      </c>
      <c r="BL486" s="19" t="s">
        <v>286</v>
      </c>
      <c r="BM486" s="151" t="s">
        <v>943</v>
      </c>
    </row>
    <row r="487" spans="2:51" s="13" customFormat="1" ht="12">
      <c r="B487" s="158"/>
      <c r="D487" s="159" t="s">
        <v>133</v>
      </c>
      <c r="F487" s="161" t="s">
        <v>944</v>
      </c>
      <c r="H487" s="162">
        <v>15.596</v>
      </c>
      <c r="I487" s="163"/>
      <c r="L487" s="158"/>
      <c r="M487" s="164"/>
      <c r="N487" s="165"/>
      <c r="O487" s="165"/>
      <c r="P487" s="165"/>
      <c r="Q487" s="165"/>
      <c r="R487" s="165"/>
      <c r="S487" s="165"/>
      <c r="T487" s="166"/>
      <c r="AT487" s="160" t="s">
        <v>133</v>
      </c>
      <c r="AU487" s="160" t="s">
        <v>84</v>
      </c>
      <c r="AV487" s="13" t="s">
        <v>84</v>
      </c>
      <c r="AW487" s="13" t="s">
        <v>4</v>
      </c>
      <c r="AX487" s="13" t="s">
        <v>82</v>
      </c>
      <c r="AY487" s="160" t="s">
        <v>117</v>
      </c>
    </row>
    <row r="488" spans="1:65" s="2" customFormat="1" ht="16.5" customHeight="1">
      <c r="A488" s="34"/>
      <c r="B488" s="139"/>
      <c r="C488" s="187" t="s">
        <v>945</v>
      </c>
      <c r="D488" s="187" t="s">
        <v>253</v>
      </c>
      <c r="E488" s="188" t="s">
        <v>946</v>
      </c>
      <c r="F488" s="189" t="s">
        <v>947</v>
      </c>
      <c r="G488" s="190" t="s">
        <v>948</v>
      </c>
      <c r="H488" s="191">
        <v>9</v>
      </c>
      <c r="I488" s="192"/>
      <c r="J488" s="193">
        <f>ROUND(I488*H488,2)</f>
        <v>0</v>
      </c>
      <c r="K488" s="189" t="s">
        <v>3</v>
      </c>
      <c r="L488" s="194"/>
      <c r="M488" s="195" t="s">
        <v>3</v>
      </c>
      <c r="N488" s="196" t="s">
        <v>45</v>
      </c>
      <c r="O488" s="55"/>
      <c r="P488" s="149">
        <f>O488*H488</f>
        <v>0</v>
      </c>
      <c r="Q488" s="149">
        <v>0.0015</v>
      </c>
      <c r="R488" s="149">
        <f>Q488*H488</f>
        <v>0.0135</v>
      </c>
      <c r="S488" s="149">
        <v>0</v>
      </c>
      <c r="T488" s="150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51" t="s">
        <v>378</v>
      </c>
      <c r="AT488" s="151" t="s">
        <v>253</v>
      </c>
      <c r="AU488" s="151" t="s">
        <v>84</v>
      </c>
      <c r="AY488" s="19" t="s">
        <v>117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9" t="s">
        <v>82</v>
      </c>
      <c r="BK488" s="152">
        <f>ROUND(I488*H488,2)</f>
        <v>0</v>
      </c>
      <c r="BL488" s="19" t="s">
        <v>286</v>
      </c>
      <c r="BM488" s="151" t="s">
        <v>949</v>
      </c>
    </row>
    <row r="489" spans="2:51" s="15" customFormat="1" ht="12">
      <c r="B489" s="180"/>
      <c r="D489" s="159" t="s">
        <v>133</v>
      </c>
      <c r="E489" s="181" t="s">
        <v>3</v>
      </c>
      <c r="F489" s="182" t="s">
        <v>950</v>
      </c>
      <c r="H489" s="181" t="s">
        <v>3</v>
      </c>
      <c r="I489" s="183"/>
      <c r="L489" s="180"/>
      <c r="M489" s="184"/>
      <c r="N489" s="185"/>
      <c r="O489" s="185"/>
      <c r="P489" s="185"/>
      <c r="Q489" s="185"/>
      <c r="R489" s="185"/>
      <c r="S489" s="185"/>
      <c r="T489" s="186"/>
      <c r="AT489" s="181" t="s">
        <v>133</v>
      </c>
      <c r="AU489" s="181" t="s">
        <v>84</v>
      </c>
      <c r="AV489" s="15" t="s">
        <v>82</v>
      </c>
      <c r="AW489" s="15" t="s">
        <v>34</v>
      </c>
      <c r="AX489" s="15" t="s">
        <v>74</v>
      </c>
      <c r="AY489" s="181" t="s">
        <v>117</v>
      </c>
    </row>
    <row r="490" spans="2:51" s="13" customFormat="1" ht="12">
      <c r="B490" s="158"/>
      <c r="D490" s="159" t="s">
        <v>133</v>
      </c>
      <c r="E490" s="160" t="s">
        <v>3</v>
      </c>
      <c r="F490" s="161" t="s">
        <v>951</v>
      </c>
      <c r="H490" s="162">
        <v>100</v>
      </c>
      <c r="I490" s="163"/>
      <c r="L490" s="158"/>
      <c r="M490" s="164"/>
      <c r="N490" s="165"/>
      <c r="O490" s="165"/>
      <c r="P490" s="165"/>
      <c r="Q490" s="165"/>
      <c r="R490" s="165"/>
      <c r="S490" s="165"/>
      <c r="T490" s="166"/>
      <c r="AT490" s="160" t="s">
        <v>133</v>
      </c>
      <c r="AU490" s="160" t="s">
        <v>84</v>
      </c>
      <c r="AV490" s="13" t="s">
        <v>84</v>
      </c>
      <c r="AW490" s="13" t="s">
        <v>34</v>
      </c>
      <c r="AX490" s="13" t="s">
        <v>74</v>
      </c>
      <c r="AY490" s="160" t="s">
        <v>117</v>
      </c>
    </row>
    <row r="491" spans="2:51" s="13" customFormat="1" ht="12">
      <c r="B491" s="158"/>
      <c r="D491" s="159" t="s">
        <v>133</v>
      </c>
      <c r="E491" s="160" t="s">
        <v>3</v>
      </c>
      <c r="F491" s="161" t="s">
        <v>952</v>
      </c>
      <c r="H491" s="162">
        <v>8.333</v>
      </c>
      <c r="I491" s="163"/>
      <c r="L491" s="158"/>
      <c r="M491" s="164"/>
      <c r="N491" s="165"/>
      <c r="O491" s="165"/>
      <c r="P491" s="165"/>
      <c r="Q491" s="165"/>
      <c r="R491" s="165"/>
      <c r="S491" s="165"/>
      <c r="T491" s="166"/>
      <c r="AT491" s="160" t="s">
        <v>133</v>
      </c>
      <c r="AU491" s="160" t="s">
        <v>84</v>
      </c>
      <c r="AV491" s="13" t="s">
        <v>84</v>
      </c>
      <c r="AW491" s="13" t="s">
        <v>34</v>
      </c>
      <c r="AX491" s="13" t="s">
        <v>74</v>
      </c>
      <c r="AY491" s="160" t="s">
        <v>117</v>
      </c>
    </row>
    <row r="492" spans="2:51" s="13" customFormat="1" ht="12">
      <c r="B492" s="158"/>
      <c r="D492" s="159" t="s">
        <v>133</v>
      </c>
      <c r="E492" s="160" t="s">
        <v>3</v>
      </c>
      <c r="F492" s="161" t="s">
        <v>118</v>
      </c>
      <c r="H492" s="162">
        <v>9</v>
      </c>
      <c r="I492" s="163"/>
      <c r="L492" s="158"/>
      <c r="M492" s="164"/>
      <c r="N492" s="165"/>
      <c r="O492" s="165"/>
      <c r="P492" s="165"/>
      <c r="Q492" s="165"/>
      <c r="R492" s="165"/>
      <c r="S492" s="165"/>
      <c r="T492" s="166"/>
      <c r="AT492" s="160" t="s">
        <v>133</v>
      </c>
      <c r="AU492" s="160" t="s">
        <v>84</v>
      </c>
      <c r="AV492" s="13" t="s">
        <v>84</v>
      </c>
      <c r="AW492" s="13" t="s">
        <v>34</v>
      </c>
      <c r="AX492" s="13" t="s">
        <v>82</v>
      </c>
      <c r="AY492" s="160" t="s">
        <v>117</v>
      </c>
    </row>
    <row r="493" spans="1:65" s="2" customFormat="1" ht="24.2" customHeight="1">
      <c r="A493" s="34"/>
      <c r="B493" s="139"/>
      <c r="C493" s="140" t="s">
        <v>953</v>
      </c>
      <c r="D493" s="140" t="s">
        <v>120</v>
      </c>
      <c r="E493" s="141" t="s">
        <v>954</v>
      </c>
      <c r="F493" s="142" t="s">
        <v>955</v>
      </c>
      <c r="G493" s="143" t="s">
        <v>334</v>
      </c>
      <c r="H493" s="144">
        <v>2.4</v>
      </c>
      <c r="I493" s="145"/>
      <c r="J493" s="146">
        <f>ROUND(I493*H493,2)</f>
        <v>0</v>
      </c>
      <c r="K493" s="142" t="s">
        <v>3</v>
      </c>
      <c r="L493" s="35"/>
      <c r="M493" s="147" t="s">
        <v>3</v>
      </c>
      <c r="N493" s="148" t="s">
        <v>45</v>
      </c>
      <c r="O493" s="55"/>
      <c r="P493" s="149">
        <f>O493*H493</f>
        <v>0</v>
      </c>
      <c r="Q493" s="149">
        <v>0.00055</v>
      </c>
      <c r="R493" s="149">
        <f>Q493*H493</f>
        <v>0.00132</v>
      </c>
      <c r="S493" s="149">
        <v>0</v>
      </c>
      <c r="T493" s="150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51" t="s">
        <v>286</v>
      </c>
      <c r="AT493" s="151" t="s">
        <v>120</v>
      </c>
      <c r="AU493" s="151" t="s">
        <v>84</v>
      </c>
      <c r="AY493" s="19" t="s">
        <v>117</v>
      </c>
      <c r="BE493" s="152">
        <f>IF(N493="základní",J493,0)</f>
        <v>0</v>
      </c>
      <c r="BF493" s="152">
        <f>IF(N493="snížená",J493,0)</f>
        <v>0</v>
      </c>
      <c r="BG493" s="152">
        <f>IF(N493="zákl. přenesená",J493,0)</f>
        <v>0</v>
      </c>
      <c r="BH493" s="152">
        <f>IF(N493="sníž. přenesená",J493,0)</f>
        <v>0</v>
      </c>
      <c r="BI493" s="152">
        <f>IF(N493="nulová",J493,0)</f>
        <v>0</v>
      </c>
      <c r="BJ493" s="19" t="s">
        <v>82</v>
      </c>
      <c r="BK493" s="152">
        <f>ROUND(I493*H493,2)</f>
        <v>0</v>
      </c>
      <c r="BL493" s="19" t="s">
        <v>286</v>
      </c>
      <c r="BM493" s="151" t="s">
        <v>956</v>
      </c>
    </row>
    <row r="494" spans="2:51" s="13" customFormat="1" ht="12">
      <c r="B494" s="158"/>
      <c r="D494" s="159" t="s">
        <v>133</v>
      </c>
      <c r="E494" s="160" t="s">
        <v>3</v>
      </c>
      <c r="F494" s="161" t="s">
        <v>957</v>
      </c>
      <c r="H494" s="162">
        <v>2.4</v>
      </c>
      <c r="I494" s="163"/>
      <c r="L494" s="158"/>
      <c r="M494" s="164"/>
      <c r="N494" s="165"/>
      <c r="O494" s="165"/>
      <c r="P494" s="165"/>
      <c r="Q494" s="165"/>
      <c r="R494" s="165"/>
      <c r="S494" s="165"/>
      <c r="T494" s="166"/>
      <c r="AT494" s="160" t="s">
        <v>133</v>
      </c>
      <c r="AU494" s="160" t="s">
        <v>84</v>
      </c>
      <c r="AV494" s="13" t="s">
        <v>84</v>
      </c>
      <c r="AW494" s="13" t="s">
        <v>34</v>
      </c>
      <c r="AX494" s="13" t="s">
        <v>82</v>
      </c>
      <c r="AY494" s="160" t="s">
        <v>117</v>
      </c>
    </row>
    <row r="495" spans="1:65" s="2" customFormat="1" ht="24.2" customHeight="1">
      <c r="A495" s="34"/>
      <c r="B495" s="139"/>
      <c r="C495" s="140" t="s">
        <v>958</v>
      </c>
      <c r="D495" s="140" t="s">
        <v>120</v>
      </c>
      <c r="E495" s="141" t="s">
        <v>959</v>
      </c>
      <c r="F495" s="142" t="s">
        <v>960</v>
      </c>
      <c r="G495" s="143" t="s">
        <v>334</v>
      </c>
      <c r="H495" s="144">
        <v>7.72</v>
      </c>
      <c r="I495" s="145"/>
      <c r="J495" s="146">
        <f>ROUND(I495*H495,2)</f>
        <v>0</v>
      </c>
      <c r="K495" s="142" t="s">
        <v>3</v>
      </c>
      <c r="L495" s="35"/>
      <c r="M495" s="147" t="s">
        <v>3</v>
      </c>
      <c r="N495" s="148" t="s">
        <v>45</v>
      </c>
      <c r="O495" s="55"/>
      <c r="P495" s="149">
        <f>O495*H495</f>
        <v>0</v>
      </c>
      <c r="Q495" s="149">
        <v>0.0005</v>
      </c>
      <c r="R495" s="149">
        <f>Q495*H495</f>
        <v>0.00386</v>
      </c>
      <c r="S495" s="149">
        <v>0</v>
      </c>
      <c r="T495" s="150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51" t="s">
        <v>286</v>
      </c>
      <c r="AT495" s="151" t="s">
        <v>120</v>
      </c>
      <c r="AU495" s="151" t="s">
        <v>84</v>
      </c>
      <c r="AY495" s="19" t="s">
        <v>117</v>
      </c>
      <c r="BE495" s="152">
        <f>IF(N495="základní",J495,0)</f>
        <v>0</v>
      </c>
      <c r="BF495" s="152">
        <f>IF(N495="snížená",J495,0)</f>
        <v>0</v>
      </c>
      <c r="BG495" s="152">
        <f>IF(N495="zákl. přenesená",J495,0)</f>
        <v>0</v>
      </c>
      <c r="BH495" s="152">
        <f>IF(N495="sníž. přenesená",J495,0)</f>
        <v>0</v>
      </c>
      <c r="BI495" s="152">
        <f>IF(N495="nulová",J495,0)</f>
        <v>0</v>
      </c>
      <c r="BJ495" s="19" t="s">
        <v>82</v>
      </c>
      <c r="BK495" s="152">
        <f>ROUND(I495*H495,2)</f>
        <v>0</v>
      </c>
      <c r="BL495" s="19" t="s">
        <v>286</v>
      </c>
      <c r="BM495" s="151" t="s">
        <v>961</v>
      </c>
    </row>
    <row r="496" spans="2:51" s="13" customFormat="1" ht="12">
      <c r="B496" s="158"/>
      <c r="D496" s="159" t="s">
        <v>133</v>
      </c>
      <c r="E496" s="160" t="s">
        <v>3</v>
      </c>
      <c r="F496" s="161" t="s">
        <v>962</v>
      </c>
      <c r="H496" s="162">
        <v>7.72</v>
      </c>
      <c r="I496" s="163"/>
      <c r="L496" s="158"/>
      <c r="M496" s="164"/>
      <c r="N496" s="165"/>
      <c r="O496" s="165"/>
      <c r="P496" s="165"/>
      <c r="Q496" s="165"/>
      <c r="R496" s="165"/>
      <c r="S496" s="165"/>
      <c r="T496" s="166"/>
      <c r="AT496" s="160" t="s">
        <v>133</v>
      </c>
      <c r="AU496" s="160" t="s">
        <v>84</v>
      </c>
      <c r="AV496" s="13" t="s">
        <v>84</v>
      </c>
      <c r="AW496" s="13" t="s">
        <v>34</v>
      </c>
      <c r="AX496" s="13" t="s">
        <v>82</v>
      </c>
      <c r="AY496" s="160" t="s">
        <v>117</v>
      </c>
    </row>
    <row r="497" spans="1:65" s="2" customFormat="1" ht="16.5" customHeight="1">
      <c r="A497" s="34"/>
      <c r="B497" s="139"/>
      <c r="C497" s="140" t="s">
        <v>963</v>
      </c>
      <c r="D497" s="140" t="s">
        <v>120</v>
      </c>
      <c r="E497" s="141" t="s">
        <v>964</v>
      </c>
      <c r="F497" s="142" t="s">
        <v>965</v>
      </c>
      <c r="G497" s="143" t="s">
        <v>334</v>
      </c>
      <c r="H497" s="144">
        <v>18</v>
      </c>
      <c r="I497" s="145"/>
      <c r="J497" s="146">
        <f>ROUND(I497*H497,2)</f>
        <v>0</v>
      </c>
      <c r="K497" s="142" t="s">
        <v>124</v>
      </c>
      <c r="L497" s="35"/>
      <c r="M497" s="147" t="s">
        <v>3</v>
      </c>
      <c r="N497" s="148" t="s">
        <v>45</v>
      </c>
      <c r="O497" s="55"/>
      <c r="P497" s="149">
        <f>O497*H497</f>
        <v>0</v>
      </c>
      <c r="Q497" s="149">
        <v>3E-05</v>
      </c>
      <c r="R497" s="149">
        <f>Q497*H497</f>
        <v>0.00054</v>
      </c>
      <c r="S497" s="149">
        <v>0</v>
      </c>
      <c r="T497" s="150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51" t="s">
        <v>286</v>
      </c>
      <c r="AT497" s="151" t="s">
        <v>120</v>
      </c>
      <c r="AU497" s="151" t="s">
        <v>84</v>
      </c>
      <c r="AY497" s="19" t="s">
        <v>117</v>
      </c>
      <c r="BE497" s="152">
        <f>IF(N497="základní",J497,0)</f>
        <v>0</v>
      </c>
      <c r="BF497" s="152">
        <f>IF(N497="snížená",J497,0)</f>
        <v>0</v>
      </c>
      <c r="BG497" s="152">
        <f>IF(N497="zákl. přenesená",J497,0)</f>
        <v>0</v>
      </c>
      <c r="BH497" s="152">
        <f>IF(N497="sníž. přenesená",J497,0)</f>
        <v>0</v>
      </c>
      <c r="BI497" s="152">
        <f>IF(N497="nulová",J497,0)</f>
        <v>0</v>
      </c>
      <c r="BJ497" s="19" t="s">
        <v>82</v>
      </c>
      <c r="BK497" s="152">
        <f>ROUND(I497*H497,2)</f>
        <v>0</v>
      </c>
      <c r="BL497" s="19" t="s">
        <v>286</v>
      </c>
      <c r="BM497" s="151" t="s">
        <v>966</v>
      </c>
    </row>
    <row r="498" spans="1:47" s="2" customFormat="1" ht="12">
      <c r="A498" s="34"/>
      <c r="B498" s="35"/>
      <c r="C498" s="34"/>
      <c r="D498" s="153" t="s">
        <v>127</v>
      </c>
      <c r="E498" s="34"/>
      <c r="F498" s="154" t="s">
        <v>967</v>
      </c>
      <c r="G498" s="34"/>
      <c r="H498" s="34"/>
      <c r="I498" s="155"/>
      <c r="J498" s="34"/>
      <c r="K498" s="34"/>
      <c r="L498" s="35"/>
      <c r="M498" s="156"/>
      <c r="N498" s="157"/>
      <c r="O498" s="55"/>
      <c r="P498" s="55"/>
      <c r="Q498" s="55"/>
      <c r="R498" s="55"/>
      <c r="S498" s="55"/>
      <c r="T498" s="56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9" t="s">
        <v>127</v>
      </c>
      <c r="AU498" s="19" t="s">
        <v>84</v>
      </c>
    </row>
    <row r="499" spans="2:51" s="13" customFormat="1" ht="12">
      <c r="B499" s="158"/>
      <c r="D499" s="159" t="s">
        <v>133</v>
      </c>
      <c r="E499" s="160" t="s">
        <v>3</v>
      </c>
      <c r="F499" s="161" t="s">
        <v>968</v>
      </c>
      <c r="H499" s="162">
        <v>15.16</v>
      </c>
      <c r="I499" s="163"/>
      <c r="L499" s="158"/>
      <c r="M499" s="164"/>
      <c r="N499" s="165"/>
      <c r="O499" s="165"/>
      <c r="P499" s="165"/>
      <c r="Q499" s="165"/>
      <c r="R499" s="165"/>
      <c r="S499" s="165"/>
      <c r="T499" s="166"/>
      <c r="AT499" s="160" t="s">
        <v>133</v>
      </c>
      <c r="AU499" s="160" t="s">
        <v>84</v>
      </c>
      <c r="AV499" s="13" t="s">
        <v>84</v>
      </c>
      <c r="AW499" s="13" t="s">
        <v>34</v>
      </c>
      <c r="AX499" s="13" t="s">
        <v>74</v>
      </c>
      <c r="AY499" s="160" t="s">
        <v>117</v>
      </c>
    </row>
    <row r="500" spans="2:51" s="13" customFormat="1" ht="12">
      <c r="B500" s="158"/>
      <c r="D500" s="159" t="s">
        <v>133</v>
      </c>
      <c r="E500" s="160" t="s">
        <v>3</v>
      </c>
      <c r="F500" s="161" t="s">
        <v>928</v>
      </c>
      <c r="H500" s="162">
        <v>2.84</v>
      </c>
      <c r="I500" s="163"/>
      <c r="L500" s="158"/>
      <c r="M500" s="164"/>
      <c r="N500" s="165"/>
      <c r="O500" s="165"/>
      <c r="P500" s="165"/>
      <c r="Q500" s="165"/>
      <c r="R500" s="165"/>
      <c r="S500" s="165"/>
      <c r="T500" s="166"/>
      <c r="AT500" s="160" t="s">
        <v>133</v>
      </c>
      <c r="AU500" s="160" t="s">
        <v>84</v>
      </c>
      <c r="AV500" s="13" t="s">
        <v>84</v>
      </c>
      <c r="AW500" s="13" t="s">
        <v>34</v>
      </c>
      <c r="AX500" s="13" t="s">
        <v>74</v>
      </c>
      <c r="AY500" s="160" t="s">
        <v>117</v>
      </c>
    </row>
    <row r="501" spans="2:51" s="14" customFormat="1" ht="12">
      <c r="B501" s="172"/>
      <c r="D501" s="159" t="s">
        <v>133</v>
      </c>
      <c r="E501" s="173" t="s">
        <v>3</v>
      </c>
      <c r="F501" s="174" t="s">
        <v>207</v>
      </c>
      <c r="H501" s="175">
        <v>18</v>
      </c>
      <c r="I501" s="176"/>
      <c r="L501" s="172"/>
      <c r="M501" s="177"/>
      <c r="N501" s="178"/>
      <c r="O501" s="178"/>
      <c r="P501" s="178"/>
      <c r="Q501" s="178"/>
      <c r="R501" s="178"/>
      <c r="S501" s="178"/>
      <c r="T501" s="179"/>
      <c r="AT501" s="173" t="s">
        <v>133</v>
      </c>
      <c r="AU501" s="173" t="s">
        <v>84</v>
      </c>
      <c r="AV501" s="14" t="s">
        <v>125</v>
      </c>
      <c r="AW501" s="14" t="s">
        <v>34</v>
      </c>
      <c r="AX501" s="14" t="s">
        <v>82</v>
      </c>
      <c r="AY501" s="173" t="s">
        <v>117</v>
      </c>
    </row>
    <row r="502" spans="1:65" s="2" customFormat="1" ht="16.5" customHeight="1">
      <c r="A502" s="34"/>
      <c r="B502" s="139"/>
      <c r="C502" s="140" t="s">
        <v>969</v>
      </c>
      <c r="D502" s="140" t="s">
        <v>120</v>
      </c>
      <c r="E502" s="141" t="s">
        <v>970</v>
      </c>
      <c r="F502" s="142" t="s">
        <v>971</v>
      </c>
      <c r="G502" s="143" t="s">
        <v>334</v>
      </c>
      <c r="H502" s="144">
        <v>7.2</v>
      </c>
      <c r="I502" s="145"/>
      <c r="J502" s="146">
        <f>ROUND(I502*H502,2)</f>
        <v>0</v>
      </c>
      <c r="K502" s="142" t="s">
        <v>124</v>
      </c>
      <c r="L502" s="35"/>
      <c r="M502" s="147" t="s">
        <v>3</v>
      </c>
      <c r="N502" s="148" t="s">
        <v>45</v>
      </c>
      <c r="O502" s="55"/>
      <c r="P502" s="149">
        <f>O502*H502</f>
        <v>0</v>
      </c>
      <c r="Q502" s="149">
        <v>0</v>
      </c>
      <c r="R502" s="149">
        <f>Q502*H502</f>
        <v>0</v>
      </c>
      <c r="S502" s="149">
        <v>0</v>
      </c>
      <c r="T502" s="150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51" t="s">
        <v>286</v>
      </c>
      <c r="AT502" s="151" t="s">
        <v>120</v>
      </c>
      <c r="AU502" s="151" t="s">
        <v>84</v>
      </c>
      <c r="AY502" s="19" t="s">
        <v>117</v>
      </c>
      <c r="BE502" s="152">
        <f>IF(N502="základní",J502,0)</f>
        <v>0</v>
      </c>
      <c r="BF502" s="152">
        <f>IF(N502="snížená",J502,0)</f>
        <v>0</v>
      </c>
      <c r="BG502" s="152">
        <f>IF(N502="zákl. přenesená",J502,0)</f>
        <v>0</v>
      </c>
      <c r="BH502" s="152">
        <f>IF(N502="sníž. přenesená",J502,0)</f>
        <v>0</v>
      </c>
      <c r="BI502" s="152">
        <f>IF(N502="nulová",J502,0)</f>
        <v>0</v>
      </c>
      <c r="BJ502" s="19" t="s">
        <v>82</v>
      </c>
      <c r="BK502" s="152">
        <f>ROUND(I502*H502,2)</f>
        <v>0</v>
      </c>
      <c r="BL502" s="19" t="s">
        <v>286</v>
      </c>
      <c r="BM502" s="151" t="s">
        <v>972</v>
      </c>
    </row>
    <row r="503" spans="1:47" s="2" customFormat="1" ht="12">
      <c r="A503" s="34"/>
      <c r="B503" s="35"/>
      <c r="C503" s="34"/>
      <c r="D503" s="153" t="s">
        <v>127</v>
      </c>
      <c r="E503" s="34"/>
      <c r="F503" s="154" t="s">
        <v>973</v>
      </c>
      <c r="G503" s="34"/>
      <c r="H503" s="34"/>
      <c r="I503" s="155"/>
      <c r="J503" s="34"/>
      <c r="K503" s="34"/>
      <c r="L503" s="35"/>
      <c r="M503" s="156"/>
      <c r="N503" s="157"/>
      <c r="O503" s="55"/>
      <c r="P503" s="55"/>
      <c r="Q503" s="55"/>
      <c r="R503" s="55"/>
      <c r="S503" s="55"/>
      <c r="T503" s="56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9" t="s">
        <v>127</v>
      </c>
      <c r="AU503" s="19" t="s">
        <v>84</v>
      </c>
    </row>
    <row r="504" spans="1:65" s="2" customFormat="1" ht="16.5" customHeight="1">
      <c r="A504" s="34"/>
      <c r="B504" s="139"/>
      <c r="C504" s="140" t="s">
        <v>974</v>
      </c>
      <c r="D504" s="140" t="s">
        <v>120</v>
      </c>
      <c r="E504" s="141" t="s">
        <v>975</v>
      </c>
      <c r="F504" s="142" t="s">
        <v>976</v>
      </c>
      <c r="G504" s="143" t="s">
        <v>278</v>
      </c>
      <c r="H504" s="144">
        <v>4</v>
      </c>
      <c r="I504" s="145"/>
      <c r="J504" s="146">
        <f>ROUND(I504*H504,2)</f>
        <v>0</v>
      </c>
      <c r="K504" s="142" t="s">
        <v>3</v>
      </c>
      <c r="L504" s="35"/>
      <c r="M504" s="147" t="s">
        <v>3</v>
      </c>
      <c r="N504" s="148" t="s">
        <v>45</v>
      </c>
      <c r="O504" s="55"/>
      <c r="P504" s="149">
        <f>O504*H504</f>
        <v>0</v>
      </c>
      <c r="Q504" s="149">
        <v>0.0002</v>
      </c>
      <c r="R504" s="149">
        <f>Q504*H504</f>
        <v>0.0008</v>
      </c>
      <c r="S504" s="149">
        <v>0</v>
      </c>
      <c r="T504" s="150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1" t="s">
        <v>286</v>
      </c>
      <c r="AT504" s="151" t="s">
        <v>120</v>
      </c>
      <c r="AU504" s="151" t="s">
        <v>84</v>
      </c>
      <c r="AY504" s="19" t="s">
        <v>117</v>
      </c>
      <c r="BE504" s="152">
        <f>IF(N504="základní",J504,0)</f>
        <v>0</v>
      </c>
      <c r="BF504" s="152">
        <f>IF(N504="snížená",J504,0)</f>
        <v>0</v>
      </c>
      <c r="BG504" s="152">
        <f>IF(N504="zákl. přenesená",J504,0)</f>
        <v>0</v>
      </c>
      <c r="BH504" s="152">
        <f>IF(N504="sníž. přenesená",J504,0)</f>
        <v>0</v>
      </c>
      <c r="BI504" s="152">
        <f>IF(N504="nulová",J504,0)</f>
        <v>0</v>
      </c>
      <c r="BJ504" s="19" t="s">
        <v>82</v>
      </c>
      <c r="BK504" s="152">
        <f>ROUND(I504*H504,2)</f>
        <v>0</v>
      </c>
      <c r="BL504" s="19" t="s">
        <v>286</v>
      </c>
      <c r="BM504" s="151" t="s">
        <v>977</v>
      </c>
    </row>
    <row r="505" spans="1:65" s="2" customFormat="1" ht="16.5" customHeight="1">
      <c r="A505" s="34"/>
      <c r="B505" s="139"/>
      <c r="C505" s="140" t="s">
        <v>978</v>
      </c>
      <c r="D505" s="140" t="s">
        <v>120</v>
      </c>
      <c r="E505" s="141" t="s">
        <v>979</v>
      </c>
      <c r="F505" s="142" t="s">
        <v>980</v>
      </c>
      <c r="G505" s="143" t="s">
        <v>202</v>
      </c>
      <c r="H505" s="144">
        <v>22.182</v>
      </c>
      <c r="I505" s="145"/>
      <c r="J505" s="146">
        <f>ROUND(I505*H505,2)</f>
        <v>0</v>
      </c>
      <c r="K505" s="142" t="s">
        <v>124</v>
      </c>
      <c r="L505" s="35"/>
      <c r="M505" s="147" t="s">
        <v>3</v>
      </c>
      <c r="N505" s="148" t="s">
        <v>45</v>
      </c>
      <c r="O505" s="55"/>
      <c r="P505" s="149">
        <f>O505*H505</f>
        <v>0</v>
      </c>
      <c r="Q505" s="149">
        <v>5E-05</v>
      </c>
      <c r="R505" s="149">
        <f>Q505*H505</f>
        <v>0.0011091</v>
      </c>
      <c r="S505" s="149">
        <v>0</v>
      </c>
      <c r="T505" s="150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51" t="s">
        <v>286</v>
      </c>
      <c r="AT505" s="151" t="s">
        <v>120</v>
      </c>
      <c r="AU505" s="151" t="s">
        <v>84</v>
      </c>
      <c r="AY505" s="19" t="s">
        <v>117</v>
      </c>
      <c r="BE505" s="152">
        <f>IF(N505="základní",J505,0)</f>
        <v>0</v>
      </c>
      <c r="BF505" s="152">
        <f>IF(N505="snížená",J505,0)</f>
        <v>0</v>
      </c>
      <c r="BG505" s="152">
        <f>IF(N505="zákl. přenesená",J505,0)</f>
        <v>0</v>
      </c>
      <c r="BH505" s="152">
        <f>IF(N505="sníž. přenesená",J505,0)</f>
        <v>0</v>
      </c>
      <c r="BI505" s="152">
        <f>IF(N505="nulová",J505,0)</f>
        <v>0</v>
      </c>
      <c r="BJ505" s="19" t="s">
        <v>82</v>
      </c>
      <c r="BK505" s="152">
        <f>ROUND(I505*H505,2)</f>
        <v>0</v>
      </c>
      <c r="BL505" s="19" t="s">
        <v>286</v>
      </c>
      <c r="BM505" s="151" t="s">
        <v>981</v>
      </c>
    </row>
    <row r="506" spans="1:47" s="2" customFormat="1" ht="12">
      <c r="A506" s="34"/>
      <c r="B506" s="35"/>
      <c r="C506" s="34"/>
      <c r="D506" s="153" t="s">
        <v>127</v>
      </c>
      <c r="E506" s="34"/>
      <c r="F506" s="154" t="s">
        <v>982</v>
      </c>
      <c r="G506" s="34"/>
      <c r="H506" s="34"/>
      <c r="I506" s="155"/>
      <c r="J506" s="34"/>
      <c r="K506" s="34"/>
      <c r="L506" s="35"/>
      <c r="M506" s="156"/>
      <c r="N506" s="157"/>
      <c r="O506" s="55"/>
      <c r="P506" s="55"/>
      <c r="Q506" s="55"/>
      <c r="R506" s="55"/>
      <c r="S506" s="55"/>
      <c r="T506" s="56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9" t="s">
        <v>127</v>
      </c>
      <c r="AU506" s="19" t="s">
        <v>84</v>
      </c>
    </row>
    <row r="507" spans="1:65" s="2" customFormat="1" ht="21.75" customHeight="1">
      <c r="A507" s="34"/>
      <c r="B507" s="139"/>
      <c r="C507" s="140" t="s">
        <v>983</v>
      </c>
      <c r="D507" s="140" t="s">
        <v>120</v>
      </c>
      <c r="E507" s="141" t="s">
        <v>984</v>
      </c>
      <c r="F507" s="142" t="s">
        <v>985</v>
      </c>
      <c r="G507" s="143" t="s">
        <v>334</v>
      </c>
      <c r="H507" s="144">
        <v>1</v>
      </c>
      <c r="I507" s="145"/>
      <c r="J507" s="146">
        <f>ROUND(I507*H507,2)</f>
        <v>0</v>
      </c>
      <c r="K507" s="142" t="s">
        <v>124</v>
      </c>
      <c r="L507" s="35"/>
      <c r="M507" s="147" t="s">
        <v>3</v>
      </c>
      <c r="N507" s="148" t="s">
        <v>45</v>
      </c>
      <c r="O507" s="55"/>
      <c r="P507" s="149">
        <f>O507*H507</f>
        <v>0</v>
      </c>
      <c r="Q507" s="149">
        <v>0.00049</v>
      </c>
      <c r="R507" s="149">
        <f>Q507*H507</f>
        <v>0.00049</v>
      </c>
      <c r="S507" s="149">
        <v>0</v>
      </c>
      <c r="T507" s="150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51" t="s">
        <v>286</v>
      </c>
      <c r="AT507" s="151" t="s">
        <v>120</v>
      </c>
      <c r="AU507" s="151" t="s">
        <v>84</v>
      </c>
      <c r="AY507" s="19" t="s">
        <v>117</v>
      </c>
      <c r="BE507" s="152">
        <f>IF(N507="základní",J507,0)</f>
        <v>0</v>
      </c>
      <c r="BF507" s="152">
        <f>IF(N507="snížená",J507,0)</f>
        <v>0</v>
      </c>
      <c r="BG507" s="152">
        <f>IF(N507="zákl. přenesená",J507,0)</f>
        <v>0</v>
      </c>
      <c r="BH507" s="152">
        <f>IF(N507="sníž. přenesená",J507,0)</f>
        <v>0</v>
      </c>
      <c r="BI507" s="152">
        <f>IF(N507="nulová",J507,0)</f>
        <v>0</v>
      </c>
      <c r="BJ507" s="19" t="s">
        <v>82</v>
      </c>
      <c r="BK507" s="152">
        <f>ROUND(I507*H507,2)</f>
        <v>0</v>
      </c>
      <c r="BL507" s="19" t="s">
        <v>286</v>
      </c>
      <c r="BM507" s="151" t="s">
        <v>986</v>
      </c>
    </row>
    <row r="508" spans="1:47" s="2" customFormat="1" ht="12">
      <c r="A508" s="34"/>
      <c r="B508" s="35"/>
      <c r="C508" s="34"/>
      <c r="D508" s="153" t="s">
        <v>127</v>
      </c>
      <c r="E508" s="34"/>
      <c r="F508" s="154" t="s">
        <v>987</v>
      </c>
      <c r="G508" s="34"/>
      <c r="H508" s="34"/>
      <c r="I508" s="155"/>
      <c r="J508" s="34"/>
      <c r="K508" s="34"/>
      <c r="L508" s="35"/>
      <c r="M508" s="156"/>
      <c r="N508" s="157"/>
      <c r="O508" s="55"/>
      <c r="P508" s="55"/>
      <c r="Q508" s="55"/>
      <c r="R508" s="55"/>
      <c r="S508" s="55"/>
      <c r="T508" s="56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9" t="s">
        <v>127</v>
      </c>
      <c r="AU508" s="19" t="s">
        <v>84</v>
      </c>
    </row>
    <row r="509" spans="1:65" s="2" customFormat="1" ht="24.2" customHeight="1">
      <c r="A509" s="34"/>
      <c r="B509" s="139"/>
      <c r="C509" s="140" t="s">
        <v>988</v>
      </c>
      <c r="D509" s="140" t="s">
        <v>120</v>
      </c>
      <c r="E509" s="141" t="s">
        <v>989</v>
      </c>
      <c r="F509" s="142" t="s">
        <v>990</v>
      </c>
      <c r="G509" s="143" t="s">
        <v>334</v>
      </c>
      <c r="H509" s="144">
        <v>5.72</v>
      </c>
      <c r="I509" s="145"/>
      <c r="J509" s="146">
        <f>ROUND(I509*H509,2)</f>
        <v>0</v>
      </c>
      <c r="K509" s="142" t="s">
        <v>124</v>
      </c>
      <c r="L509" s="35"/>
      <c r="M509" s="147" t="s">
        <v>3</v>
      </c>
      <c r="N509" s="148" t="s">
        <v>45</v>
      </c>
      <c r="O509" s="55"/>
      <c r="P509" s="149">
        <f>O509*H509</f>
        <v>0</v>
      </c>
      <c r="Q509" s="149">
        <v>0.00074</v>
      </c>
      <c r="R509" s="149">
        <f>Q509*H509</f>
        <v>0.0042328</v>
      </c>
      <c r="S509" s="149">
        <v>0</v>
      </c>
      <c r="T509" s="150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51" t="s">
        <v>286</v>
      </c>
      <c r="AT509" s="151" t="s">
        <v>120</v>
      </c>
      <c r="AU509" s="151" t="s">
        <v>84</v>
      </c>
      <c r="AY509" s="19" t="s">
        <v>117</v>
      </c>
      <c r="BE509" s="152">
        <f>IF(N509="základní",J509,0)</f>
        <v>0</v>
      </c>
      <c r="BF509" s="152">
        <f>IF(N509="snížená",J509,0)</f>
        <v>0</v>
      </c>
      <c r="BG509" s="152">
        <f>IF(N509="zákl. přenesená",J509,0)</f>
        <v>0</v>
      </c>
      <c r="BH509" s="152">
        <f>IF(N509="sníž. přenesená",J509,0)</f>
        <v>0</v>
      </c>
      <c r="BI509" s="152">
        <f>IF(N509="nulová",J509,0)</f>
        <v>0</v>
      </c>
      <c r="BJ509" s="19" t="s">
        <v>82</v>
      </c>
      <c r="BK509" s="152">
        <f>ROUND(I509*H509,2)</f>
        <v>0</v>
      </c>
      <c r="BL509" s="19" t="s">
        <v>286</v>
      </c>
      <c r="BM509" s="151" t="s">
        <v>991</v>
      </c>
    </row>
    <row r="510" spans="1:47" s="2" customFormat="1" ht="12">
      <c r="A510" s="34"/>
      <c r="B510" s="35"/>
      <c r="C510" s="34"/>
      <c r="D510" s="153" t="s">
        <v>127</v>
      </c>
      <c r="E510" s="34"/>
      <c r="F510" s="154" t="s">
        <v>992</v>
      </c>
      <c r="G510" s="34"/>
      <c r="H510" s="34"/>
      <c r="I510" s="155"/>
      <c r="J510" s="34"/>
      <c r="K510" s="34"/>
      <c r="L510" s="35"/>
      <c r="M510" s="156"/>
      <c r="N510" s="157"/>
      <c r="O510" s="55"/>
      <c r="P510" s="55"/>
      <c r="Q510" s="55"/>
      <c r="R510" s="55"/>
      <c r="S510" s="55"/>
      <c r="T510" s="56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9" t="s">
        <v>127</v>
      </c>
      <c r="AU510" s="19" t="s">
        <v>84</v>
      </c>
    </row>
    <row r="511" spans="2:51" s="13" customFormat="1" ht="12">
      <c r="B511" s="158"/>
      <c r="D511" s="159" t="s">
        <v>133</v>
      </c>
      <c r="E511" s="160" t="s">
        <v>3</v>
      </c>
      <c r="F511" s="161" t="s">
        <v>993</v>
      </c>
      <c r="H511" s="162">
        <v>5.72</v>
      </c>
      <c r="I511" s="163"/>
      <c r="L511" s="158"/>
      <c r="M511" s="164"/>
      <c r="N511" s="165"/>
      <c r="O511" s="165"/>
      <c r="P511" s="165"/>
      <c r="Q511" s="165"/>
      <c r="R511" s="165"/>
      <c r="S511" s="165"/>
      <c r="T511" s="166"/>
      <c r="AT511" s="160" t="s">
        <v>133</v>
      </c>
      <c r="AU511" s="160" t="s">
        <v>84</v>
      </c>
      <c r="AV511" s="13" t="s">
        <v>84</v>
      </c>
      <c r="AW511" s="13" t="s">
        <v>34</v>
      </c>
      <c r="AX511" s="13" t="s">
        <v>82</v>
      </c>
      <c r="AY511" s="160" t="s">
        <v>117</v>
      </c>
    </row>
    <row r="512" spans="1:65" s="2" customFormat="1" ht="16.5" customHeight="1">
      <c r="A512" s="34"/>
      <c r="B512" s="139"/>
      <c r="C512" s="187" t="s">
        <v>994</v>
      </c>
      <c r="D512" s="187" t="s">
        <v>253</v>
      </c>
      <c r="E512" s="188" t="s">
        <v>941</v>
      </c>
      <c r="F512" s="189" t="s">
        <v>942</v>
      </c>
      <c r="G512" s="190" t="s">
        <v>202</v>
      </c>
      <c r="H512" s="191">
        <v>1.122</v>
      </c>
      <c r="I512" s="192"/>
      <c r="J512" s="193">
        <f>ROUND(I512*H512,2)</f>
        <v>0</v>
      </c>
      <c r="K512" s="189" t="s">
        <v>3</v>
      </c>
      <c r="L512" s="194"/>
      <c r="M512" s="195" t="s">
        <v>3</v>
      </c>
      <c r="N512" s="196" t="s">
        <v>45</v>
      </c>
      <c r="O512" s="55"/>
      <c r="P512" s="149">
        <f>O512*H512</f>
        <v>0</v>
      </c>
      <c r="Q512" s="149">
        <v>0.0129</v>
      </c>
      <c r="R512" s="149">
        <f>Q512*H512</f>
        <v>0.014473800000000002</v>
      </c>
      <c r="S512" s="149">
        <v>0</v>
      </c>
      <c r="T512" s="150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51" t="s">
        <v>378</v>
      </c>
      <c r="AT512" s="151" t="s">
        <v>253</v>
      </c>
      <c r="AU512" s="151" t="s">
        <v>84</v>
      </c>
      <c r="AY512" s="19" t="s">
        <v>117</v>
      </c>
      <c r="BE512" s="152">
        <f>IF(N512="základní",J512,0)</f>
        <v>0</v>
      </c>
      <c r="BF512" s="152">
        <f>IF(N512="snížená",J512,0)</f>
        <v>0</v>
      </c>
      <c r="BG512" s="152">
        <f>IF(N512="zákl. přenesená",J512,0)</f>
        <v>0</v>
      </c>
      <c r="BH512" s="152">
        <f>IF(N512="sníž. přenesená",J512,0)</f>
        <v>0</v>
      </c>
      <c r="BI512" s="152">
        <f>IF(N512="nulová",J512,0)</f>
        <v>0</v>
      </c>
      <c r="BJ512" s="19" t="s">
        <v>82</v>
      </c>
      <c r="BK512" s="152">
        <f>ROUND(I512*H512,2)</f>
        <v>0</v>
      </c>
      <c r="BL512" s="19" t="s">
        <v>286</v>
      </c>
      <c r="BM512" s="151" t="s">
        <v>995</v>
      </c>
    </row>
    <row r="513" spans="2:51" s="13" customFormat="1" ht="12">
      <c r="B513" s="158"/>
      <c r="D513" s="159" t="s">
        <v>133</v>
      </c>
      <c r="E513" s="160" t="s">
        <v>3</v>
      </c>
      <c r="F513" s="161" t="s">
        <v>996</v>
      </c>
      <c r="H513" s="162">
        <v>0.1</v>
      </c>
      <c r="I513" s="163"/>
      <c r="L513" s="158"/>
      <c r="M513" s="164"/>
      <c r="N513" s="165"/>
      <c r="O513" s="165"/>
      <c r="P513" s="165"/>
      <c r="Q513" s="165"/>
      <c r="R513" s="165"/>
      <c r="S513" s="165"/>
      <c r="T513" s="166"/>
      <c r="AT513" s="160" t="s">
        <v>133</v>
      </c>
      <c r="AU513" s="160" t="s">
        <v>84</v>
      </c>
      <c r="AV513" s="13" t="s">
        <v>84</v>
      </c>
      <c r="AW513" s="13" t="s">
        <v>34</v>
      </c>
      <c r="AX513" s="13" t="s">
        <v>74</v>
      </c>
      <c r="AY513" s="160" t="s">
        <v>117</v>
      </c>
    </row>
    <row r="514" spans="2:51" s="13" customFormat="1" ht="12">
      <c r="B514" s="158"/>
      <c r="D514" s="159" t="s">
        <v>133</v>
      </c>
      <c r="E514" s="160" t="s">
        <v>3</v>
      </c>
      <c r="F514" s="161" t="s">
        <v>997</v>
      </c>
      <c r="H514" s="162">
        <v>0.716</v>
      </c>
      <c r="I514" s="163"/>
      <c r="L514" s="158"/>
      <c r="M514" s="164"/>
      <c r="N514" s="165"/>
      <c r="O514" s="165"/>
      <c r="P514" s="165"/>
      <c r="Q514" s="165"/>
      <c r="R514" s="165"/>
      <c r="S514" s="165"/>
      <c r="T514" s="166"/>
      <c r="AT514" s="160" t="s">
        <v>133</v>
      </c>
      <c r="AU514" s="160" t="s">
        <v>84</v>
      </c>
      <c r="AV514" s="13" t="s">
        <v>84</v>
      </c>
      <c r="AW514" s="13" t="s">
        <v>34</v>
      </c>
      <c r="AX514" s="13" t="s">
        <v>74</v>
      </c>
      <c r="AY514" s="160" t="s">
        <v>117</v>
      </c>
    </row>
    <row r="515" spans="2:51" s="13" customFormat="1" ht="12">
      <c r="B515" s="158"/>
      <c r="D515" s="159" t="s">
        <v>133</v>
      </c>
      <c r="E515" s="160" t="s">
        <v>3</v>
      </c>
      <c r="F515" s="161" t="s">
        <v>998</v>
      </c>
      <c r="H515" s="162">
        <v>0.119</v>
      </c>
      <c r="I515" s="163"/>
      <c r="L515" s="158"/>
      <c r="M515" s="164"/>
      <c r="N515" s="165"/>
      <c r="O515" s="165"/>
      <c r="P515" s="165"/>
      <c r="Q515" s="165"/>
      <c r="R515" s="165"/>
      <c r="S515" s="165"/>
      <c r="T515" s="166"/>
      <c r="AT515" s="160" t="s">
        <v>133</v>
      </c>
      <c r="AU515" s="160" t="s">
        <v>84</v>
      </c>
      <c r="AV515" s="13" t="s">
        <v>84</v>
      </c>
      <c r="AW515" s="13" t="s">
        <v>34</v>
      </c>
      <c r="AX515" s="13" t="s">
        <v>74</v>
      </c>
      <c r="AY515" s="160" t="s">
        <v>117</v>
      </c>
    </row>
    <row r="516" spans="2:51" s="14" customFormat="1" ht="12">
      <c r="B516" s="172"/>
      <c r="D516" s="159" t="s">
        <v>133</v>
      </c>
      <c r="E516" s="173" t="s">
        <v>3</v>
      </c>
      <c r="F516" s="174" t="s">
        <v>207</v>
      </c>
      <c r="H516" s="175">
        <v>0.935</v>
      </c>
      <c r="I516" s="176"/>
      <c r="L516" s="172"/>
      <c r="M516" s="177"/>
      <c r="N516" s="178"/>
      <c r="O516" s="178"/>
      <c r="P516" s="178"/>
      <c r="Q516" s="178"/>
      <c r="R516" s="178"/>
      <c r="S516" s="178"/>
      <c r="T516" s="179"/>
      <c r="AT516" s="173" t="s">
        <v>133</v>
      </c>
      <c r="AU516" s="173" t="s">
        <v>84</v>
      </c>
      <c r="AV516" s="14" t="s">
        <v>125</v>
      </c>
      <c r="AW516" s="14" t="s">
        <v>34</v>
      </c>
      <c r="AX516" s="14" t="s">
        <v>82</v>
      </c>
      <c r="AY516" s="173" t="s">
        <v>117</v>
      </c>
    </row>
    <row r="517" spans="2:51" s="13" customFormat="1" ht="12">
      <c r="B517" s="158"/>
      <c r="D517" s="159" t="s">
        <v>133</v>
      </c>
      <c r="F517" s="161" t="s">
        <v>999</v>
      </c>
      <c r="H517" s="162">
        <v>1.122</v>
      </c>
      <c r="I517" s="163"/>
      <c r="L517" s="158"/>
      <c r="M517" s="164"/>
      <c r="N517" s="165"/>
      <c r="O517" s="165"/>
      <c r="P517" s="165"/>
      <c r="Q517" s="165"/>
      <c r="R517" s="165"/>
      <c r="S517" s="165"/>
      <c r="T517" s="166"/>
      <c r="AT517" s="160" t="s">
        <v>133</v>
      </c>
      <c r="AU517" s="160" t="s">
        <v>84</v>
      </c>
      <c r="AV517" s="13" t="s">
        <v>84</v>
      </c>
      <c r="AW517" s="13" t="s">
        <v>4</v>
      </c>
      <c r="AX517" s="13" t="s">
        <v>82</v>
      </c>
      <c r="AY517" s="160" t="s">
        <v>117</v>
      </c>
    </row>
    <row r="518" spans="1:65" s="2" customFormat="1" ht="24.2" customHeight="1">
      <c r="A518" s="34"/>
      <c r="B518" s="139"/>
      <c r="C518" s="140" t="s">
        <v>1000</v>
      </c>
      <c r="D518" s="140" t="s">
        <v>120</v>
      </c>
      <c r="E518" s="141" t="s">
        <v>1001</v>
      </c>
      <c r="F518" s="142" t="s">
        <v>1002</v>
      </c>
      <c r="G518" s="143" t="s">
        <v>140</v>
      </c>
      <c r="H518" s="144">
        <v>0.402</v>
      </c>
      <c r="I518" s="145"/>
      <c r="J518" s="146">
        <f>ROUND(I518*H518,2)</f>
        <v>0</v>
      </c>
      <c r="K518" s="142" t="s">
        <v>124</v>
      </c>
      <c r="L518" s="35"/>
      <c r="M518" s="147" t="s">
        <v>3</v>
      </c>
      <c r="N518" s="148" t="s">
        <v>45</v>
      </c>
      <c r="O518" s="55"/>
      <c r="P518" s="149">
        <f>O518*H518</f>
        <v>0</v>
      </c>
      <c r="Q518" s="149">
        <v>0</v>
      </c>
      <c r="R518" s="149">
        <f>Q518*H518</f>
        <v>0</v>
      </c>
      <c r="S518" s="149">
        <v>0</v>
      </c>
      <c r="T518" s="150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1" t="s">
        <v>286</v>
      </c>
      <c r="AT518" s="151" t="s">
        <v>120</v>
      </c>
      <c r="AU518" s="151" t="s">
        <v>84</v>
      </c>
      <c r="AY518" s="19" t="s">
        <v>117</v>
      </c>
      <c r="BE518" s="152">
        <f>IF(N518="základní",J518,0)</f>
        <v>0</v>
      </c>
      <c r="BF518" s="152">
        <f>IF(N518="snížená",J518,0)</f>
        <v>0</v>
      </c>
      <c r="BG518" s="152">
        <f>IF(N518="zákl. přenesená",J518,0)</f>
        <v>0</v>
      </c>
      <c r="BH518" s="152">
        <f>IF(N518="sníž. přenesená",J518,0)</f>
        <v>0</v>
      </c>
      <c r="BI518" s="152">
        <f>IF(N518="nulová",J518,0)</f>
        <v>0</v>
      </c>
      <c r="BJ518" s="19" t="s">
        <v>82</v>
      </c>
      <c r="BK518" s="152">
        <f>ROUND(I518*H518,2)</f>
        <v>0</v>
      </c>
      <c r="BL518" s="19" t="s">
        <v>286</v>
      </c>
      <c r="BM518" s="151" t="s">
        <v>1003</v>
      </c>
    </row>
    <row r="519" spans="1:47" s="2" customFormat="1" ht="12">
      <c r="A519" s="34"/>
      <c r="B519" s="35"/>
      <c r="C519" s="34"/>
      <c r="D519" s="153" t="s">
        <v>127</v>
      </c>
      <c r="E519" s="34"/>
      <c r="F519" s="154" t="s">
        <v>1004</v>
      </c>
      <c r="G519" s="34"/>
      <c r="H519" s="34"/>
      <c r="I519" s="155"/>
      <c r="J519" s="34"/>
      <c r="K519" s="34"/>
      <c r="L519" s="35"/>
      <c r="M519" s="156"/>
      <c r="N519" s="157"/>
      <c r="O519" s="55"/>
      <c r="P519" s="55"/>
      <c r="Q519" s="55"/>
      <c r="R519" s="55"/>
      <c r="S519" s="55"/>
      <c r="T519" s="56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9" t="s">
        <v>127</v>
      </c>
      <c r="AU519" s="19" t="s">
        <v>84</v>
      </c>
    </row>
    <row r="520" spans="2:63" s="12" customFormat="1" ht="22.9" customHeight="1">
      <c r="B520" s="126"/>
      <c r="D520" s="127" t="s">
        <v>73</v>
      </c>
      <c r="E520" s="137" t="s">
        <v>1005</v>
      </c>
      <c r="F520" s="137" t="s">
        <v>1006</v>
      </c>
      <c r="I520" s="129"/>
      <c r="J520" s="138">
        <f>BK520</f>
        <v>0</v>
      </c>
      <c r="L520" s="126"/>
      <c r="M520" s="131"/>
      <c r="N520" s="132"/>
      <c r="O520" s="132"/>
      <c r="P520" s="133">
        <f>SUM(P521:P532)</f>
        <v>0</v>
      </c>
      <c r="Q520" s="132"/>
      <c r="R520" s="133">
        <f>SUM(R521:R532)</f>
        <v>0.030726859999999995</v>
      </c>
      <c r="S520" s="132"/>
      <c r="T520" s="134">
        <f>SUM(T521:T532)</f>
        <v>0</v>
      </c>
      <c r="AR520" s="127" t="s">
        <v>84</v>
      </c>
      <c r="AT520" s="135" t="s">
        <v>73</v>
      </c>
      <c r="AU520" s="135" t="s">
        <v>82</v>
      </c>
      <c r="AY520" s="127" t="s">
        <v>117</v>
      </c>
      <c r="BK520" s="136">
        <f>SUM(BK521:BK532)</f>
        <v>0</v>
      </c>
    </row>
    <row r="521" spans="1:65" s="2" customFormat="1" ht="16.5" customHeight="1">
      <c r="A521" s="34"/>
      <c r="B521" s="139"/>
      <c r="C521" s="140" t="s">
        <v>1007</v>
      </c>
      <c r="D521" s="140" t="s">
        <v>120</v>
      </c>
      <c r="E521" s="141" t="s">
        <v>1008</v>
      </c>
      <c r="F521" s="142" t="s">
        <v>1009</v>
      </c>
      <c r="G521" s="143" t="s">
        <v>202</v>
      </c>
      <c r="H521" s="144">
        <v>36.295</v>
      </c>
      <c r="I521" s="145"/>
      <c r="J521" s="146">
        <f>ROUND(I521*H521,2)</f>
        <v>0</v>
      </c>
      <c r="K521" s="142" t="s">
        <v>124</v>
      </c>
      <c r="L521" s="35"/>
      <c r="M521" s="147" t="s">
        <v>3</v>
      </c>
      <c r="N521" s="148" t="s">
        <v>45</v>
      </c>
      <c r="O521" s="55"/>
      <c r="P521" s="149">
        <f>O521*H521</f>
        <v>0</v>
      </c>
      <c r="Q521" s="149">
        <v>8E-05</v>
      </c>
      <c r="R521" s="149">
        <f>Q521*H521</f>
        <v>0.0029036000000000005</v>
      </c>
      <c r="S521" s="149">
        <v>0</v>
      </c>
      <c r="T521" s="150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51" t="s">
        <v>286</v>
      </c>
      <c r="AT521" s="151" t="s">
        <v>120</v>
      </c>
      <c r="AU521" s="151" t="s">
        <v>84</v>
      </c>
      <c r="AY521" s="19" t="s">
        <v>117</v>
      </c>
      <c r="BE521" s="152">
        <f>IF(N521="základní",J521,0)</f>
        <v>0</v>
      </c>
      <c r="BF521" s="152">
        <f>IF(N521="snížená",J521,0)</f>
        <v>0</v>
      </c>
      <c r="BG521" s="152">
        <f>IF(N521="zákl. přenesená",J521,0)</f>
        <v>0</v>
      </c>
      <c r="BH521" s="152">
        <f>IF(N521="sníž. přenesená",J521,0)</f>
        <v>0</v>
      </c>
      <c r="BI521" s="152">
        <f>IF(N521="nulová",J521,0)</f>
        <v>0</v>
      </c>
      <c r="BJ521" s="19" t="s">
        <v>82</v>
      </c>
      <c r="BK521" s="152">
        <f>ROUND(I521*H521,2)</f>
        <v>0</v>
      </c>
      <c r="BL521" s="19" t="s">
        <v>286</v>
      </c>
      <c r="BM521" s="151" t="s">
        <v>1010</v>
      </c>
    </row>
    <row r="522" spans="1:47" s="2" customFormat="1" ht="12">
      <c r="A522" s="34"/>
      <c r="B522" s="35"/>
      <c r="C522" s="34"/>
      <c r="D522" s="153" t="s">
        <v>127</v>
      </c>
      <c r="E522" s="34"/>
      <c r="F522" s="154" t="s">
        <v>1011</v>
      </c>
      <c r="G522" s="34"/>
      <c r="H522" s="34"/>
      <c r="I522" s="155"/>
      <c r="J522" s="34"/>
      <c r="K522" s="34"/>
      <c r="L522" s="35"/>
      <c r="M522" s="156"/>
      <c r="N522" s="157"/>
      <c r="O522" s="55"/>
      <c r="P522" s="55"/>
      <c r="Q522" s="55"/>
      <c r="R522" s="55"/>
      <c r="S522" s="55"/>
      <c r="T522" s="56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9" t="s">
        <v>127</v>
      </c>
      <c r="AU522" s="19" t="s">
        <v>84</v>
      </c>
    </row>
    <row r="523" spans="2:51" s="13" customFormat="1" ht="12">
      <c r="B523" s="158"/>
      <c r="D523" s="159" t="s">
        <v>133</v>
      </c>
      <c r="E523" s="160" t="s">
        <v>3</v>
      </c>
      <c r="F523" s="161" t="s">
        <v>1012</v>
      </c>
      <c r="H523" s="162">
        <v>13.986</v>
      </c>
      <c r="I523" s="163"/>
      <c r="L523" s="158"/>
      <c r="M523" s="164"/>
      <c r="N523" s="165"/>
      <c r="O523" s="165"/>
      <c r="P523" s="165"/>
      <c r="Q523" s="165"/>
      <c r="R523" s="165"/>
      <c r="S523" s="165"/>
      <c r="T523" s="166"/>
      <c r="AT523" s="160" t="s">
        <v>133</v>
      </c>
      <c r="AU523" s="160" t="s">
        <v>84</v>
      </c>
      <c r="AV523" s="13" t="s">
        <v>84</v>
      </c>
      <c r="AW523" s="13" t="s">
        <v>34</v>
      </c>
      <c r="AX523" s="13" t="s">
        <v>74</v>
      </c>
      <c r="AY523" s="160" t="s">
        <v>117</v>
      </c>
    </row>
    <row r="524" spans="2:51" s="13" customFormat="1" ht="12">
      <c r="B524" s="158"/>
      <c r="D524" s="159" t="s">
        <v>133</v>
      </c>
      <c r="E524" s="160" t="s">
        <v>3</v>
      </c>
      <c r="F524" s="161" t="s">
        <v>1013</v>
      </c>
      <c r="H524" s="162">
        <v>56.16</v>
      </c>
      <c r="I524" s="163"/>
      <c r="L524" s="158"/>
      <c r="M524" s="164"/>
      <c r="N524" s="165"/>
      <c r="O524" s="165"/>
      <c r="P524" s="165"/>
      <c r="Q524" s="165"/>
      <c r="R524" s="165"/>
      <c r="S524" s="165"/>
      <c r="T524" s="166"/>
      <c r="AT524" s="160" t="s">
        <v>133</v>
      </c>
      <c r="AU524" s="160" t="s">
        <v>84</v>
      </c>
      <c r="AV524" s="13" t="s">
        <v>84</v>
      </c>
      <c r="AW524" s="13" t="s">
        <v>34</v>
      </c>
      <c r="AX524" s="13" t="s">
        <v>74</v>
      </c>
      <c r="AY524" s="160" t="s">
        <v>117</v>
      </c>
    </row>
    <row r="525" spans="2:51" s="13" customFormat="1" ht="12">
      <c r="B525" s="158"/>
      <c r="D525" s="159" t="s">
        <v>133</v>
      </c>
      <c r="E525" s="160" t="s">
        <v>3</v>
      </c>
      <c r="F525" s="161" t="s">
        <v>1014</v>
      </c>
      <c r="H525" s="162">
        <v>-4.415</v>
      </c>
      <c r="I525" s="163"/>
      <c r="L525" s="158"/>
      <c r="M525" s="164"/>
      <c r="N525" s="165"/>
      <c r="O525" s="165"/>
      <c r="P525" s="165"/>
      <c r="Q525" s="165"/>
      <c r="R525" s="165"/>
      <c r="S525" s="165"/>
      <c r="T525" s="166"/>
      <c r="AT525" s="160" t="s">
        <v>133</v>
      </c>
      <c r="AU525" s="160" t="s">
        <v>84</v>
      </c>
      <c r="AV525" s="13" t="s">
        <v>84</v>
      </c>
      <c r="AW525" s="13" t="s">
        <v>34</v>
      </c>
      <c r="AX525" s="13" t="s">
        <v>74</v>
      </c>
      <c r="AY525" s="160" t="s">
        <v>117</v>
      </c>
    </row>
    <row r="526" spans="2:51" s="13" customFormat="1" ht="12">
      <c r="B526" s="158"/>
      <c r="D526" s="159" t="s">
        <v>133</v>
      </c>
      <c r="E526" s="160" t="s">
        <v>3</v>
      </c>
      <c r="F526" s="161" t="s">
        <v>1015</v>
      </c>
      <c r="H526" s="162">
        <v>-29.436</v>
      </c>
      <c r="I526" s="163"/>
      <c r="L526" s="158"/>
      <c r="M526" s="164"/>
      <c r="N526" s="165"/>
      <c r="O526" s="165"/>
      <c r="P526" s="165"/>
      <c r="Q526" s="165"/>
      <c r="R526" s="165"/>
      <c r="S526" s="165"/>
      <c r="T526" s="166"/>
      <c r="AT526" s="160" t="s">
        <v>133</v>
      </c>
      <c r="AU526" s="160" t="s">
        <v>84</v>
      </c>
      <c r="AV526" s="13" t="s">
        <v>84</v>
      </c>
      <c r="AW526" s="13" t="s">
        <v>34</v>
      </c>
      <c r="AX526" s="13" t="s">
        <v>74</v>
      </c>
      <c r="AY526" s="160" t="s">
        <v>117</v>
      </c>
    </row>
    <row r="527" spans="2:51" s="14" customFormat="1" ht="12">
      <c r="B527" s="172"/>
      <c r="D527" s="159" t="s">
        <v>133</v>
      </c>
      <c r="E527" s="173" t="s">
        <v>3</v>
      </c>
      <c r="F527" s="174" t="s">
        <v>207</v>
      </c>
      <c r="H527" s="175">
        <v>36.295</v>
      </c>
      <c r="I527" s="176"/>
      <c r="L527" s="172"/>
      <c r="M527" s="177"/>
      <c r="N527" s="178"/>
      <c r="O527" s="178"/>
      <c r="P527" s="178"/>
      <c r="Q527" s="178"/>
      <c r="R527" s="178"/>
      <c r="S527" s="178"/>
      <c r="T527" s="179"/>
      <c r="AT527" s="173" t="s">
        <v>133</v>
      </c>
      <c r="AU527" s="173" t="s">
        <v>84</v>
      </c>
      <c r="AV527" s="14" t="s">
        <v>125</v>
      </c>
      <c r="AW527" s="14" t="s">
        <v>34</v>
      </c>
      <c r="AX527" s="14" t="s">
        <v>82</v>
      </c>
      <c r="AY527" s="173" t="s">
        <v>117</v>
      </c>
    </row>
    <row r="528" spans="1:65" s="2" customFormat="1" ht="16.5" customHeight="1">
      <c r="A528" s="34"/>
      <c r="B528" s="139"/>
      <c r="C528" s="140" t="s">
        <v>1016</v>
      </c>
      <c r="D528" s="140" t="s">
        <v>120</v>
      </c>
      <c r="E528" s="141" t="s">
        <v>1017</v>
      </c>
      <c r="F528" s="142" t="s">
        <v>1018</v>
      </c>
      <c r="G528" s="143" t="s">
        <v>202</v>
      </c>
      <c r="H528" s="144">
        <v>75.198</v>
      </c>
      <c r="I528" s="145"/>
      <c r="J528" s="146">
        <f>ROUND(I528*H528,2)</f>
        <v>0</v>
      </c>
      <c r="K528" s="142" t="s">
        <v>3</v>
      </c>
      <c r="L528" s="35"/>
      <c r="M528" s="147" t="s">
        <v>3</v>
      </c>
      <c r="N528" s="148" t="s">
        <v>45</v>
      </c>
      <c r="O528" s="55"/>
      <c r="P528" s="149">
        <f>O528*H528</f>
        <v>0</v>
      </c>
      <c r="Q528" s="149">
        <v>0.00037</v>
      </c>
      <c r="R528" s="149">
        <f>Q528*H528</f>
        <v>0.027823259999999995</v>
      </c>
      <c r="S528" s="149">
        <v>0</v>
      </c>
      <c r="T528" s="150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51" t="s">
        <v>286</v>
      </c>
      <c r="AT528" s="151" t="s">
        <v>120</v>
      </c>
      <c r="AU528" s="151" t="s">
        <v>84</v>
      </c>
      <c r="AY528" s="19" t="s">
        <v>117</v>
      </c>
      <c r="BE528" s="152">
        <f>IF(N528="základní",J528,0)</f>
        <v>0</v>
      </c>
      <c r="BF528" s="152">
        <f>IF(N528="snížená",J528,0)</f>
        <v>0</v>
      </c>
      <c r="BG528" s="152">
        <f>IF(N528="zákl. přenesená",J528,0)</f>
        <v>0</v>
      </c>
      <c r="BH528" s="152">
        <f>IF(N528="sníž. přenesená",J528,0)</f>
        <v>0</v>
      </c>
      <c r="BI528" s="152">
        <f>IF(N528="nulová",J528,0)</f>
        <v>0</v>
      </c>
      <c r="BJ528" s="19" t="s">
        <v>82</v>
      </c>
      <c r="BK528" s="152">
        <f>ROUND(I528*H528,2)</f>
        <v>0</v>
      </c>
      <c r="BL528" s="19" t="s">
        <v>286</v>
      </c>
      <c r="BM528" s="151" t="s">
        <v>1019</v>
      </c>
    </row>
    <row r="529" spans="2:51" s="13" customFormat="1" ht="12">
      <c r="B529" s="158"/>
      <c r="D529" s="159" t="s">
        <v>133</v>
      </c>
      <c r="E529" s="160" t="s">
        <v>3</v>
      </c>
      <c r="F529" s="161" t="s">
        <v>1020</v>
      </c>
      <c r="H529" s="162">
        <v>59.36</v>
      </c>
      <c r="I529" s="163"/>
      <c r="L529" s="158"/>
      <c r="M529" s="164"/>
      <c r="N529" s="165"/>
      <c r="O529" s="165"/>
      <c r="P529" s="165"/>
      <c r="Q529" s="165"/>
      <c r="R529" s="165"/>
      <c r="S529" s="165"/>
      <c r="T529" s="166"/>
      <c r="AT529" s="160" t="s">
        <v>133</v>
      </c>
      <c r="AU529" s="160" t="s">
        <v>84</v>
      </c>
      <c r="AV529" s="13" t="s">
        <v>84</v>
      </c>
      <c r="AW529" s="13" t="s">
        <v>34</v>
      </c>
      <c r="AX529" s="13" t="s">
        <v>74</v>
      </c>
      <c r="AY529" s="160" t="s">
        <v>117</v>
      </c>
    </row>
    <row r="530" spans="2:51" s="13" customFormat="1" ht="12">
      <c r="B530" s="158"/>
      <c r="D530" s="159" t="s">
        <v>133</v>
      </c>
      <c r="E530" s="160" t="s">
        <v>3</v>
      </c>
      <c r="F530" s="161" t="s">
        <v>1021</v>
      </c>
      <c r="H530" s="162">
        <v>1.188</v>
      </c>
      <c r="I530" s="163"/>
      <c r="L530" s="158"/>
      <c r="M530" s="164"/>
      <c r="N530" s="165"/>
      <c r="O530" s="165"/>
      <c r="P530" s="165"/>
      <c r="Q530" s="165"/>
      <c r="R530" s="165"/>
      <c r="S530" s="165"/>
      <c r="T530" s="166"/>
      <c r="AT530" s="160" t="s">
        <v>133</v>
      </c>
      <c r="AU530" s="160" t="s">
        <v>84</v>
      </c>
      <c r="AV530" s="13" t="s">
        <v>84</v>
      </c>
      <c r="AW530" s="13" t="s">
        <v>34</v>
      </c>
      <c r="AX530" s="13" t="s">
        <v>74</v>
      </c>
      <c r="AY530" s="160" t="s">
        <v>117</v>
      </c>
    </row>
    <row r="531" spans="2:51" s="13" customFormat="1" ht="12">
      <c r="B531" s="158"/>
      <c r="D531" s="159" t="s">
        <v>133</v>
      </c>
      <c r="E531" s="160" t="s">
        <v>3</v>
      </c>
      <c r="F531" s="161" t="s">
        <v>1022</v>
      </c>
      <c r="H531" s="162">
        <v>14.65</v>
      </c>
      <c r="I531" s="163"/>
      <c r="L531" s="158"/>
      <c r="M531" s="164"/>
      <c r="N531" s="165"/>
      <c r="O531" s="165"/>
      <c r="P531" s="165"/>
      <c r="Q531" s="165"/>
      <c r="R531" s="165"/>
      <c r="S531" s="165"/>
      <c r="T531" s="166"/>
      <c r="AT531" s="160" t="s">
        <v>133</v>
      </c>
      <c r="AU531" s="160" t="s">
        <v>84</v>
      </c>
      <c r="AV531" s="13" t="s">
        <v>84</v>
      </c>
      <c r="AW531" s="13" t="s">
        <v>34</v>
      </c>
      <c r="AX531" s="13" t="s">
        <v>74</v>
      </c>
      <c r="AY531" s="160" t="s">
        <v>117</v>
      </c>
    </row>
    <row r="532" spans="2:51" s="14" customFormat="1" ht="12">
      <c r="B532" s="172"/>
      <c r="D532" s="159" t="s">
        <v>133</v>
      </c>
      <c r="E532" s="173" t="s">
        <v>3</v>
      </c>
      <c r="F532" s="174" t="s">
        <v>207</v>
      </c>
      <c r="H532" s="175">
        <v>75.198</v>
      </c>
      <c r="I532" s="176"/>
      <c r="L532" s="172"/>
      <c r="M532" s="177"/>
      <c r="N532" s="178"/>
      <c r="O532" s="178"/>
      <c r="P532" s="178"/>
      <c r="Q532" s="178"/>
      <c r="R532" s="178"/>
      <c r="S532" s="178"/>
      <c r="T532" s="179"/>
      <c r="AT532" s="173" t="s">
        <v>133</v>
      </c>
      <c r="AU532" s="173" t="s">
        <v>84</v>
      </c>
      <c r="AV532" s="14" t="s">
        <v>125</v>
      </c>
      <c r="AW532" s="14" t="s">
        <v>34</v>
      </c>
      <c r="AX532" s="14" t="s">
        <v>82</v>
      </c>
      <c r="AY532" s="173" t="s">
        <v>117</v>
      </c>
    </row>
    <row r="533" spans="2:63" s="12" customFormat="1" ht="22.9" customHeight="1">
      <c r="B533" s="126"/>
      <c r="D533" s="127" t="s">
        <v>73</v>
      </c>
      <c r="E533" s="137" t="s">
        <v>1023</v>
      </c>
      <c r="F533" s="137" t="s">
        <v>1024</v>
      </c>
      <c r="I533" s="129"/>
      <c r="J533" s="138">
        <f>BK533</f>
        <v>0</v>
      </c>
      <c r="L533" s="126"/>
      <c r="M533" s="131"/>
      <c r="N533" s="132"/>
      <c r="O533" s="132"/>
      <c r="P533" s="133">
        <f>SUM(P534:P537)</f>
        <v>0</v>
      </c>
      <c r="Q533" s="132"/>
      <c r="R533" s="133">
        <f>SUM(R534:R537)</f>
        <v>0.02334</v>
      </c>
      <c r="S533" s="132"/>
      <c r="T533" s="134">
        <f>SUM(T534:T537)</f>
        <v>0</v>
      </c>
      <c r="AR533" s="127" t="s">
        <v>84</v>
      </c>
      <c r="AT533" s="135" t="s">
        <v>73</v>
      </c>
      <c r="AU533" s="135" t="s">
        <v>82</v>
      </c>
      <c r="AY533" s="127" t="s">
        <v>117</v>
      </c>
      <c r="BK533" s="136">
        <f>SUM(BK534:BK537)</f>
        <v>0</v>
      </c>
    </row>
    <row r="534" spans="1:65" s="2" customFormat="1" ht="21.75" customHeight="1">
      <c r="A534" s="34"/>
      <c r="B534" s="139"/>
      <c r="C534" s="140" t="s">
        <v>1025</v>
      </c>
      <c r="D534" s="140" t="s">
        <v>120</v>
      </c>
      <c r="E534" s="141" t="s">
        <v>1026</v>
      </c>
      <c r="F534" s="142" t="s">
        <v>1027</v>
      </c>
      <c r="G534" s="143" t="s">
        <v>278</v>
      </c>
      <c r="H534" s="144">
        <v>2</v>
      </c>
      <c r="I534" s="145"/>
      <c r="J534" s="146">
        <f>ROUND(I534*H534,2)</f>
        <v>0</v>
      </c>
      <c r="K534" s="142" t="s">
        <v>3</v>
      </c>
      <c r="L534" s="35"/>
      <c r="M534" s="147" t="s">
        <v>3</v>
      </c>
      <c r="N534" s="148" t="s">
        <v>45</v>
      </c>
      <c r="O534" s="55"/>
      <c r="P534" s="149">
        <f>O534*H534</f>
        <v>0</v>
      </c>
      <c r="Q534" s="149">
        <v>0.00912</v>
      </c>
      <c r="R534" s="149">
        <f>Q534*H534</f>
        <v>0.01824</v>
      </c>
      <c r="S534" s="149">
        <v>0</v>
      </c>
      <c r="T534" s="150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51" t="s">
        <v>286</v>
      </c>
      <c r="AT534" s="151" t="s">
        <v>120</v>
      </c>
      <c r="AU534" s="151" t="s">
        <v>84</v>
      </c>
      <c r="AY534" s="19" t="s">
        <v>117</v>
      </c>
      <c r="BE534" s="152">
        <f>IF(N534="základní",J534,0)</f>
        <v>0</v>
      </c>
      <c r="BF534" s="152">
        <f>IF(N534="snížená",J534,0)</f>
        <v>0</v>
      </c>
      <c r="BG534" s="152">
        <f>IF(N534="zákl. přenesená",J534,0)</f>
        <v>0</v>
      </c>
      <c r="BH534" s="152">
        <f>IF(N534="sníž. přenesená",J534,0)</f>
        <v>0</v>
      </c>
      <c r="BI534" s="152">
        <f>IF(N534="nulová",J534,0)</f>
        <v>0</v>
      </c>
      <c r="BJ534" s="19" t="s">
        <v>82</v>
      </c>
      <c r="BK534" s="152">
        <f>ROUND(I534*H534,2)</f>
        <v>0</v>
      </c>
      <c r="BL534" s="19" t="s">
        <v>286</v>
      </c>
      <c r="BM534" s="151" t="s">
        <v>1028</v>
      </c>
    </row>
    <row r="535" spans="1:65" s="2" customFormat="1" ht="24.2" customHeight="1">
      <c r="A535" s="34"/>
      <c r="B535" s="139"/>
      <c r="C535" s="140" t="s">
        <v>1029</v>
      </c>
      <c r="D535" s="140" t="s">
        <v>120</v>
      </c>
      <c r="E535" s="141" t="s">
        <v>1030</v>
      </c>
      <c r="F535" s="142" t="s">
        <v>1031</v>
      </c>
      <c r="G535" s="143" t="s">
        <v>278</v>
      </c>
      <c r="H535" s="144">
        <v>10</v>
      </c>
      <c r="I535" s="145"/>
      <c r="J535" s="146">
        <f>ROUND(I535*H535,2)</f>
        <v>0</v>
      </c>
      <c r="K535" s="142" t="s">
        <v>3</v>
      </c>
      <c r="L535" s="35"/>
      <c r="M535" s="147" t="s">
        <v>3</v>
      </c>
      <c r="N535" s="148" t="s">
        <v>45</v>
      </c>
      <c r="O535" s="55"/>
      <c r="P535" s="149">
        <f>O535*H535</f>
        <v>0</v>
      </c>
      <c r="Q535" s="149">
        <v>0.00051</v>
      </c>
      <c r="R535" s="149">
        <f>Q535*H535</f>
        <v>0.0051</v>
      </c>
      <c r="S535" s="149">
        <v>0</v>
      </c>
      <c r="T535" s="150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51" t="s">
        <v>286</v>
      </c>
      <c r="AT535" s="151" t="s">
        <v>120</v>
      </c>
      <c r="AU535" s="151" t="s">
        <v>84</v>
      </c>
      <c r="AY535" s="19" t="s">
        <v>117</v>
      </c>
      <c r="BE535" s="152">
        <f>IF(N535="základní",J535,0)</f>
        <v>0</v>
      </c>
      <c r="BF535" s="152">
        <f>IF(N535="snížená",J535,0)</f>
        <v>0</v>
      </c>
      <c r="BG535" s="152">
        <f>IF(N535="zákl. přenesená",J535,0)</f>
        <v>0</v>
      </c>
      <c r="BH535" s="152">
        <f>IF(N535="sníž. přenesená",J535,0)</f>
        <v>0</v>
      </c>
      <c r="BI535" s="152">
        <f>IF(N535="nulová",J535,0)</f>
        <v>0</v>
      </c>
      <c r="BJ535" s="19" t="s">
        <v>82</v>
      </c>
      <c r="BK535" s="152">
        <f>ROUND(I535*H535,2)</f>
        <v>0</v>
      </c>
      <c r="BL535" s="19" t="s">
        <v>286</v>
      </c>
      <c r="BM535" s="151" t="s">
        <v>1032</v>
      </c>
    </row>
    <row r="536" spans="1:65" s="2" customFormat="1" ht="24.2" customHeight="1">
      <c r="A536" s="34"/>
      <c r="B536" s="139"/>
      <c r="C536" s="140" t="s">
        <v>1033</v>
      </c>
      <c r="D536" s="140" t="s">
        <v>120</v>
      </c>
      <c r="E536" s="141" t="s">
        <v>1034</v>
      </c>
      <c r="F536" s="142" t="s">
        <v>1035</v>
      </c>
      <c r="G536" s="143" t="s">
        <v>140</v>
      </c>
      <c r="H536" s="144">
        <v>0.023</v>
      </c>
      <c r="I536" s="145"/>
      <c r="J536" s="146">
        <f>ROUND(I536*H536,2)</f>
        <v>0</v>
      </c>
      <c r="K536" s="142" t="s">
        <v>124</v>
      </c>
      <c r="L536" s="35"/>
      <c r="M536" s="147" t="s">
        <v>3</v>
      </c>
      <c r="N536" s="148" t="s">
        <v>45</v>
      </c>
      <c r="O536" s="55"/>
      <c r="P536" s="149">
        <f>O536*H536</f>
        <v>0</v>
      </c>
      <c r="Q536" s="149">
        <v>0</v>
      </c>
      <c r="R536" s="149">
        <f>Q536*H536</f>
        <v>0</v>
      </c>
      <c r="S536" s="149">
        <v>0</v>
      </c>
      <c r="T536" s="150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1" t="s">
        <v>286</v>
      </c>
      <c r="AT536" s="151" t="s">
        <v>120</v>
      </c>
      <c r="AU536" s="151" t="s">
        <v>84</v>
      </c>
      <c r="AY536" s="19" t="s">
        <v>117</v>
      </c>
      <c r="BE536" s="152">
        <f>IF(N536="základní",J536,0)</f>
        <v>0</v>
      </c>
      <c r="BF536" s="152">
        <f>IF(N536="snížená",J536,0)</f>
        <v>0</v>
      </c>
      <c r="BG536" s="152">
        <f>IF(N536="zákl. přenesená",J536,0)</f>
        <v>0</v>
      </c>
      <c r="BH536" s="152">
        <f>IF(N536="sníž. přenesená",J536,0)</f>
        <v>0</v>
      </c>
      <c r="BI536" s="152">
        <f>IF(N536="nulová",J536,0)</f>
        <v>0</v>
      </c>
      <c r="BJ536" s="19" t="s">
        <v>82</v>
      </c>
      <c r="BK536" s="152">
        <f>ROUND(I536*H536,2)</f>
        <v>0</v>
      </c>
      <c r="BL536" s="19" t="s">
        <v>286</v>
      </c>
      <c r="BM536" s="151" t="s">
        <v>1036</v>
      </c>
    </row>
    <row r="537" spans="1:47" s="2" customFormat="1" ht="12">
      <c r="A537" s="34"/>
      <c r="B537" s="35"/>
      <c r="C537" s="34"/>
      <c r="D537" s="153" t="s">
        <v>127</v>
      </c>
      <c r="E537" s="34"/>
      <c r="F537" s="154" t="s">
        <v>1037</v>
      </c>
      <c r="G537" s="34"/>
      <c r="H537" s="34"/>
      <c r="I537" s="155"/>
      <c r="J537" s="34"/>
      <c r="K537" s="34"/>
      <c r="L537" s="35"/>
      <c r="M537" s="156"/>
      <c r="N537" s="157"/>
      <c r="O537" s="55"/>
      <c r="P537" s="55"/>
      <c r="Q537" s="55"/>
      <c r="R537" s="55"/>
      <c r="S537" s="55"/>
      <c r="T537" s="56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9" t="s">
        <v>127</v>
      </c>
      <c r="AU537" s="19" t="s">
        <v>84</v>
      </c>
    </row>
    <row r="538" spans="2:63" s="12" customFormat="1" ht="25.9" customHeight="1">
      <c r="B538" s="126"/>
      <c r="D538" s="127" t="s">
        <v>73</v>
      </c>
      <c r="E538" s="128" t="s">
        <v>1038</v>
      </c>
      <c r="F538" s="128" t="s">
        <v>1039</v>
      </c>
      <c r="I538" s="129"/>
      <c r="J538" s="130">
        <f>BK538</f>
        <v>0</v>
      </c>
      <c r="L538" s="126"/>
      <c r="M538" s="131"/>
      <c r="N538" s="132"/>
      <c r="O538" s="132"/>
      <c r="P538" s="133">
        <f>SUM(P539:P540)</f>
        <v>0</v>
      </c>
      <c r="Q538" s="132"/>
      <c r="R538" s="133">
        <f>SUM(R539:R540)</f>
        <v>0</v>
      </c>
      <c r="S538" s="132"/>
      <c r="T538" s="134">
        <f>SUM(T539:T540)</f>
        <v>0</v>
      </c>
      <c r="AR538" s="127" t="s">
        <v>125</v>
      </c>
      <c r="AT538" s="135" t="s">
        <v>73</v>
      </c>
      <c r="AU538" s="135" t="s">
        <v>74</v>
      </c>
      <c r="AY538" s="127" t="s">
        <v>117</v>
      </c>
      <c r="BK538" s="136">
        <f>SUM(BK539:BK540)</f>
        <v>0</v>
      </c>
    </row>
    <row r="539" spans="1:65" s="2" customFormat="1" ht="24.2" customHeight="1">
      <c r="A539" s="34"/>
      <c r="B539" s="139"/>
      <c r="C539" s="140" t="s">
        <v>1040</v>
      </c>
      <c r="D539" s="140" t="s">
        <v>120</v>
      </c>
      <c r="E539" s="141" t="s">
        <v>1041</v>
      </c>
      <c r="F539" s="142" t="s">
        <v>1042</v>
      </c>
      <c r="G539" s="143" t="s">
        <v>166</v>
      </c>
      <c r="H539" s="144">
        <v>17</v>
      </c>
      <c r="I539" s="145"/>
      <c r="J539" s="146">
        <f>ROUND(I539*H539,2)</f>
        <v>0</v>
      </c>
      <c r="K539" s="142" t="s">
        <v>124</v>
      </c>
      <c r="L539" s="35"/>
      <c r="M539" s="147" t="s">
        <v>3</v>
      </c>
      <c r="N539" s="148" t="s">
        <v>45</v>
      </c>
      <c r="O539" s="55"/>
      <c r="P539" s="149">
        <f>O539*H539</f>
        <v>0</v>
      </c>
      <c r="Q539" s="149">
        <v>0</v>
      </c>
      <c r="R539" s="149">
        <f>Q539*H539</f>
        <v>0</v>
      </c>
      <c r="S539" s="149">
        <v>0</v>
      </c>
      <c r="T539" s="150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1" t="s">
        <v>167</v>
      </c>
      <c r="AT539" s="151" t="s">
        <v>120</v>
      </c>
      <c r="AU539" s="151" t="s">
        <v>82</v>
      </c>
      <c r="AY539" s="19" t="s">
        <v>117</v>
      </c>
      <c r="BE539" s="152">
        <f>IF(N539="základní",J539,0)</f>
        <v>0</v>
      </c>
      <c r="BF539" s="152">
        <f>IF(N539="snížená",J539,0)</f>
        <v>0</v>
      </c>
      <c r="BG539" s="152">
        <f>IF(N539="zákl. přenesená",J539,0)</f>
        <v>0</v>
      </c>
      <c r="BH539" s="152">
        <f>IF(N539="sníž. přenesená",J539,0)</f>
        <v>0</v>
      </c>
      <c r="BI539" s="152">
        <f>IF(N539="nulová",J539,0)</f>
        <v>0</v>
      </c>
      <c r="BJ539" s="19" t="s">
        <v>82</v>
      </c>
      <c r="BK539" s="152">
        <f>ROUND(I539*H539,2)</f>
        <v>0</v>
      </c>
      <c r="BL539" s="19" t="s">
        <v>167</v>
      </c>
      <c r="BM539" s="151" t="s">
        <v>1043</v>
      </c>
    </row>
    <row r="540" spans="1:47" s="2" customFormat="1" ht="12">
      <c r="A540" s="34"/>
      <c r="B540" s="35"/>
      <c r="C540" s="34"/>
      <c r="D540" s="153" t="s">
        <v>127</v>
      </c>
      <c r="E540" s="34"/>
      <c r="F540" s="154" t="s">
        <v>1044</v>
      </c>
      <c r="G540" s="34"/>
      <c r="H540" s="34"/>
      <c r="I540" s="155"/>
      <c r="J540" s="34"/>
      <c r="K540" s="34"/>
      <c r="L540" s="35"/>
      <c r="M540" s="205"/>
      <c r="N540" s="206"/>
      <c r="O540" s="169"/>
      <c r="P540" s="169"/>
      <c r="Q540" s="169"/>
      <c r="R540" s="169"/>
      <c r="S540" s="169"/>
      <c r="T540" s="207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9" t="s">
        <v>127</v>
      </c>
      <c r="AU540" s="19" t="s">
        <v>82</v>
      </c>
    </row>
    <row r="541" spans="1:31" s="2" customFormat="1" ht="6.95" customHeight="1">
      <c r="A541" s="34"/>
      <c r="B541" s="44"/>
      <c r="C541" s="45"/>
      <c r="D541" s="45"/>
      <c r="E541" s="45"/>
      <c r="F541" s="45"/>
      <c r="G541" s="45"/>
      <c r="H541" s="45"/>
      <c r="I541" s="45"/>
      <c r="J541" s="45"/>
      <c r="K541" s="45"/>
      <c r="L541" s="35"/>
      <c r="M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</row>
  </sheetData>
  <autoFilter ref="C104:K540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2_01/11900140R"/>
    <hyperlink ref="F111" r:id="rId2" display="https://podminky.urs.cz/item/CS_URS_2022_01/121112003"/>
    <hyperlink ref="F116" r:id="rId3" display="https://podminky.urs.cz/item/CS_URS_2022_01/132212131"/>
    <hyperlink ref="F123" r:id="rId4" display="https://podminky.urs.cz/item/CS_URS_2022_01/162211311"/>
    <hyperlink ref="F125" r:id="rId5" display="https://podminky.urs.cz/item/CS_URS_2022_01/162211319"/>
    <hyperlink ref="F127" r:id="rId6" display="https://podminky.urs.cz/item/CS_URS_2022_01/171111113"/>
    <hyperlink ref="F136" r:id="rId7" display="https://podminky.urs.cz/item/CS_URS_2022_01/171211101"/>
    <hyperlink ref="F139" r:id="rId8" display="https://podminky.urs.cz/item/CS_URS_2022_01/174111101"/>
    <hyperlink ref="F145" r:id="rId9" display="https://podminky.urs.cz/item/CS_URS_2022_01/180405114"/>
    <hyperlink ref="F152" r:id="rId10" display="https://podminky.urs.cz/item/CS_URS_2022_01/181311103"/>
    <hyperlink ref="F157" r:id="rId11" display="https://podminky.urs.cz/item/CS_URS_2022_01/181912112"/>
    <hyperlink ref="F164" r:id="rId12" display="https://podminky.urs.cz/item/CS_URS_2022_01/183151111"/>
    <hyperlink ref="F166" r:id="rId13" display="https://podminky.urs.cz/item/CS_URS_2022_01/184102211"/>
    <hyperlink ref="F171" r:id="rId14" display="https://podminky.urs.cz/item/CS_URS_2022_01/213141111"/>
    <hyperlink ref="F176" r:id="rId15" display="https://podminky.urs.cz/item/CS_URS_2022_01/273351121"/>
    <hyperlink ref="F179" r:id="rId16" display="https://podminky.urs.cz/item/CS_URS_2022_01/273351122"/>
    <hyperlink ref="F181" r:id="rId17" display="https://podminky.urs.cz/item/CS_URS_2022_01/279113144"/>
    <hyperlink ref="F184" r:id="rId18" display="https://podminky.urs.cz/item/CS_URS_2022_01/279113146"/>
    <hyperlink ref="F187" r:id="rId19" display="https://podminky.urs.cz/item/CS_URS_2022_01/279361821"/>
    <hyperlink ref="F191" r:id="rId20" display="https://podminky.urs.cz/item/CS_URS_2022_01/311101211"/>
    <hyperlink ref="F196" r:id="rId21" display="https://podminky.urs.cz/item/CS_URS_2022_01/311101213"/>
    <hyperlink ref="F202" r:id="rId22" display="https://podminky.urs.cz/item/CS_URS_2022_01/342271212"/>
    <hyperlink ref="F210" r:id="rId23" display="https://podminky.urs.cz/item/CS_URS_2022_01/564730011"/>
    <hyperlink ref="F214" r:id="rId24" display="https://podminky.urs.cz/item/CS_URS_2022_01/564751111"/>
    <hyperlink ref="F221" r:id="rId25" display="https://podminky.urs.cz/item/CS_URS_2022_01/564811111"/>
    <hyperlink ref="F234" r:id="rId26" display="https://podminky.urs.cz/item/CS_URS_2022_01/622631001"/>
    <hyperlink ref="F236" r:id="rId27" display="https://podminky.urs.cz/item/CS_URS_2022_01/631311124"/>
    <hyperlink ref="F239" r:id="rId28" display="https://podminky.urs.cz/item/CS_URS_2022_01/631311125"/>
    <hyperlink ref="F242" r:id="rId29" display="https://podminky.urs.cz/item/CS_URS_2022_01/631319173"/>
    <hyperlink ref="F244" r:id="rId30" display="https://podminky.urs.cz/item/CS_URS_2022_01/631362021"/>
    <hyperlink ref="F247" r:id="rId31" display="https://podminky.urs.cz/item/CS_URS_2022_01/632451234"/>
    <hyperlink ref="F250" r:id="rId32" display="https://podminky.urs.cz/item/CS_URS_2022_01/632451292"/>
    <hyperlink ref="F253" r:id="rId33" display="https://podminky.urs.cz/item/CS_URS_2022_01/634112123"/>
    <hyperlink ref="F258" r:id="rId34" display="https://podminky.urs.cz/item/CS_URS_2022_01/644941111"/>
    <hyperlink ref="F265" r:id="rId35" display="https://podminky.urs.cz/item/CS_URS_2022_01/899101211"/>
    <hyperlink ref="F267" r:id="rId36" display="https://podminky.urs.cz/item/CS_URS_2022_01/899623161"/>
    <hyperlink ref="F271" r:id="rId37" display="https://podminky.urs.cz/item/CS_URS_2022_01/916331112"/>
    <hyperlink ref="F280" r:id="rId38" display="https://podminky.urs.cz/item/CS_URS_2022_01/936124111"/>
    <hyperlink ref="F283" r:id="rId39" display="https://podminky.urs.cz/item/CS_URS_2022_01/941111131"/>
    <hyperlink ref="F286" r:id="rId40" display="https://podminky.urs.cz/item/CS_URS_2022_01/941111231"/>
    <hyperlink ref="F289" r:id="rId41" display="https://podminky.urs.cz/item/CS_URS_2022_01/941111831"/>
    <hyperlink ref="F291" r:id="rId42" display="https://podminky.urs.cz/item/CS_URS_2022_01/952901111"/>
    <hyperlink ref="F294" r:id="rId43" display="https://podminky.urs.cz/item/CS_URS_2022_01/953171001"/>
    <hyperlink ref="F297" r:id="rId44" display="https://podminky.urs.cz/item/CS_URS_2022_01/953943211"/>
    <hyperlink ref="F301" r:id="rId45" display="https://podminky.urs.cz/item/CS_URS_2022_01/998017001"/>
    <hyperlink ref="F305" r:id="rId46" display="https://podminky.urs.cz/item/CS_URS_2022_01/711191011"/>
    <hyperlink ref="F310" r:id="rId47" display="https://podminky.urs.cz/item/CS_URS_2022_01/711431101"/>
    <hyperlink ref="F315" r:id="rId48" display="https://podminky.urs.cz/item/CS_URS_2022_01/711491171"/>
    <hyperlink ref="F320" r:id="rId49" display="https://podminky.urs.cz/item/CS_URS_2022_01/711491172"/>
    <hyperlink ref="F325" r:id="rId50" display="https://podminky.urs.cz/item/CS_URS_2022_01/711491271"/>
    <hyperlink ref="F330" r:id="rId51" display="https://podminky.urs.cz/item/CS_URS_2022_01/711491272"/>
    <hyperlink ref="F341" r:id="rId52" display="https://podminky.urs.cz/item/CS_URS_2022_01/998711101"/>
    <hyperlink ref="F347" r:id="rId53" display="https://podminky.urs.cz/item/CS_URS_2022_01/712391171"/>
    <hyperlink ref="F352" r:id="rId54" display="https://podminky.urs.cz/item/CS_URS_2022_01/998712101"/>
    <hyperlink ref="F358" r:id="rId55" display="https://podminky.urs.cz/item/CS_URS_2022_01/725291621"/>
    <hyperlink ref="F360" r:id="rId56" display="https://podminky.urs.cz/item/CS_URS_2022_01/998725101"/>
    <hyperlink ref="F363" r:id="rId57" display="https://podminky.urs.cz/item/CS_URS_2022_01/726131001"/>
    <hyperlink ref="F366" r:id="rId58" display="https://podminky.urs.cz/item/CS_URS_2022_01/998726111"/>
    <hyperlink ref="F375" r:id="rId59" display="https://podminky.urs.cz/item/CS_URS_2022_01/762951003"/>
    <hyperlink ref="F381" r:id="rId60" display="https://podminky.urs.cz/item/CS_URS_2022_01/762952014"/>
    <hyperlink ref="F387" r:id="rId61" display="https://podminky.urs.cz/item/CS_URS_2022_01/762953002"/>
    <hyperlink ref="F390" r:id="rId62" display="https://podminky.urs.cz/item/CS_URS_2022_01/998762101"/>
    <hyperlink ref="F393" r:id="rId63" display="https://podminky.urs.cz/item/CS_URS_2022_01/763111431"/>
    <hyperlink ref="F396" r:id="rId64" display="https://podminky.urs.cz/item/CS_URS_2022_01/763111717"/>
    <hyperlink ref="F406" r:id="rId65" display="https://podminky.urs.cz/item/CS_URS_2022_01/763121714"/>
    <hyperlink ref="F408" r:id="rId66" display="https://podminky.urs.cz/item/CS_URS_2022_01/763121751"/>
    <hyperlink ref="F410" r:id="rId67" display="https://podminky.urs.cz/item/CS_URS_2022_01/763411111"/>
    <hyperlink ref="F414" r:id="rId68" display="https://podminky.urs.cz/item/CS_URS_2022_01/998763301"/>
    <hyperlink ref="F419" r:id="rId69" display="https://podminky.urs.cz/item/CS_URS_2022_01/764511413"/>
    <hyperlink ref="F421" r:id="rId70" display="https://podminky.urs.cz/item/CS_URS_2022_01/764518401"/>
    <hyperlink ref="F423" r:id="rId71" display="https://podminky.urs.cz/item/CS_URS_2022_01/998764101"/>
    <hyperlink ref="F431" r:id="rId72" display="https://podminky.urs.cz/item/CS_URS_2022_01/998766101"/>
    <hyperlink ref="F437" r:id="rId73" display="https://podminky.urs.cz/item/CS_URS_2022_01/998767101"/>
    <hyperlink ref="F440" r:id="rId74" display="https://podminky.urs.cz/item/CS_URS_2022_01/777111111"/>
    <hyperlink ref="F445" r:id="rId75" display="https://podminky.urs.cz/item/CS_URS_2022_01/777131113"/>
    <hyperlink ref="F450" r:id="rId76" display="https://podminky.urs.cz/item/CS_URS_2022_01/777511181"/>
    <hyperlink ref="F454" r:id="rId77" display="https://podminky.urs.cz/item/CS_URS_2022_01/777911111"/>
    <hyperlink ref="F457" r:id="rId78" display="https://podminky.urs.cz/item/CS_URS_2022_01/998777101"/>
    <hyperlink ref="F460" r:id="rId79" display="https://podminky.urs.cz/item/CS_URS_2022_01/781131112"/>
    <hyperlink ref="F467" r:id="rId80" display="https://podminky.urs.cz/item/CS_URS_2022_01/781131241"/>
    <hyperlink ref="F469" r:id="rId81" display="https://podminky.urs.cz/item/CS_URS_2022_01/781131242"/>
    <hyperlink ref="F471" r:id="rId82" display="https://podminky.urs.cz/item/CS_URS_2022_01/781131264"/>
    <hyperlink ref="F476" r:id="rId83" display="https://podminky.urs.cz/item/CS_URS_2022_01/781474113"/>
    <hyperlink ref="F498" r:id="rId84" display="https://podminky.urs.cz/item/CS_URS_2022_01/781495115"/>
    <hyperlink ref="F503" r:id="rId85" display="https://podminky.urs.cz/item/CS_URS_2022_01/781495184"/>
    <hyperlink ref="F506" r:id="rId86" display="https://podminky.urs.cz/item/CS_URS_2022_01/781495211"/>
    <hyperlink ref="F508" r:id="rId87" display="https://podminky.urs.cz/item/CS_URS_2022_01/781674111"/>
    <hyperlink ref="F510" r:id="rId88" display="https://podminky.urs.cz/item/CS_URS_2022_01/781674112"/>
    <hyperlink ref="F519" r:id="rId89" display="https://podminky.urs.cz/item/CS_URS_2022_01/998781101"/>
    <hyperlink ref="F522" r:id="rId90" display="https://podminky.urs.cz/item/CS_URS_2022_01/783168101"/>
    <hyperlink ref="F537" r:id="rId91" display="https://podminky.urs.cz/item/CS_URS_2022_01/998787101"/>
    <hyperlink ref="F540" r:id="rId92" display="https://podminky.urs.cz/item/CS_URS_2022_01/HZS4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94"/>
  <headerFooter>
    <oddFooter>&amp;CStrana &amp;P z &amp;N</oddFooter>
  </headerFooter>
  <drawing r:id="rId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89"/>
  <sheetViews>
    <sheetView workbookViewId="0" topLeftCell="A69">
      <selection activeCell="G89" sqref="G89"/>
    </sheetView>
  </sheetViews>
  <sheetFormatPr defaultColWidth="9.140625" defaultRowHeight="12" outlineLevelRow="1"/>
  <cols>
    <col min="1" max="1" width="5.00390625" style="450" customWidth="1"/>
    <col min="2" max="2" width="16.8515625" style="501" customWidth="1"/>
    <col min="3" max="3" width="44.7109375" style="501" customWidth="1"/>
    <col min="4" max="4" width="5.421875" style="450" customWidth="1"/>
    <col min="5" max="5" width="12.421875" style="450" customWidth="1"/>
    <col min="6" max="6" width="11.421875" style="450" customWidth="1"/>
    <col min="7" max="7" width="14.8515625" style="450" customWidth="1"/>
    <col min="8" max="21" width="9.140625" style="450" hidden="1" customWidth="1"/>
    <col min="22" max="28" width="9.28125" style="450" customWidth="1"/>
    <col min="29" max="39" width="9.140625" style="450" hidden="1" customWidth="1"/>
    <col min="40" max="16384" width="9.28125" style="450" customWidth="1"/>
  </cols>
  <sheetData>
    <row r="1" spans="1:31" ht="15.75" customHeight="1">
      <c r="A1" s="544" t="s">
        <v>1422</v>
      </c>
      <c r="B1" s="544"/>
      <c r="C1" s="544"/>
      <c r="D1" s="544"/>
      <c r="E1" s="544"/>
      <c r="F1" s="544"/>
      <c r="G1" s="544"/>
      <c r="AE1" s="450" t="s">
        <v>1423</v>
      </c>
    </row>
    <row r="2" spans="1:31" ht="25.15" customHeight="1">
      <c r="A2" s="451" t="s">
        <v>1424</v>
      </c>
      <c r="B2" s="452"/>
      <c r="C2" s="545" t="s">
        <v>1425</v>
      </c>
      <c r="D2" s="546"/>
      <c r="E2" s="546"/>
      <c r="F2" s="546"/>
      <c r="G2" s="547"/>
      <c r="AE2" s="450" t="s">
        <v>81</v>
      </c>
    </row>
    <row r="3" spans="1:31" ht="25.15" customHeight="1">
      <c r="A3" s="451" t="s">
        <v>1426</v>
      </c>
      <c r="B3" s="452"/>
      <c r="C3" s="545" t="s">
        <v>1427</v>
      </c>
      <c r="D3" s="546"/>
      <c r="E3" s="546"/>
      <c r="F3" s="546"/>
      <c r="G3" s="547"/>
      <c r="AE3" s="450" t="s">
        <v>1428</v>
      </c>
    </row>
    <row r="4" spans="1:31" ht="25.15" customHeight="1" hidden="1">
      <c r="A4" s="451" t="s">
        <v>1429</v>
      </c>
      <c r="B4" s="452"/>
      <c r="C4" s="545"/>
      <c r="D4" s="546"/>
      <c r="E4" s="546"/>
      <c r="F4" s="546"/>
      <c r="G4" s="547"/>
      <c r="AE4" s="450" t="s">
        <v>1430</v>
      </c>
    </row>
    <row r="5" spans="1:31" ht="12" hidden="1">
      <c r="A5" s="453" t="s">
        <v>1431</v>
      </c>
      <c r="B5" s="454"/>
      <c r="C5" s="455"/>
      <c r="D5" s="456"/>
      <c r="E5" s="456"/>
      <c r="F5" s="456"/>
      <c r="G5" s="457"/>
      <c r="AE5" s="450" t="s">
        <v>1432</v>
      </c>
    </row>
    <row r="7" spans="1:21" ht="51">
      <c r="A7" s="458" t="s">
        <v>1433</v>
      </c>
      <c r="B7" s="459" t="s">
        <v>1434</v>
      </c>
      <c r="C7" s="459" t="s">
        <v>1435</v>
      </c>
      <c r="D7" s="458" t="s">
        <v>104</v>
      </c>
      <c r="E7" s="458" t="s">
        <v>1436</v>
      </c>
      <c r="F7" s="460" t="s">
        <v>1437</v>
      </c>
      <c r="G7" s="458" t="s">
        <v>1438</v>
      </c>
      <c r="H7" s="461" t="s">
        <v>1439</v>
      </c>
      <c r="I7" s="461" t="s">
        <v>1440</v>
      </c>
      <c r="J7" s="461" t="s">
        <v>1441</v>
      </c>
      <c r="K7" s="461" t="s">
        <v>1442</v>
      </c>
      <c r="L7" s="461" t="s">
        <v>44</v>
      </c>
      <c r="M7" s="461" t="s">
        <v>1443</v>
      </c>
      <c r="N7" s="461" t="s">
        <v>1444</v>
      </c>
      <c r="O7" s="461" t="s">
        <v>1445</v>
      </c>
      <c r="P7" s="461" t="s">
        <v>1446</v>
      </c>
      <c r="Q7" s="461" t="s">
        <v>1447</v>
      </c>
      <c r="R7" s="461" t="s">
        <v>1448</v>
      </c>
      <c r="S7" s="461" t="s">
        <v>1449</v>
      </c>
      <c r="T7" s="461" t="s">
        <v>1450</v>
      </c>
      <c r="U7" s="461" t="s">
        <v>1451</v>
      </c>
    </row>
    <row r="8" spans="1:31" ht="12">
      <c r="A8" s="462" t="s">
        <v>1452</v>
      </c>
      <c r="B8" s="463" t="s">
        <v>82</v>
      </c>
      <c r="C8" s="464" t="s">
        <v>194</v>
      </c>
      <c r="D8" s="465"/>
      <c r="E8" s="466"/>
      <c r="F8" s="467"/>
      <c r="G8" s="467">
        <f>SUMIF(AE9:AE21,"&lt;&gt;NOR",G9:G21)</f>
        <v>0</v>
      </c>
      <c r="H8" s="467"/>
      <c r="I8" s="467">
        <f>SUM(I9:I21)</f>
        <v>10904.34</v>
      </c>
      <c r="J8" s="467"/>
      <c r="K8" s="467">
        <f>SUM(K9:K21)</f>
        <v>110619.31999999999</v>
      </c>
      <c r="L8" s="467"/>
      <c r="M8" s="467">
        <f>SUM(M9:M21)</f>
        <v>0</v>
      </c>
      <c r="N8" s="468"/>
      <c r="O8" s="468">
        <f>SUM(O9:O21)</f>
        <v>31.38633</v>
      </c>
      <c r="P8" s="468"/>
      <c r="Q8" s="468">
        <f>SUM(Q9:Q21)</f>
        <v>0</v>
      </c>
      <c r="R8" s="468"/>
      <c r="S8" s="468"/>
      <c r="T8" s="462"/>
      <c r="U8" s="468">
        <f>SUM(U9:U21)</f>
        <v>98.85</v>
      </c>
      <c r="AE8" s="450" t="s">
        <v>1453</v>
      </c>
    </row>
    <row r="9" spans="1:60" ht="12" outlineLevel="1">
      <c r="A9" s="469">
        <v>1</v>
      </c>
      <c r="B9" s="470" t="s">
        <v>1454</v>
      </c>
      <c r="C9" s="471" t="s">
        <v>1455</v>
      </c>
      <c r="D9" s="472" t="s">
        <v>123</v>
      </c>
      <c r="E9" s="473">
        <v>87.6</v>
      </c>
      <c r="F9" s="474"/>
      <c r="G9" s="474">
        <f>E9*F9</f>
        <v>0</v>
      </c>
      <c r="H9" s="474">
        <v>0</v>
      </c>
      <c r="I9" s="474">
        <f aca="true" t="shared" si="0" ref="I9:I21">ROUND(E9*H9,2)</f>
        <v>0</v>
      </c>
      <c r="J9" s="474">
        <v>218.5</v>
      </c>
      <c r="K9" s="474">
        <f aca="true" t="shared" si="1" ref="K9:K21">ROUND(E9*J9,2)</f>
        <v>19140.6</v>
      </c>
      <c r="L9" s="474">
        <v>21</v>
      </c>
      <c r="M9" s="474">
        <f aca="true" t="shared" si="2" ref="M9:M21">G9*(1+L9/100)</f>
        <v>0</v>
      </c>
      <c r="N9" s="475">
        <v>0</v>
      </c>
      <c r="O9" s="475">
        <f aca="true" t="shared" si="3" ref="O9:O21">ROUND(E9*N9,5)</f>
        <v>0</v>
      </c>
      <c r="P9" s="475">
        <v>0</v>
      </c>
      <c r="Q9" s="475">
        <f aca="true" t="shared" si="4" ref="Q9:Q21">ROUND(E9*P9,5)</f>
        <v>0</v>
      </c>
      <c r="R9" s="475"/>
      <c r="S9" s="475"/>
      <c r="T9" s="476">
        <v>0.2</v>
      </c>
      <c r="U9" s="475">
        <f aca="true" t="shared" si="5" ref="U9:U21">ROUND(E9*T9,2)</f>
        <v>17.52</v>
      </c>
      <c r="V9" s="477"/>
      <c r="W9" s="477"/>
      <c r="X9" s="477"/>
      <c r="Y9" s="477"/>
      <c r="Z9" s="477"/>
      <c r="AA9" s="477"/>
      <c r="AB9" s="477"/>
      <c r="AC9" s="477"/>
      <c r="AD9" s="477"/>
      <c r="AE9" s="477" t="s">
        <v>1456</v>
      </c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</row>
    <row r="10" spans="1:60" ht="12" outlineLevel="1">
      <c r="A10" s="469">
        <v>2</v>
      </c>
      <c r="B10" s="470" t="s">
        <v>1457</v>
      </c>
      <c r="C10" s="471" t="s">
        <v>1458</v>
      </c>
      <c r="D10" s="472" t="s">
        <v>123</v>
      </c>
      <c r="E10" s="473">
        <v>87.6</v>
      </c>
      <c r="F10" s="474"/>
      <c r="G10" s="474">
        <f aca="true" t="shared" si="6" ref="G10:G73">E10*F10</f>
        <v>0</v>
      </c>
      <c r="H10" s="474">
        <v>0</v>
      </c>
      <c r="I10" s="474">
        <f t="shared" si="0"/>
        <v>0</v>
      </c>
      <c r="J10" s="474">
        <v>39.5</v>
      </c>
      <c r="K10" s="474">
        <f t="shared" si="1"/>
        <v>3460.2</v>
      </c>
      <c r="L10" s="474">
        <v>21</v>
      </c>
      <c r="M10" s="474">
        <f t="shared" si="2"/>
        <v>0</v>
      </c>
      <c r="N10" s="475">
        <v>0</v>
      </c>
      <c r="O10" s="475">
        <f t="shared" si="3"/>
        <v>0</v>
      </c>
      <c r="P10" s="475">
        <v>0</v>
      </c>
      <c r="Q10" s="475">
        <f t="shared" si="4"/>
        <v>0</v>
      </c>
      <c r="R10" s="475"/>
      <c r="S10" s="475"/>
      <c r="T10" s="476">
        <v>0.084</v>
      </c>
      <c r="U10" s="475">
        <f t="shared" si="5"/>
        <v>7.36</v>
      </c>
      <c r="V10" s="477"/>
      <c r="W10" s="477"/>
      <c r="X10" s="477"/>
      <c r="Y10" s="477"/>
      <c r="Z10" s="477"/>
      <c r="AA10" s="477"/>
      <c r="AB10" s="477"/>
      <c r="AC10" s="477"/>
      <c r="AD10" s="477"/>
      <c r="AE10" s="477" t="s">
        <v>1456</v>
      </c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</row>
    <row r="11" spans="1:60" ht="12" outlineLevel="1">
      <c r="A11" s="469">
        <v>3</v>
      </c>
      <c r="B11" s="470" t="s">
        <v>1459</v>
      </c>
      <c r="C11" s="471" t="s">
        <v>1460</v>
      </c>
      <c r="D11" s="472" t="s">
        <v>202</v>
      </c>
      <c r="E11" s="473">
        <v>107.4</v>
      </c>
      <c r="F11" s="474"/>
      <c r="G11" s="474">
        <f t="shared" si="6"/>
        <v>0</v>
      </c>
      <c r="H11" s="474">
        <v>13.94</v>
      </c>
      <c r="I11" s="474">
        <f t="shared" si="0"/>
        <v>1497.16</v>
      </c>
      <c r="J11" s="474">
        <v>126.06</v>
      </c>
      <c r="K11" s="474">
        <f t="shared" si="1"/>
        <v>13538.84</v>
      </c>
      <c r="L11" s="474">
        <v>21</v>
      </c>
      <c r="M11" s="474">
        <f t="shared" si="2"/>
        <v>0</v>
      </c>
      <c r="N11" s="475">
        <v>0.00099</v>
      </c>
      <c r="O11" s="475">
        <f t="shared" si="3"/>
        <v>0.10633</v>
      </c>
      <c r="P11" s="475">
        <v>0</v>
      </c>
      <c r="Q11" s="475">
        <f t="shared" si="4"/>
        <v>0</v>
      </c>
      <c r="R11" s="475"/>
      <c r="S11" s="475"/>
      <c r="T11" s="476">
        <v>0.236</v>
      </c>
      <c r="U11" s="475">
        <f t="shared" si="5"/>
        <v>25.35</v>
      </c>
      <c r="V11" s="477"/>
      <c r="W11" s="477"/>
      <c r="X11" s="477"/>
      <c r="Y11" s="477"/>
      <c r="Z11" s="477"/>
      <c r="AA11" s="477"/>
      <c r="AB11" s="477"/>
      <c r="AC11" s="477"/>
      <c r="AD11" s="477"/>
      <c r="AE11" s="477" t="s">
        <v>1456</v>
      </c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</row>
    <row r="12" spans="1:60" ht="12" outlineLevel="1">
      <c r="A12" s="469">
        <v>4</v>
      </c>
      <c r="B12" s="470" t="s">
        <v>1461</v>
      </c>
      <c r="C12" s="471" t="s">
        <v>1462</v>
      </c>
      <c r="D12" s="472" t="s">
        <v>202</v>
      </c>
      <c r="E12" s="473">
        <v>107.4</v>
      </c>
      <c r="F12" s="474"/>
      <c r="G12" s="474">
        <f t="shared" si="6"/>
        <v>0</v>
      </c>
      <c r="H12" s="474">
        <v>0</v>
      </c>
      <c r="I12" s="474">
        <f t="shared" si="0"/>
        <v>0</v>
      </c>
      <c r="J12" s="474">
        <v>29.8</v>
      </c>
      <c r="K12" s="474">
        <f t="shared" si="1"/>
        <v>3200.52</v>
      </c>
      <c r="L12" s="474">
        <v>21</v>
      </c>
      <c r="M12" s="474">
        <f t="shared" si="2"/>
        <v>0</v>
      </c>
      <c r="N12" s="475">
        <v>0</v>
      </c>
      <c r="O12" s="475">
        <f t="shared" si="3"/>
        <v>0</v>
      </c>
      <c r="P12" s="475">
        <v>0</v>
      </c>
      <c r="Q12" s="475">
        <f t="shared" si="4"/>
        <v>0</v>
      </c>
      <c r="R12" s="475"/>
      <c r="S12" s="475"/>
      <c r="T12" s="476">
        <v>0.07</v>
      </c>
      <c r="U12" s="475">
        <f t="shared" si="5"/>
        <v>7.52</v>
      </c>
      <c r="V12" s="477"/>
      <c r="W12" s="477"/>
      <c r="X12" s="477"/>
      <c r="Y12" s="477"/>
      <c r="Z12" s="477"/>
      <c r="AA12" s="477"/>
      <c r="AB12" s="477"/>
      <c r="AC12" s="477"/>
      <c r="AD12" s="477"/>
      <c r="AE12" s="477" t="s">
        <v>1456</v>
      </c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</row>
    <row r="13" spans="1:60" ht="12" outlineLevel="1">
      <c r="A13" s="469">
        <v>5</v>
      </c>
      <c r="B13" s="470" t="s">
        <v>1463</v>
      </c>
      <c r="C13" s="471" t="s">
        <v>1464</v>
      </c>
      <c r="D13" s="472" t="s">
        <v>123</v>
      </c>
      <c r="E13" s="473">
        <v>5.9</v>
      </c>
      <c r="F13" s="474"/>
      <c r="G13" s="474">
        <f t="shared" si="6"/>
        <v>0</v>
      </c>
      <c r="H13" s="474">
        <v>0</v>
      </c>
      <c r="I13" s="474">
        <f t="shared" si="0"/>
        <v>0</v>
      </c>
      <c r="J13" s="474">
        <v>360</v>
      </c>
      <c r="K13" s="474">
        <f t="shared" si="1"/>
        <v>2124</v>
      </c>
      <c r="L13" s="474">
        <v>21</v>
      </c>
      <c r="M13" s="474">
        <f t="shared" si="2"/>
        <v>0</v>
      </c>
      <c r="N13" s="475">
        <v>0</v>
      </c>
      <c r="O13" s="475">
        <f t="shared" si="3"/>
        <v>0</v>
      </c>
      <c r="P13" s="475">
        <v>0</v>
      </c>
      <c r="Q13" s="475">
        <f t="shared" si="4"/>
        <v>0</v>
      </c>
      <c r="R13" s="475"/>
      <c r="S13" s="475"/>
      <c r="T13" s="476">
        <v>0.26666</v>
      </c>
      <c r="U13" s="475">
        <f t="shared" si="5"/>
        <v>1.57</v>
      </c>
      <c r="V13" s="477"/>
      <c r="W13" s="477"/>
      <c r="X13" s="477"/>
      <c r="Y13" s="477"/>
      <c r="Z13" s="477"/>
      <c r="AA13" s="477"/>
      <c r="AB13" s="477"/>
      <c r="AC13" s="477"/>
      <c r="AD13" s="477"/>
      <c r="AE13" s="477" t="s">
        <v>1456</v>
      </c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</row>
    <row r="14" spans="1:60" ht="12" outlineLevel="1">
      <c r="A14" s="469">
        <v>6</v>
      </c>
      <c r="B14" s="470" t="s">
        <v>1465</v>
      </c>
      <c r="C14" s="471" t="s">
        <v>1466</v>
      </c>
      <c r="D14" s="472" t="s">
        <v>123</v>
      </c>
      <c r="E14" s="473">
        <v>5.9</v>
      </c>
      <c r="F14" s="474"/>
      <c r="G14" s="474">
        <f t="shared" si="6"/>
        <v>0</v>
      </c>
      <c r="H14" s="474">
        <v>0</v>
      </c>
      <c r="I14" s="474">
        <f t="shared" si="0"/>
        <v>0</v>
      </c>
      <c r="J14" s="474">
        <v>25.1</v>
      </c>
      <c r="K14" s="474">
        <f t="shared" si="1"/>
        <v>148.09</v>
      </c>
      <c r="L14" s="474">
        <v>21</v>
      </c>
      <c r="M14" s="474">
        <f t="shared" si="2"/>
        <v>0</v>
      </c>
      <c r="N14" s="475">
        <v>0</v>
      </c>
      <c r="O14" s="475">
        <f t="shared" si="3"/>
        <v>0</v>
      </c>
      <c r="P14" s="475">
        <v>0</v>
      </c>
      <c r="Q14" s="475">
        <f t="shared" si="4"/>
        <v>0</v>
      </c>
      <c r="R14" s="475"/>
      <c r="S14" s="475"/>
      <c r="T14" s="476">
        <v>0.0431</v>
      </c>
      <c r="U14" s="475">
        <f t="shared" si="5"/>
        <v>0.25</v>
      </c>
      <c r="V14" s="477"/>
      <c r="W14" s="477"/>
      <c r="X14" s="477"/>
      <c r="Y14" s="477"/>
      <c r="Z14" s="477"/>
      <c r="AA14" s="477"/>
      <c r="AB14" s="477"/>
      <c r="AC14" s="477"/>
      <c r="AD14" s="477"/>
      <c r="AE14" s="477" t="s">
        <v>1456</v>
      </c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</row>
    <row r="15" spans="1:60" ht="22.5" outlineLevel="1">
      <c r="A15" s="469">
        <v>7</v>
      </c>
      <c r="B15" s="470" t="s">
        <v>1467</v>
      </c>
      <c r="C15" s="471" t="s">
        <v>1468</v>
      </c>
      <c r="D15" s="472" t="s">
        <v>123</v>
      </c>
      <c r="E15" s="473">
        <v>33.5</v>
      </c>
      <c r="F15" s="474"/>
      <c r="G15" s="474">
        <f t="shared" si="6"/>
        <v>0</v>
      </c>
      <c r="H15" s="474">
        <v>0</v>
      </c>
      <c r="I15" s="474">
        <f t="shared" si="0"/>
        <v>0</v>
      </c>
      <c r="J15" s="474">
        <v>286.5</v>
      </c>
      <c r="K15" s="474">
        <f t="shared" si="1"/>
        <v>9597.75</v>
      </c>
      <c r="L15" s="474">
        <v>21</v>
      </c>
      <c r="M15" s="474">
        <f t="shared" si="2"/>
        <v>0</v>
      </c>
      <c r="N15" s="475">
        <v>0</v>
      </c>
      <c r="O15" s="475">
        <f t="shared" si="3"/>
        <v>0</v>
      </c>
      <c r="P15" s="475">
        <v>0</v>
      </c>
      <c r="Q15" s="475">
        <f t="shared" si="4"/>
        <v>0</v>
      </c>
      <c r="R15" s="475"/>
      <c r="S15" s="475"/>
      <c r="T15" s="476">
        <v>0.011</v>
      </c>
      <c r="U15" s="475">
        <f t="shared" si="5"/>
        <v>0.37</v>
      </c>
      <c r="V15" s="477"/>
      <c r="W15" s="477"/>
      <c r="X15" s="477"/>
      <c r="Y15" s="477"/>
      <c r="Z15" s="477"/>
      <c r="AA15" s="477"/>
      <c r="AB15" s="477"/>
      <c r="AC15" s="477"/>
      <c r="AD15" s="477"/>
      <c r="AE15" s="477" t="s">
        <v>1456</v>
      </c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</row>
    <row r="16" spans="1:60" ht="12" outlineLevel="1">
      <c r="A16" s="469">
        <v>8</v>
      </c>
      <c r="B16" s="470" t="s">
        <v>1469</v>
      </c>
      <c r="C16" s="471" t="s">
        <v>1470</v>
      </c>
      <c r="D16" s="472" t="s">
        <v>123</v>
      </c>
      <c r="E16" s="473">
        <v>636.5</v>
      </c>
      <c r="F16" s="474"/>
      <c r="G16" s="474">
        <f t="shared" si="6"/>
        <v>0</v>
      </c>
      <c r="H16" s="474">
        <v>0</v>
      </c>
      <c r="I16" s="474">
        <f t="shared" si="0"/>
        <v>0</v>
      </c>
      <c r="J16" s="474">
        <v>22.6</v>
      </c>
      <c r="K16" s="474">
        <f t="shared" si="1"/>
        <v>14384.9</v>
      </c>
      <c r="L16" s="474">
        <v>21</v>
      </c>
      <c r="M16" s="474">
        <f t="shared" si="2"/>
        <v>0</v>
      </c>
      <c r="N16" s="475">
        <v>0</v>
      </c>
      <c r="O16" s="475">
        <f t="shared" si="3"/>
        <v>0</v>
      </c>
      <c r="P16" s="475">
        <v>0</v>
      </c>
      <c r="Q16" s="475">
        <f t="shared" si="4"/>
        <v>0</v>
      </c>
      <c r="R16" s="475"/>
      <c r="S16" s="475"/>
      <c r="T16" s="476">
        <v>0</v>
      </c>
      <c r="U16" s="475">
        <f t="shared" si="5"/>
        <v>0</v>
      </c>
      <c r="V16" s="477"/>
      <c r="W16" s="477"/>
      <c r="X16" s="477"/>
      <c r="Y16" s="477"/>
      <c r="Z16" s="477"/>
      <c r="AA16" s="477"/>
      <c r="AB16" s="477"/>
      <c r="AC16" s="477"/>
      <c r="AD16" s="477"/>
      <c r="AE16" s="477" t="s">
        <v>1456</v>
      </c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</row>
    <row r="17" spans="1:60" ht="12" outlineLevel="1">
      <c r="A17" s="469">
        <v>9</v>
      </c>
      <c r="B17" s="470" t="s">
        <v>1471</v>
      </c>
      <c r="C17" s="471" t="s">
        <v>1472</v>
      </c>
      <c r="D17" s="472" t="s">
        <v>123</v>
      </c>
      <c r="E17" s="473">
        <v>33.5</v>
      </c>
      <c r="F17" s="474"/>
      <c r="G17" s="474">
        <f t="shared" si="6"/>
        <v>0</v>
      </c>
      <c r="H17" s="474">
        <v>0</v>
      </c>
      <c r="I17" s="474">
        <f t="shared" si="0"/>
        <v>0</v>
      </c>
      <c r="J17" s="474">
        <v>16.8</v>
      </c>
      <c r="K17" s="474">
        <f t="shared" si="1"/>
        <v>562.8</v>
      </c>
      <c r="L17" s="474">
        <v>21</v>
      </c>
      <c r="M17" s="474">
        <f t="shared" si="2"/>
        <v>0</v>
      </c>
      <c r="N17" s="475">
        <v>0</v>
      </c>
      <c r="O17" s="475">
        <f t="shared" si="3"/>
        <v>0</v>
      </c>
      <c r="P17" s="475">
        <v>0</v>
      </c>
      <c r="Q17" s="475">
        <f t="shared" si="4"/>
        <v>0</v>
      </c>
      <c r="R17" s="475"/>
      <c r="S17" s="475"/>
      <c r="T17" s="476">
        <v>0.009</v>
      </c>
      <c r="U17" s="475">
        <f t="shared" si="5"/>
        <v>0.3</v>
      </c>
      <c r="V17" s="477"/>
      <c r="W17" s="477"/>
      <c r="X17" s="477"/>
      <c r="Y17" s="477"/>
      <c r="Z17" s="477"/>
      <c r="AA17" s="477"/>
      <c r="AB17" s="477"/>
      <c r="AC17" s="477"/>
      <c r="AD17" s="477"/>
      <c r="AE17" s="477" t="s">
        <v>1456</v>
      </c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</row>
    <row r="18" spans="1:60" ht="22.5" outlineLevel="1">
      <c r="A18" s="469">
        <v>10</v>
      </c>
      <c r="B18" s="470" t="s">
        <v>1473</v>
      </c>
      <c r="C18" s="471" t="s">
        <v>1474</v>
      </c>
      <c r="D18" s="472" t="s">
        <v>123</v>
      </c>
      <c r="E18" s="473">
        <v>33.5</v>
      </c>
      <c r="F18" s="474"/>
      <c r="G18" s="474">
        <f t="shared" si="6"/>
        <v>0</v>
      </c>
      <c r="H18" s="474">
        <v>0</v>
      </c>
      <c r="I18" s="474">
        <f t="shared" si="0"/>
        <v>0</v>
      </c>
      <c r="J18" s="474">
        <v>587</v>
      </c>
      <c r="K18" s="474">
        <f t="shared" si="1"/>
        <v>19664.5</v>
      </c>
      <c r="L18" s="474">
        <v>21</v>
      </c>
      <c r="M18" s="474">
        <f t="shared" si="2"/>
        <v>0</v>
      </c>
      <c r="N18" s="475">
        <v>0</v>
      </c>
      <c r="O18" s="475">
        <f t="shared" si="3"/>
        <v>0</v>
      </c>
      <c r="P18" s="475">
        <v>0</v>
      </c>
      <c r="Q18" s="475">
        <f t="shared" si="4"/>
        <v>0</v>
      </c>
      <c r="R18" s="475"/>
      <c r="S18" s="475"/>
      <c r="T18" s="476">
        <v>0</v>
      </c>
      <c r="U18" s="475">
        <f t="shared" si="5"/>
        <v>0</v>
      </c>
      <c r="V18" s="477"/>
      <c r="W18" s="477"/>
      <c r="X18" s="477"/>
      <c r="Y18" s="477"/>
      <c r="Z18" s="477"/>
      <c r="AA18" s="477"/>
      <c r="AB18" s="477"/>
      <c r="AC18" s="477"/>
      <c r="AD18" s="477"/>
      <c r="AE18" s="477" t="s">
        <v>1456</v>
      </c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</row>
    <row r="19" spans="1:60" ht="22.5" outlineLevel="1">
      <c r="A19" s="469">
        <v>11</v>
      </c>
      <c r="B19" s="470" t="s">
        <v>1475</v>
      </c>
      <c r="C19" s="471" t="s">
        <v>1476</v>
      </c>
      <c r="D19" s="472" t="s">
        <v>123</v>
      </c>
      <c r="E19" s="473">
        <v>18.4</v>
      </c>
      <c r="F19" s="474"/>
      <c r="G19" s="474">
        <f t="shared" si="6"/>
        <v>0</v>
      </c>
      <c r="H19" s="474">
        <v>511.26</v>
      </c>
      <c r="I19" s="474">
        <f t="shared" si="0"/>
        <v>9407.18</v>
      </c>
      <c r="J19" s="474">
        <v>632.74</v>
      </c>
      <c r="K19" s="474">
        <f t="shared" si="1"/>
        <v>11642.42</v>
      </c>
      <c r="L19" s="474">
        <v>21</v>
      </c>
      <c r="M19" s="474">
        <f t="shared" si="2"/>
        <v>0</v>
      </c>
      <c r="N19" s="475">
        <v>1.7</v>
      </c>
      <c r="O19" s="475">
        <f t="shared" si="3"/>
        <v>31.28</v>
      </c>
      <c r="P19" s="475">
        <v>0</v>
      </c>
      <c r="Q19" s="475">
        <f t="shared" si="4"/>
        <v>0</v>
      </c>
      <c r="R19" s="475"/>
      <c r="S19" s="475"/>
      <c r="T19" s="476">
        <v>1.587</v>
      </c>
      <c r="U19" s="475">
        <f t="shared" si="5"/>
        <v>29.2</v>
      </c>
      <c r="V19" s="477"/>
      <c r="W19" s="477"/>
      <c r="X19" s="477"/>
      <c r="Y19" s="477"/>
      <c r="Z19" s="477"/>
      <c r="AA19" s="477"/>
      <c r="AB19" s="477"/>
      <c r="AC19" s="477"/>
      <c r="AD19" s="477"/>
      <c r="AE19" s="477" t="s">
        <v>1456</v>
      </c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</row>
    <row r="20" spans="1:60" ht="12" outlineLevel="1">
      <c r="A20" s="469">
        <v>12</v>
      </c>
      <c r="B20" s="470" t="s">
        <v>1477</v>
      </c>
      <c r="C20" s="471" t="s">
        <v>1478</v>
      </c>
      <c r="D20" s="472" t="s">
        <v>123</v>
      </c>
      <c r="E20" s="473">
        <v>46.6</v>
      </c>
      <c r="F20" s="474"/>
      <c r="G20" s="474">
        <f t="shared" si="6"/>
        <v>0</v>
      </c>
      <c r="H20" s="474">
        <v>0</v>
      </c>
      <c r="I20" s="474">
        <f t="shared" si="0"/>
        <v>0</v>
      </c>
      <c r="J20" s="474">
        <v>129.5</v>
      </c>
      <c r="K20" s="474">
        <f t="shared" si="1"/>
        <v>6034.7</v>
      </c>
      <c r="L20" s="474">
        <v>21</v>
      </c>
      <c r="M20" s="474">
        <f t="shared" si="2"/>
        <v>0</v>
      </c>
      <c r="N20" s="475">
        <v>0</v>
      </c>
      <c r="O20" s="475">
        <f t="shared" si="3"/>
        <v>0</v>
      </c>
      <c r="P20" s="475">
        <v>0</v>
      </c>
      <c r="Q20" s="475">
        <f t="shared" si="4"/>
        <v>0</v>
      </c>
      <c r="R20" s="475"/>
      <c r="S20" s="475"/>
      <c r="T20" s="476">
        <v>0.202</v>
      </c>
      <c r="U20" s="475">
        <f t="shared" si="5"/>
        <v>9.41</v>
      </c>
      <c r="V20" s="477"/>
      <c r="W20" s="477"/>
      <c r="X20" s="477"/>
      <c r="Y20" s="477"/>
      <c r="Z20" s="477"/>
      <c r="AA20" s="477"/>
      <c r="AB20" s="477"/>
      <c r="AC20" s="477"/>
      <c r="AD20" s="477"/>
      <c r="AE20" s="477" t="s">
        <v>1456</v>
      </c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</row>
    <row r="21" spans="1:60" ht="22.5" outlineLevel="1">
      <c r="A21" s="469">
        <v>13</v>
      </c>
      <c r="B21" s="470" t="s">
        <v>1479</v>
      </c>
      <c r="C21" s="471" t="s">
        <v>1480</v>
      </c>
      <c r="D21" s="472" t="s">
        <v>202</v>
      </c>
      <c r="E21" s="473">
        <v>80</v>
      </c>
      <c r="F21" s="474"/>
      <c r="G21" s="474">
        <f t="shared" si="6"/>
        <v>0</v>
      </c>
      <c r="H21" s="474">
        <v>0</v>
      </c>
      <c r="I21" s="474">
        <f t="shared" si="0"/>
        <v>0</v>
      </c>
      <c r="J21" s="474">
        <v>89</v>
      </c>
      <c r="K21" s="474">
        <f t="shared" si="1"/>
        <v>7120</v>
      </c>
      <c r="L21" s="474">
        <v>21</v>
      </c>
      <c r="M21" s="474">
        <f t="shared" si="2"/>
        <v>0</v>
      </c>
      <c r="N21" s="475">
        <v>0</v>
      </c>
      <c r="O21" s="475">
        <f t="shared" si="3"/>
        <v>0</v>
      </c>
      <c r="P21" s="475">
        <v>0</v>
      </c>
      <c r="Q21" s="475">
        <f t="shared" si="4"/>
        <v>0</v>
      </c>
      <c r="R21" s="475"/>
      <c r="S21" s="475"/>
      <c r="T21" s="476">
        <v>0</v>
      </c>
      <c r="U21" s="475">
        <f t="shared" si="5"/>
        <v>0</v>
      </c>
      <c r="V21" s="477"/>
      <c r="W21" s="477"/>
      <c r="X21" s="477"/>
      <c r="Y21" s="477"/>
      <c r="Z21" s="477"/>
      <c r="AA21" s="477"/>
      <c r="AB21" s="477"/>
      <c r="AC21" s="477"/>
      <c r="AD21" s="477"/>
      <c r="AE21" s="477" t="s">
        <v>1456</v>
      </c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</row>
    <row r="22" spans="1:31" ht="12">
      <c r="A22" s="478" t="s">
        <v>1452</v>
      </c>
      <c r="B22" s="479" t="s">
        <v>125</v>
      </c>
      <c r="C22" s="480" t="s">
        <v>1481</v>
      </c>
      <c r="D22" s="481"/>
      <c r="E22" s="482"/>
      <c r="F22" s="483"/>
      <c r="G22" s="483">
        <f>SUMIF(AE23:AE24,"&lt;&gt;NOR",G23:G24)</f>
        <v>0</v>
      </c>
      <c r="H22" s="483"/>
      <c r="I22" s="483">
        <f>SUM(I23:I24)</f>
        <v>11895.04</v>
      </c>
      <c r="J22" s="483"/>
      <c r="K22" s="483">
        <f>SUM(K23:K24)</f>
        <v>11620.16</v>
      </c>
      <c r="L22" s="483"/>
      <c r="M22" s="483">
        <f>SUM(M23:M24)</f>
        <v>0</v>
      </c>
      <c r="N22" s="484"/>
      <c r="O22" s="484">
        <f>SUM(O23:O24)</f>
        <v>33.07586</v>
      </c>
      <c r="P22" s="484"/>
      <c r="Q22" s="484">
        <f>SUM(Q23:Q24)</f>
        <v>0</v>
      </c>
      <c r="R22" s="484"/>
      <c r="S22" s="484"/>
      <c r="T22" s="485"/>
      <c r="U22" s="484">
        <f>SUM(U23:U24)</f>
        <v>29.029999999999998</v>
      </c>
      <c r="AE22" s="450" t="s">
        <v>1453</v>
      </c>
    </row>
    <row r="23" spans="1:60" ht="12" outlineLevel="1">
      <c r="A23" s="469">
        <v>14</v>
      </c>
      <c r="B23" s="470" t="s">
        <v>1482</v>
      </c>
      <c r="C23" s="471" t="s">
        <v>1483</v>
      </c>
      <c r="D23" s="472" t="s">
        <v>123</v>
      </c>
      <c r="E23" s="473">
        <v>16.7</v>
      </c>
      <c r="F23" s="474"/>
      <c r="G23" s="474">
        <f t="shared" si="6"/>
        <v>0</v>
      </c>
      <c r="H23" s="474">
        <v>620.19</v>
      </c>
      <c r="I23" s="474">
        <f>ROUND(E23*H23,2)</f>
        <v>10357.17</v>
      </c>
      <c r="J23" s="474">
        <v>675.81</v>
      </c>
      <c r="K23" s="474">
        <f>ROUND(E23*J23,2)</f>
        <v>11286.03</v>
      </c>
      <c r="L23" s="474">
        <v>21</v>
      </c>
      <c r="M23" s="474">
        <f>G23*(1+L23/100)</f>
        <v>0</v>
      </c>
      <c r="N23" s="475">
        <v>1.89077</v>
      </c>
      <c r="O23" s="475">
        <f>ROUND(E23*N23,5)</f>
        <v>31.57586</v>
      </c>
      <c r="P23" s="475">
        <v>0</v>
      </c>
      <c r="Q23" s="475">
        <f>ROUND(E23*P23,5)</f>
        <v>0</v>
      </c>
      <c r="R23" s="475"/>
      <c r="S23" s="475"/>
      <c r="T23" s="476">
        <v>1.695</v>
      </c>
      <c r="U23" s="475">
        <f>ROUND(E23*T23,2)</f>
        <v>28.31</v>
      </c>
      <c r="V23" s="477"/>
      <c r="W23" s="477"/>
      <c r="X23" s="477"/>
      <c r="Y23" s="477"/>
      <c r="Z23" s="477"/>
      <c r="AA23" s="477"/>
      <c r="AB23" s="477"/>
      <c r="AC23" s="477"/>
      <c r="AD23" s="477"/>
      <c r="AE23" s="477" t="s">
        <v>1456</v>
      </c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</row>
    <row r="24" spans="1:60" ht="12" outlineLevel="1">
      <c r="A24" s="469">
        <v>15</v>
      </c>
      <c r="B24" s="470" t="s">
        <v>1484</v>
      </c>
      <c r="C24" s="471" t="s">
        <v>1485</v>
      </c>
      <c r="D24" s="472" t="s">
        <v>123</v>
      </c>
      <c r="E24" s="473">
        <v>0.6</v>
      </c>
      <c r="F24" s="474"/>
      <c r="G24" s="474">
        <f t="shared" si="6"/>
        <v>0</v>
      </c>
      <c r="H24" s="474">
        <v>2563.12</v>
      </c>
      <c r="I24" s="474">
        <f>ROUND(E24*H24,2)</f>
        <v>1537.87</v>
      </c>
      <c r="J24" s="474">
        <v>556.8800000000001</v>
      </c>
      <c r="K24" s="474">
        <f>ROUND(E24*J24,2)</f>
        <v>334.13</v>
      </c>
      <c r="L24" s="474">
        <v>21</v>
      </c>
      <c r="M24" s="474">
        <f>G24*(1+L24/100)</f>
        <v>0</v>
      </c>
      <c r="N24" s="475">
        <v>2.5</v>
      </c>
      <c r="O24" s="475">
        <f>ROUND(E24*N24,5)</f>
        <v>1.5</v>
      </c>
      <c r="P24" s="475">
        <v>0</v>
      </c>
      <c r="Q24" s="475">
        <f>ROUND(E24*P24,5)</f>
        <v>0</v>
      </c>
      <c r="R24" s="475"/>
      <c r="S24" s="475"/>
      <c r="T24" s="476">
        <v>1.192</v>
      </c>
      <c r="U24" s="475">
        <f>ROUND(E24*T24,2)</f>
        <v>0.72</v>
      </c>
      <c r="V24" s="477"/>
      <c r="W24" s="477"/>
      <c r="X24" s="477"/>
      <c r="Y24" s="477"/>
      <c r="Z24" s="477"/>
      <c r="AA24" s="477"/>
      <c r="AB24" s="477"/>
      <c r="AC24" s="477"/>
      <c r="AD24" s="477"/>
      <c r="AE24" s="477" t="s">
        <v>1456</v>
      </c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</row>
    <row r="25" spans="1:31" ht="12">
      <c r="A25" s="478" t="s">
        <v>1452</v>
      </c>
      <c r="B25" s="479" t="s">
        <v>164</v>
      </c>
      <c r="C25" s="480" t="s">
        <v>462</v>
      </c>
      <c r="D25" s="481"/>
      <c r="E25" s="482"/>
      <c r="F25" s="483"/>
      <c r="G25" s="483">
        <f>SUMIF(AE26:AE35,"&lt;&gt;NOR",G26:G35)</f>
        <v>0</v>
      </c>
      <c r="H25" s="483"/>
      <c r="I25" s="483">
        <f>SUM(I26:I35)</f>
        <v>9825.039999999999</v>
      </c>
      <c r="J25" s="483"/>
      <c r="K25" s="483">
        <f>SUM(K26:K35)</f>
        <v>38475.57</v>
      </c>
      <c r="L25" s="483"/>
      <c r="M25" s="483">
        <f>SUM(M26:M35)</f>
        <v>0</v>
      </c>
      <c r="N25" s="484"/>
      <c r="O25" s="484">
        <f>SUM(O26:O35)</f>
        <v>0.16810999999999998</v>
      </c>
      <c r="P25" s="484"/>
      <c r="Q25" s="484">
        <f>SUM(Q26:Q35)</f>
        <v>0</v>
      </c>
      <c r="R25" s="484"/>
      <c r="S25" s="484"/>
      <c r="T25" s="485"/>
      <c r="U25" s="484">
        <f>SUM(U26:U35)</f>
        <v>23.139999999999997</v>
      </c>
      <c r="AE25" s="450" t="s">
        <v>1453</v>
      </c>
    </row>
    <row r="26" spans="1:60" ht="12" outlineLevel="1">
      <c r="A26" s="469">
        <v>16</v>
      </c>
      <c r="B26" s="470" t="s">
        <v>1486</v>
      </c>
      <c r="C26" s="471" t="s">
        <v>1487</v>
      </c>
      <c r="D26" s="472" t="s">
        <v>334</v>
      </c>
      <c r="E26" s="473">
        <v>84</v>
      </c>
      <c r="F26" s="474"/>
      <c r="G26" s="474">
        <f t="shared" si="6"/>
        <v>0</v>
      </c>
      <c r="H26" s="474">
        <v>0</v>
      </c>
      <c r="I26" s="474">
        <f aca="true" t="shared" si="7" ref="I26:I35">ROUND(E26*H26,2)</f>
        <v>0</v>
      </c>
      <c r="J26" s="474">
        <v>20.3</v>
      </c>
      <c r="K26" s="474">
        <f aca="true" t="shared" si="8" ref="K26:K35">ROUND(E26*J26,2)</f>
        <v>1705.2</v>
      </c>
      <c r="L26" s="474">
        <v>21</v>
      </c>
      <c r="M26" s="474">
        <f aca="true" t="shared" si="9" ref="M26:M35">G26*(1+L26/100)</f>
        <v>0</v>
      </c>
      <c r="N26" s="475">
        <v>0</v>
      </c>
      <c r="O26" s="475">
        <f aca="true" t="shared" si="10" ref="O26:O35">ROUND(E26*N26,5)</f>
        <v>0</v>
      </c>
      <c r="P26" s="475">
        <v>0</v>
      </c>
      <c r="Q26" s="475">
        <f aca="true" t="shared" si="11" ref="Q26:Q35">ROUND(E26*P26,5)</f>
        <v>0</v>
      </c>
      <c r="R26" s="475"/>
      <c r="S26" s="475"/>
      <c r="T26" s="476">
        <v>0.034</v>
      </c>
      <c r="U26" s="475">
        <f aca="true" t="shared" si="12" ref="U26:U35">ROUND(E26*T26,2)</f>
        <v>2.86</v>
      </c>
      <c r="V26" s="477"/>
      <c r="W26" s="477"/>
      <c r="X26" s="477"/>
      <c r="Y26" s="477"/>
      <c r="Z26" s="477"/>
      <c r="AA26" s="477"/>
      <c r="AB26" s="477"/>
      <c r="AC26" s="477"/>
      <c r="AD26" s="477"/>
      <c r="AE26" s="477" t="s">
        <v>1456</v>
      </c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</row>
    <row r="27" spans="1:60" ht="12" outlineLevel="1">
      <c r="A27" s="469">
        <v>17</v>
      </c>
      <c r="B27" s="470" t="s">
        <v>1488</v>
      </c>
      <c r="C27" s="471" t="s">
        <v>1489</v>
      </c>
      <c r="D27" s="472" t="s">
        <v>334</v>
      </c>
      <c r="E27" s="473">
        <v>85.26</v>
      </c>
      <c r="F27" s="474"/>
      <c r="G27" s="474">
        <f t="shared" si="6"/>
        <v>0</v>
      </c>
      <c r="H27" s="474">
        <v>70.2</v>
      </c>
      <c r="I27" s="474">
        <f t="shared" si="7"/>
        <v>5985.25</v>
      </c>
      <c r="J27" s="474">
        <v>0</v>
      </c>
      <c r="K27" s="474">
        <f t="shared" si="8"/>
        <v>0</v>
      </c>
      <c r="L27" s="474">
        <v>21</v>
      </c>
      <c r="M27" s="474">
        <f t="shared" si="9"/>
        <v>0</v>
      </c>
      <c r="N27" s="475">
        <v>0.00033</v>
      </c>
      <c r="O27" s="475">
        <f t="shared" si="10"/>
        <v>0.02814</v>
      </c>
      <c r="P27" s="475">
        <v>0</v>
      </c>
      <c r="Q27" s="475">
        <f t="shared" si="11"/>
        <v>0</v>
      </c>
      <c r="R27" s="475"/>
      <c r="S27" s="475"/>
      <c r="T27" s="476">
        <v>0</v>
      </c>
      <c r="U27" s="475">
        <f t="shared" si="12"/>
        <v>0</v>
      </c>
      <c r="V27" s="477"/>
      <c r="W27" s="477"/>
      <c r="X27" s="477"/>
      <c r="Y27" s="477"/>
      <c r="Z27" s="477"/>
      <c r="AA27" s="477"/>
      <c r="AB27" s="477"/>
      <c r="AC27" s="477"/>
      <c r="AD27" s="477"/>
      <c r="AE27" s="477" t="s">
        <v>1490</v>
      </c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</row>
    <row r="28" spans="1:60" ht="12" outlineLevel="1">
      <c r="A28" s="469">
        <v>18</v>
      </c>
      <c r="B28" s="470" t="s">
        <v>1491</v>
      </c>
      <c r="C28" s="471" t="s">
        <v>1492</v>
      </c>
      <c r="D28" s="472" t="s">
        <v>334</v>
      </c>
      <c r="E28" s="473">
        <v>84</v>
      </c>
      <c r="F28" s="474"/>
      <c r="G28" s="474">
        <f t="shared" si="6"/>
        <v>0</v>
      </c>
      <c r="H28" s="474">
        <v>8.95</v>
      </c>
      <c r="I28" s="474">
        <f t="shared" si="7"/>
        <v>751.8</v>
      </c>
      <c r="J28" s="474">
        <v>13.55</v>
      </c>
      <c r="K28" s="474">
        <f t="shared" si="8"/>
        <v>1138.2</v>
      </c>
      <c r="L28" s="474">
        <v>21</v>
      </c>
      <c r="M28" s="474">
        <f t="shared" si="9"/>
        <v>0</v>
      </c>
      <c r="N28" s="475">
        <v>4E-05</v>
      </c>
      <c r="O28" s="475">
        <f t="shared" si="10"/>
        <v>0.00336</v>
      </c>
      <c r="P28" s="475">
        <v>0</v>
      </c>
      <c r="Q28" s="475">
        <f t="shared" si="11"/>
        <v>0</v>
      </c>
      <c r="R28" s="475"/>
      <c r="S28" s="475"/>
      <c r="T28" s="476">
        <v>0.034</v>
      </c>
      <c r="U28" s="475">
        <f t="shared" si="12"/>
        <v>2.86</v>
      </c>
      <c r="V28" s="477"/>
      <c r="W28" s="477"/>
      <c r="X28" s="477"/>
      <c r="Y28" s="477"/>
      <c r="Z28" s="477"/>
      <c r="AA28" s="477"/>
      <c r="AB28" s="477"/>
      <c r="AC28" s="477"/>
      <c r="AD28" s="477"/>
      <c r="AE28" s="477" t="s">
        <v>1456</v>
      </c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</row>
    <row r="29" spans="1:60" ht="12" outlineLevel="1">
      <c r="A29" s="469">
        <v>19</v>
      </c>
      <c r="B29" s="470" t="s">
        <v>1493</v>
      </c>
      <c r="C29" s="471" t="s">
        <v>1494</v>
      </c>
      <c r="D29" s="472" t="s">
        <v>334</v>
      </c>
      <c r="E29" s="473">
        <v>93.8</v>
      </c>
      <c r="F29" s="474"/>
      <c r="G29" s="474">
        <f t="shared" si="6"/>
        <v>0</v>
      </c>
      <c r="H29" s="474">
        <v>0</v>
      </c>
      <c r="I29" s="474">
        <f t="shared" si="7"/>
        <v>0</v>
      </c>
      <c r="J29" s="474">
        <v>24.1</v>
      </c>
      <c r="K29" s="474">
        <f t="shared" si="8"/>
        <v>2260.58</v>
      </c>
      <c r="L29" s="474">
        <v>21</v>
      </c>
      <c r="M29" s="474">
        <f t="shared" si="9"/>
        <v>0</v>
      </c>
      <c r="N29" s="475">
        <v>0</v>
      </c>
      <c r="O29" s="475">
        <f t="shared" si="10"/>
        <v>0</v>
      </c>
      <c r="P29" s="475">
        <v>0</v>
      </c>
      <c r="Q29" s="475">
        <f t="shared" si="11"/>
        <v>0</v>
      </c>
      <c r="R29" s="475"/>
      <c r="S29" s="475"/>
      <c r="T29" s="476">
        <v>0</v>
      </c>
      <c r="U29" s="475">
        <f t="shared" si="12"/>
        <v>0</v>
      </c>
      <c r="V29" s="477"/>
      <c r="W29" s="477"/>
      <c r="X29" s="477"/>
      <c r="Y29" s="477"/>
      <c r="Z29" s="477"/>
      <c r="AA29" s="477"/>
      <c r="AB29" s="477"/>
      <c r="AC29" s="477"/>
      <c r="AD29" s="477"/>
      <c r="AE29" s="477" t="s">
        <v>1456</v>
      </c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</row>
    <row r="30" spans="1:60" ht="12" outlineLevel="1">
      <c r="A30" s="469">
        <v>20</v>
      </c>
      <c r="B30" s="470" t="s">
        <v>1495</v>
      </c>
      <c r="C30" s="471" t="s">
        <v>1496</v>
      </c>
      <c r="D30" s="472" t="s">
        <v>334</v>
      </c>
      <c r="E30" s="473">
        <v>84</v>
      </c>
      <c r="F30" s="474"/>
      <c r="G30" s="474">
        <f t="shared" si="6"/>
        <v>0</v>
      </c>
      <c r="H30" s="474">
        <v>0.42</v>
      </c>
      <c r="I30" s="474">
        <f t="shared" si="7"/>
        <v>35.28</v>
      </c>
      <c r="J30" s="474">
        <v>76.78</v>
      </c>
      <c r="K30" s="474">
        <f t="shared" si="8"/>
        <v>6449.52</v>
      </c>
      <c r="L30" s="474">
        <v>21</v>
      </c>
      <c r="M30" s="474">
        <f t="shared" si="9"/>
        <v>0</v>
      </c>
      <c r="N30" s="475">
        <v>0</v>
      </c>
      <c r="O30" s="475">
        <f t="shared" si="10"/>
        <v>0</v>
      </c>
      <c r="P30" s="475">
        <v>0</v>
      </c>
      <c r="Q30" s="475">
        <f t="shared" si="11"/>
        <v>0</v>
      </c>
      <c r="R30" s="475"/>
      <c r="S30" s="475"/>
      <c r="T30" s="476">
        <v>0.15</v>
      </c>
      <c r="U30" s="475">
        <f t="shared" si="12"/>
        <v>12.6</v>
      </c>
      <c r="V30" s="477"/>
      <c r="W30" s="477"/>
      <c r="X30" s="477"/>
      <c r="Y30" s="477"/>
      <c r="Z30" s="477"/>
      <c r="AA30" s="477"/>
      <c r="AB30" s="477"/>
      <c r="AC30" s="477"/>
      <c r="AD30" s="477"/>
      <c r="AE30" s="477" t="s">
        <v>1456</v>
      </c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</row>
    <row r="31" spans="1:60" ht="12" outlineLevel="1">
      <c r="A31" s="469">
        <v>21</v>
      </c>
      <c r="B31" s="470" t="s">
        <v>1497</v>
      </c>
      <c r="C31" s="471" t="s">
        <v>1498</v>
      </c>
      <c r="D31" s="472" t="s">
        <v>334</v>
      </c>
      <c r="E31" s="473">
        <v>84</v>
      </c>
      <c r="F31" s="474"/>
      <c r="G31" s="474">
        <f t="shared" si="6"/>
        <v>0</v>
      </c>
      <c r="H31" s="474">
        <v>0.54</v>
      </c>
      <c r="I31" s="474">
        <f t="shared" si="7"/>
        <v>45.36</v>
      </c>
      <c r="J31" s="474">
        <v>22.26</v>
      </c>
      <c r="K31" s="474">
        <f t="shared" si="8"/>
        <v>1869.84</v>
      </c>
      <c r="L31" s="474">
        <v>21</v>
      </c>
      <c r="M31" s="474">
        <f t="shared" si="9"/>
        <v>0</v>
      </c>
      <c r="N31" s="475">
        <v>0</v>
      </c>
      <c r="O31" s="475">
        <f t="shared" si="10"/>
        <v>0</v>
      </c>
      <c r="P31" s="475">
        <v>0</v>
      </c>
      <c r="Q31" s="475">
        <f t="shared" si="11"/>
        <v>0</v>
      </c>
      <c r="R31" s="475"/>
      <c r="S31" s="475"/>
      <c r="T31" s="476">
        <v>0.044</v>
      </c>
      <c r="U31" s="475">
        <f t="shared" si="12"/>
        <v>3.7</v>
      </c>
      <c r="V31" s="477"/>
      <c r="W31" s="477"/>
      <c r="X31" s="477"/>
      <c r="Y31" s="477"/>
      <c r="Z31" s="477"/>
      <c r="AA31" s="477"/>
      <c r="AB31" s="477"/>
      <c r="AC31" s="477"/>
      <c r="AD31" s="477"/>
      <c r="AE31" s="477" t="s">
        <v>1456</v>
      </c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</row>
    <row r="32" spans="1:60" ht="12" outlineLevel="1">
      <c r="A32" s="469">
        <v>22</v>
      </c>
      <c r="B32" s="470" t="s">
        <v>1499</v>
      </c>
      <c r="C32" s="471" t="s">
        <v>1500</v>
      </c>
      <c r="D32" s="472" t="s">
        <v>334</v>
      </c>
      <c r="E32" s="473">
        <v>9.8</v>
      </c>
      <c r="F32" s="474"/>
      <c r="G32" s="474">
        <f t="shared" si="6"/>
        <v>0</v>
      </c>
      <c r="H32" s="474">
        <v>0.13</v>
      </c>
      <c r="I32" s="474">
        <f t="shared" si="7"/>
        <v>1.27</v>
      </c>
      <c r="J32" s="474">
        <v>32.07</v>
      </c>
      <c r="K32" s="474">
        <f t="shared" si="8"/>
        <v>314.29</v>
      </c>
      <c r="L32" s="474">
        <v>21</v>
      </c>
      <c r="M32" s="474">
        <f t="shared" si="9"/>
        <v>0</v>
      </c>
      <c r="N32" s="475">
        <v>0</v>
      </c>
      <c r="O32" s="475">
        <f t="shared" si="10"/>
        <v>0</v>
      </c>
      <c r="P32" s="475">
        <v>0</v>
      </c>
      <c r="Q32" s="475">
        <f t="shared" si="11"/>
        <v>0</v>
      </c>
      <c r="R32" s="475"/>
      <c r="S32" s="475"/>
      <c r="T32" s="476">
        <v>0.066</v>
      </c>
      <c r="U32" s="475">
        <f t="shared" si="12"/>
        <v>0.65</v>
      </c>
      <c r="V32" s="477"/>
      <c r="W32" s="477"/>
      <c r="X32" s="477"/>
      <c r="Y32" s="477"/>
      <c r="Z32" s="477"/>
      <c r="AA32" s="477"/>
      <c r="AB32" s="477"/>
      <c r="AC32" s="477"/>
      <c r="AD32" s="477"/>
      <c r="AE32" s="477" t="s">
        <v>1456</v>
      </c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</row>
    <row r="33" spans="1:60" ht="22.5" outlineLevel="1">
      <c r="A33" s="469">
        <v>23</v>
      </c>
      <c r="B33" s="470" t="s">
        <v>1501</v>
      </c>
      <c r="C33" s="471" t="s">
        <v>1502</v>
      </c>
      <c r="D33" s="472" t="s">
        <v>278</v>
      </c>
      <c r="E33" s="473">
        <v>9.947</v>
      </c>
      <c r="F33" s="474"/>
      <c r="G33" s="474">
        <f t="shared" si="6"/>
        <v>0</v>
      </c>
      <c r="H33" s="474">
        <v>301.5</v>
      </c>
      <c r="I33" s="474">
        <f t="shared" si="7"/>
        <v>2999.02</v>
      </c>
      <c r="J33" s="474">
        <v>0</v>
      </c>
      <c r="K33" s="474">
        <f t="shared" si="8"/>
        <v>0</v>
      </c>
      <c r="L33" s="474">
        <v>21</v>
      </c>
      <c r="M33" s="474">
        <f t="shared" si="9"/>
        <v>0</v>
      </c>
      <c r="N33" s="475">
        <v>0.00167</v>
      </c>
      <c r="O33" s="475">
        <f t="shared" si="10"/>
        <v>0.01661</v>
      </c>
      <c r="P33" s="475">
        <v>0</v>
      </c>
      <c r="Q33" s="475">
        <f t="shared" si="11"/>
        <v>0</v>
      </c>
      <c r="R33" s="475"/>
      <c r="S33" s="475"/>
      <c r="T33" s="476">
        <v>0</v>
      </c>
      <c r="U33" s="475">
        <f t="shared" si="12"/>
        <v>0</v>
      </c>
      <c r="V33" s="477"/>
      <c r="W33" s="477"/>
      <c r="X33" s="477"/>
      <c r="Y33" s="477"/>
      <c r="Z33" s="477"/>
      <c r="AA33" s="477"/>
      <c r="AB33" s="477"/>
      <c r="AC33" s="477"/>
      <c r="AD33" s="477"/>
      <c r="AE33" s="477" t="s">
        <v>1490</v>
      </c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</row>
    <row r="34" spans="1:60" ht="12" outlineLevel="1">
      <c r="A34" s="469">
        <v>24</v>
      </c>
      <c r="B34" s="470" t="s">
        <v>1503</v>
      </c>
      <c r="C34" s="471" t="s">
        <v>1504</v>
      </c>
      <c r="D34" s="472" t="s">
        <v>334</v>
      </c>
      <c r="E34" s="473">
        <v>9.8</v>
      </c>
      <c r="F34" s="474"/>
      <c r="G34" s="474">
        <f t="shared" si="6"/>
        <v>0</v>
      </c>
      <c r="H34" s="474">
        <v>0.72</v>
      </c>
      <c r="I34" s="474">
        <f t="shared" si="7"/>
        <v>7.06</v>
      </c>
      <c r="J34" s="474">
        <v>24.28</v>
      </c>
      <c r="K34" s="474">
        <f t="shared" si="8"/>
        <v>237.94</v>
      </c>
      <c r="L34" s="474">
        <v>21</v>
      </c>
      <c r="M34" s="474">
        <f t="shared" si="9"/>
        <v>0</v>
      </c>
      <c r="N34" s="475">
        <v>0</v>
      </c>
      <c r="O34" s="475">
        <f t="shared" si="10"/>
        <v>0</v>
      </c>
      <c r="P34" s="475">
        <v>0</v>
      </c>
      <c r="Q34" s="475">
        <f t="shared" si="11"/>
        <v>0</v>
      </c>
      <c r="R34" s="475"/>
      <c r="S34" s="475"/>
      <c r="T34" s="476">
        <v>0.048</v>
      </c>
      <c r="U34" s="475">
        <f t="shared" si="12"/>
        <v>0.47</v>
      </c>
      <c r="V34" s="477"/>
      <c r="W34" s="477"/>
      <c r="X34" s="477"/>
      <c r="Y34" s="477"/>
      <c r="Z34" s="477"/>
      <c r="AA34" s="477"/>
      <c r="AB34" s="477"/>
      <c r="AC34" s="477"/>
      <c r="AD34" s="477"/>
      <c r="AE34" s="477" t="s">
        <v>1456</v>
      </c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</row>
    <row r="35" spans="1:60" ht="22.5" outlineLevel="1">
      <c r="A35" s="469">
        <v>25</v>
      </c>
      <c r="B35" s="470" t="s">
        <v>1505</v>
      </c>
      <c r="C35" s="471" t="s">
        <v>1506</v>
      </c>
      <c r="D35" s="472" t="s">
        <v>1054</v>
      </c>
      <c r="E35" s="473">
        <v>1</v>
      </c>
      <c r="F35" s="474"/>
      <c r="G35" s="474">
        <f t="shared" si="6"/>
        <v>0</v>
      </c>
      <c r="H35" s="474">
        <v>0</v>
      </c>
      <c r="I35" s="474">
        <f t="shared" si="7"/>
        <v>0</v>
      </c>
      <c r="J35" s="474">
        <v>24500</v>
      </c>
      <c r="K35" s="474">
        <f t="shared" si="8"/>
        <v>24500</v>
      </c>
      <c r="L35" s="474">
        <v>21</v>
      </c>
      <c r="M35" s="474">
        <f t="shared" si="9"/>
        <v>0</v>
      </c>
      <c r="N35" s="475">
        <v>0.12</v>
      </c>
      <c r="O35" s="475">
        <f t="shared" si="10"/>
        <v>0.12</v>
      </c>
      <c r="P35" s="475">
        <v>0</v>
      </c>
      <c r="Q35" s="475">
        <f t="shared" si="11"/>
        <v>0</v>
      </c>
      <c r="R35" s="475"/>
      <c r="S35" s="475"/>
      <c r="T35" s="476">
        <v>0</v>
      </c>
      <c r="U35" s="475">
        <f t="shared" si="12"/>
        <v>0</v>
      </c>
      <c r="V35" s="477"/>
      <c r="W35" s="477"/>
      <c r="X35" s="477"/>
      <c r="Y35" s="477"/>
      <c r="Z35" s="477"/>
      <c r="AA35" s="477"/>
      <c r="AB35" s="477"/>
      <c r="AC35" s="477"/>
      <c r="AD35" s="477"/>
      <c r="AE35" s="477" t="s">
        <v>1456</v>
      </c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</row>
    <row r="36" spans="1:31" ht="12">
      <c r="A36" s="478" t="s">
        <v>1452</v>
      </c>
      <c r="B36" s="479" t="s">
        <v>703</v>
      </c>
      <c r="C36" s="480" t="s">
        <v>1507</v>
      </c>
      <c r="D36" s="481"/>
      <c r="E36" s="482"/>
      <c r="F36" s="483"/>
      <c r="G36" s="483">
        <f>SUMIF(AE37:AE38,"&lt;&gt;NOR",G37:G38)</f>
        <v>0</v>
      </c>
      <c r="H36" s="483"/>
      <c r="I36" s="483">
        <f>SUM(I37:I38)</f>
        <v>0</v>
      </c>
      <c r="J36" s="483"/>
      <c r="K36" s="483">
        <f>SUM(K37:K38)</f>
        <v>13600</v>
      </c>
      <c r="L36" s="483"/>
      <c r="M36" s="483">
        <f>SUM(M37:M38)</f>
        <v>0</v>
      </c>
      <c r="N36" s="484"/>
      <c r="O36" s="484">
        <f>SUM(O37:O38)</f>
        <v>0</v>
      </c>
      <c r="P36" s="484"/>
      <c r="Q36" s="484">
        <f>SUM(Q37:Q38)</f>
        <v>0</v>
      </c>
      <c r="R36" s="484"/>
      <c r="S36" s="484"/>
      <c r="T36" s="485"/>
      <c r="U36" s="484">
        <f>SUM(U37:U38)</f>
        <v>0</v>
      </c>
      <c r="AE36" s="450" t="s">
        <v>1453</v>
      </c>
    </row>
    <row r="37" spans="1:60" ht="12" outlineLevel="1">
      <c r="A37" s="469">
        <v>26</v>
      </c>
      <c r="B37" s="470" t="s">
        <v>1508</v>
      </c>
      <c r="C37" s="471" t="s">
        <v>1509</v>
      </c>
      <c r="D37" s="472" t="s">
        <v>1054</v>
      </c>
      <c r="E37" s="473">
        <v>1</v>
      </c>
      <c r="F37" s="474"/>
      <c r="G37" s="474">
        <f t="shared" si="6"/>
        <v>0</v>
      </c>
      <c r="H37" s="474">
        <v>0</v>
      </c>
      <c r="I37" s="474">
        <f>ROUND(E37*H37,2)</f>
        <v>0</v>
      </c>
      <c r="J37" s="474">
        <v>5000</v>
      </c>
      <c r="K37" s="474">
        <f>ROUND(E37*J37,2)</f>
        <v>5000</v>
      </c>
      <c r="L37" s="474">
        <v>21</v>
      </c>
      <c r="M37" s="474">
        <f>G37*(1+L37/100)</f>
        <v>0</v>
      </c>
      <c r="N37" s="475">
        <v>0</v>
      </c>
      <c r="O37" s="475">
        <f>ROUND(E37*N37,5)</f>
        <v>0</v>
      </c>
      <c r="P37" s="475">
        <v>0</v>
      </c>
      <c r="Q37" s="475">
        <f>ROUND(E37*P37,5)</f>
        <v>0</v>
      </c>
      <c r="R37" s="475"/>
      <c r="S37" s="475"/>
      <c r="T37" s="476">
        <v>0</v>
      </c>
      <c r="U37" s="475">
        <f>ROUND(E37*T37,2)</f>
        <v>0</v>
      </c>
      <c r="V37" s="477"/>
      <c r="W37" s="477"/>
      <c r="X37" s="477"/>
      <c r="Y37" s="477"/>
      <c r="Z37" s="477"/>
      <c r="AA37" s="477"/>
      <c r="AB37" s="477"/>
      <c r="AC37" s="477"/>
      <c r="AD37" s="477"/>
      <c r="AE37" s="477" t="s">
        <v>1456</v>
      </c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</row>
    <row r="38" spans="1:60" ht="12" outlineLevel="1">
      <c r="A38" s="469">
        <v>27</v>
      </c>
      <c r="B38" s="470" t="s">
        <v>1510</v>
      </c>
      <c r="C38" s="471" t="s">
        <v>1511</v>
      </c>
      <c r="D38" s="472" t="s">
        <v>1054</v>
      </c>
      <c r="E38" s="473">
        <v>1</v>
      </c>
      <c r="F38" s="474"/>
      <c r="G38" s="474">
        <f t="shared" si="6"/>
        <v>0</v>
      </c>
      <c r="H38" s="474">
        <v>0</v>
      </c>
      <c r="I38" s="474">
        <f>ROUND(E38*H38,2)</f>
        <v>0</v>
      </c>
      <c r="J38" s="474">
        <v>8600</v>
      </c>
      <c r="K38" s="474">
        <f>ROUND(E38*J38,2)</f>
        <v>8600</v>
      </c>
      <c r="L38" s="474">
        <v>21</v>
      </c>
      <c r="M38" s="474">
        <f>G38*(1+L38/100)</f>
        <v>0</v>
      </c>
      <c r="N38" s="475">
        <v>0</v>
      </c>
      <c r="O38" s="475">
        <f>ROUND(E38*N38,5)</f>
        <v>0</v>
      </c>
      <c r="P38" s="475">
        <v>0</v>
      </c>
      <c r="Q38" s="475">
        <f>ROUND(E38*P38,5)</f>
        <v>0</v>
      </c>
      <c r="R38" s="475"/>
      <c r="S38" s="475"/>
      <c r="T38" s="476">
        <v>0</v>
      </c>
      <c r="U38" s="475">
        <f>ROUND(E38*T38,2)</f>
        <v>0</v>
      </c>
      <c r="V38" s="477"/>
      <c r="W38" s="477"/>
      <c r="X38" s="477"/>
      <c r="Y38" s="477"/>
      <c r="Z38" s="477"/>
      <c r="AA38" s="477"/>
      <c r="AB38" s="477"/>
      <c r="AC38" s="477"/>
      <c r="AD38" s="477"/>
      <c r="AE38" s="477" t="s">
        <v>1456</v>
      </c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</row>
    <row r="39" spans="1:31" ht="12">
      <c r="A39" s="478" t="s">
        <v>1452</v>
      </c>
      <c r="B39" s="479" t="s">
        <v>722</v>
      </c>
      <c r="C39" s="480" t="s">
        <v>1512</v>
      </c>
      <c r="D39" s="481"/>
      <c r="E39" s="482"/>
      <c r="F39" s="483"/>
      <c r="G39" s="483">
        <f>SUMIF(AE40:AE40,"&lt;&gt;NOR",G40:G40)</f>
        <v>0</v>
      </c>
      <c r="H39" s="483"/>
      <c r="I39" s="483">
        <f>SUM(I40:I40)</f>
        <v>0</v>
      </c>
      <c r="J39" s="483"/>
      <c r="K39" s="483">
        <f>SUM(K40:K40)</f>
        <v>9437.44</v>
      </c>
      <c r="L39" s="483"/>
      <c r="M39" s="483">
        <f>SUM(M40:M40)</f>
        <v>0</v>
      </c>
      <c r="N39" s="484"/>
      <c r="O39" s="484">
        <f>SUM(O40:O40)</f>
        <v>0</v>
      </c>
      <c r="P39" s="484"/>
      <c r="Q39" s="484">
        <f>SUM(Q40:Q40)</f>
        <v>0</v>
      </c>
      <c r="R39" s="484"/>
      <c r="S39" s="484"/>
      <c r="T39" s="485"/>
      <c r="U39" s="484">
        <f>SUM(U40:U40)</f>
        <v>13.67</v>
      </c>
      <c r="AE39" s="450" t="s">
        <v>1453</v>
      </c>
    </row>
    <row r="40" spans="1:60" ht="12" outlineLevel="1">
      <c r="A40" s="469">
        <v>28</v>
      </c>
      <c r="B40" s="470" t="s">
        <v>1513</v>
      </c>
      <c r="C40" s="471" t="s">
        <v>1514</v>
      </c>
      <c r="D40" s="472" t="s">
        <v>140</v>
      </c>
      <c r="E40" s="473">
        <v>64.64</v>
      </c>
      <c r="F40" s="474"/>
      <c r="G40" s="474">
        <f t="shared" si="6"/>
        <v>0</v>
      </c>
      <c r="H40" s="474">
        <v>0</v>
      </c>
      <c r="I40" s="474">
        <f>ROUND(E40*H40,2)</f>
        <v>0</v>
      </c>
      <c r="J40" s="474">
        <v>146</v>
      </c>
      <c r="K40" s="474">
        <f>ROUND(E40*J40,2)</f>
        <v>9437.44</v>
      </c>
      <c r="L40" s="474">
        <v>21</v>
      </c>
      <c r="M40" s="474">
        <f>G40*(1+L40/100)</f>
        <v>0</v>
      </c>
      <c r="N40" s="475">
        <v>0</v>
      </c>
      <c r="O40" s="475">
        <f>ROUND(E40*N40,5)</f>
        <v>0</v>
      </c>
      <c r="P40" s="475">
        <v>0</v>
      </c>
      <c r="Q40" s="475">
        <f>ROUND(E40*P40,5)</f>
        <v>0</v>
      </c>
      <c r="R40" s="475"/>
      <c r="S40" s="475"/>
      <c r="T40" s="476">
        <v>0.2115</v>
      </c>
      <c r="U40" s="475">
        <f>ROUND(E40*T40,2)</f>
        <v>13.67</v>
      </c>
      <c r="V40" s="477"/>
      <c r="W40" s="477"/>
      <c r="X40" s="477"/>
      <c r="Y40" s="477"/>
      <c r="Z40" s="477"/>
      <c r="AA40" s="477"/>
      <c r="AB40" s="477"/>
      <c r="AC40" s="477"/>
      <c r="AD40" s="477"/>
      <c r="AE40" s="477" t="s">
        <v>1456</v>
      </c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</row>
    <row r="41" spans="1:31" ht="12">
      <c r="A41" s="478" t="s">
        <v>1452</v>
      </c>
      <c r="B41" s="479" t="s">
        <v>658</v>
      </c>
      <c r="C41" s="480" t="s">
        <v>1515</v>
      </c>
      <c r="D41" s="481"/>
      <c r="E41" s="482"/>
      <c r="F41" s="483"/>
      <c r="G41" s="483">
        <f>SUMIF(AE42:AE50,"&lt;&gt;NOR",G42:G50)</f>
        <v>0</v>
      </c>
      <c r="H41" s="483"/>
      <c r="I41" s="483">
        <f>SUM(I42:I50)</f>
        <v>7317</v>
      </c>
      <c r="J41" s="483"/>
      <c r="K41" s="483">
        <f>SUM(K42:K50)</f>
        <v>7540.08</v>
      </c>
      <c r="L41" s="483"/>
      <c r="M41" s="483">
        <f>SUM(M42:M50)</f>
        <v>0</v>
      </c>
      <c r="N41" s="484"/>
      <c r="O41" s="484">
        <f>SUM(O42:O50)</f>
        <v>0.17272</v>
      </c>
      <c r="P41" s="484"/>
      <c r="Q41" s="484">
        <f>SUM(Q42:Q50)</f>
        <v>0</v>
      </c>
      <c r="R41" s="484"/>
      <c r="S41" s="484"/>
      <c r="T41" s="485"/>
      <c r="U41" s="484">
        <f>SUM(U42:U50)</f>
        <v>13.309999999999999</v>
      </c>
      <c r="AE41" s="450" t="s">
        <v>1453</v>
      </c>
    </row>
    <row r="42" spans="1:60" ht="12" outlineLevel="1">
      <c r="A42" s="469">
        <v>29</v>
      </c>
      <c r="B42" s="470" t="s">
        <v>1516</v>
      </c>
      <c r="C42" s="471" t="s">
        <v>1517</v>
      </c>
      <c r="D42" s="472" t="s">
        <v>334</v>
      </c>
      <c r="E42" s="473">
        <v>4.8</v>
      </c>
      <c r="F42" s="474"/>
      <c r="G42" s="474">
        <f t="shared" si="6"/>
        <v>0</v>
      </c>
      <c r="H42" s="474">
        <v>382.86</v>
      </c>
      <c r="I42" s="474">
        <f aca="true" t="shared" si="13" ref="I42:I50">ROUND(E42*H42,2)</f>
        <v>1837.73</v>
      </c>
      <c r="J42" s="474">
        <v>415.14</v>
      </c>
      <c r="K42" s="474">
        <f aca="true" t="shared" si="14" ref="K42:K50">ROUND(E42*J42,2)</f>
        <v>1992.67</v>
      </c>
      <c r="L42" s="474">
        <v>21</v>
      </c>
      <c r="M42" s="474">
        <f aca="true" t="shared" si="15" ref="M42:M50">G42*(1+L42/100)</f>
        <v>0</v>
      </c>
      <c r="N42" s="475">
        <v>0.0021</v>
      </c>
      <c r="O42" s="475">
        <f aca="true" t="shared" si="16" ref="O42:O50">ROUND(E42*N42,5)</f>
        <v>0.01008</v>
      </c>
      <c r="P42" s="475">
        <v>0</v>
      </c>
      <c r="Q42" s="475">
        <f aca="true" t="shared" si="17" ref="Q42:Q50">ROUND(E42*P42,5)</f>
        <v>0</v>
      </c>
      <c r="R42" s="475"/>
      <c r="S42" s="475"/>
      <c r="T42" s="476">
        <v>0.8</v>
      </c>
      <c r="U42" s="475">
        <f aca="true" t="shared" si="18" ref="U42:U50">ROUND(E42*T42,2)</f>
        <v>3.84</v>
      </c>
      <c r="V42" s="477"/>
      <c r="W42" s="477"/>
      <c r="X42" s="477"/>
      <c r="Y42" s="477"/>
      <c r="Z42" s="477"/>
      <c r="AA42" s="477"/>
      <c r="AB42" s="477"/>
      <c r="AC42" s="477"/>
      <c r="AD42" s="477"/>
      <c r="AE42" s="477" t="s">
        <v>1456</v>
      </c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</row>
    <row r="43" spans="1:60" ht="12" outlineLevel="1">
      <c r="A43" s="469">
        <v>30</v>
      </c>
      <c r="B43" s="470" t="s">
        <v>1518</v>
      </c>
      <c r="C43" s="471" t="s">
        <v>1519</v>
      </c>
      <c r="D43" s="472" t="s">
        <v>334</v>
      </c>
      <c r="E43" s="473">
        <v>4.7</v>
      </c>
      <c r="F43" s="474"/>
      <c r="G43" s="474">
        <f t="shared" si="6"/>
        <v>0</v>
      </c>
      <c r="H43" s="474">
        <v>113.69</v>
      </c>
      <c r="I43" s="474">
        <f t="shared" si="13"/>
        <v>534.34</v>
      </c>
      <c r="J43" s="474">
        <v>186.31</v>
      </c>
      <c r="K43" s="474">
        <f t="shared" si="14"/>
        <v>875.66</v>
      </c>
      <c r="L43" s="474">
        <v>21</v>
      </c>
      <c r="M43" s="474">
        <f t="shared" si="15"/>
        <v>0</v>
      </c>
      <c r="N43" s="475">
        <v>0.00047</v>
      </c>
      <c r="O43" s="475">
        <f t="shared" si="16"/>
        <v>0.00221</v>
      </c>
      <c r="P43" s="475">
        <v>0</v>
      </c>
      <c r="Q43" s="475">
        <f t="shared" si="17"/>
        <v>0</v>
      </c>
      <c r="R43" s="475"/>
      <c r="S43" s="475"/>
      <c r="T43" s="476">
        <v>0.359</v>
      </c>
      <c r="U43" s="475">
        <f t="shared" si="18"/>
        <v>1.69</v>
      </c>
      <c r="V43" s="477"/>
      <c r="W43" s="477"/>
      <c r="X43" s="477"/>
      <c r="Y43" s="477"/>
      <c r="Z43" s="477"/>
      <c r="AA43" s="477"/>
      <c r="AB43" s="477"/>
      <c r="AC43" s="477"/>
      <c r="AD43" s="477"/>
      <c r="AE43" s="477" t="s">
        <v>1456</v>
      </c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</row>
    <row r="44" spans="1:60" ht="12" outlineLevel="1">
      <c r="A44" s="469">
        <v>31</v>
      </c>
      <c r="B44" s="470" t="s">
        <v>1520</v>
      </c>
      <c r="C44" s="471" t="s">
        <v>1521</v>
      </c>
      <c r="D44" s="472" t="s">
        <v>334</v>
      </c>
      <c r="E44" s="473">
        <v>4.7</v>
      </c>
      <c r="F44" s="474"/>
      <c r="G44" s="474">
        <f t="shared" si="6"/>
        <v>0</v>
      </c>
      <c r="H44" s="474">
        <v>351.98</v>
      </c>
      <c r="I44" s="474">
        <f t="shared" si="13"/>
        <v>1654.31</v>
      </c>
      <c r="J44" s="474">
        <v>413.02</v>
      </c>
      <c r="K44" s="474">
        <f t="shared" si="14"/>
        <v>1941.19</v>
      </c>
      <c r="L44" s="474">
        <v>21</v>
      </c>
      <c r="M44" s="474">
        <f t="shared" si="15"/>
        <v>0</v>
      </c>
      <c r="N44" s="475">
        <v>0.00131</v>
      </c>
      <c r="O44" s="475">
        <f t="shared" si="16"/>
        <v>0.00616</v>
      </c>
      <c r="P44" s="475">
        <v>0</v>
      </c>
      <c r="Q44" s="475">
        <f t="shared" si="17"/>
        <v>0</v>
      </c>
      <c r="R44" s="475"/>
      <c r="S44" s="475"/>
      <c r="T44" s="476">
        <v>0.797</v>
      </c>
      <c r="U44" s="475">
        <f t="shared" si="18"/>
        <v>3.75</v>
      </c>
      <c r="V44" s="477"/>
      <c r="W44" s="477"/>
      <c r="X44" s="477"/>
      <c r="Y44" s="477"/>
      <c r="Z44" s="477"/>
      <c r="AA44" s="477"/>
      <c r="AB44" s="477"/>
      <c r="AC44" s="477"/>
      <c r="AD44" s="477"/>
      <c r="AE44" s="477" t="s">
        <v>1456</v>
      </c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</row>
    <row r="45" spans="1:60" ht="22.5" outlineLevel="1">
      <c r="A45" s="469">
        <v>32</v>
      </c>
      <c r="B45" s="470" t="s">
        <v>1522</v>
      </c>
      <c r="C45" s="471" t="s">
        <v>1523</v>
      </c>
      <c r="D45" s="472" t="s">
        <v>334</v>
      </c>
      <c r="E45" s="473">
        <v>4.7</v>
      </c>
      <c r="F45" s="474"/>
      <c r="G45" s="474">
        <f t="shared" si="6"/>
        <v>0</v>
      </c>
      <c r="H45" s="474">
        <v>51.5</v>
      </c>
      <c r="I45" s="474">
        <f t="shared" si="13"/>
        <v>242.05</v>
      </c>
      <c r="J45" s="474">
        <v>139.7</v>
      </c>
      <c r="K45" s="474">
        <f t="shared" si="14"/>
        <v>656.59</v>
      </c>
      <c r="L45" s="474">
        <v>21</v>
      </c>
      <c r="M45" s="474">
        <f t="shared" si="15"/>
        <v>0</v>
      </c>
      <c r="N45" s="475">
        <v>0.00013</v>
      </c>
      <c r="O45" s="475">
        <f t="shared" si="16"/>
        <v>0.00061</v>
      </c>
      <c r="P45" s="475">
        <v>0</v>
      </c>
      <c r="Q45" s="475">
        <f t="shared" si="17"/>
        <v>0</v>
      </c>
      <c r="R45" s="475"/>
      <c r="S45" s="475"/>
      <c r="T45" s="476">
        <v>0.185</v>
      </c>
      <c r="U45" s="475">
        <f t="shared" si="18"/>
        <v>0.87</v>
      </c>
      <c r="V45" s="477"/>
      <c r="W45" s="477"/>
      <c r="X45" s="477"/>
      <c r="Y45" s="477"/>
      <c r="Z45" s="477"/>
      <c r="AA45" s="477"/>
      <c r="AB45" s="477"/>
      <c r="AC45" s="477"/>
      <c r="AD45" s="477"/>
      <c r="AE45" s="477" t="s">
        <v>1456</v>
      </c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</row>
    <row r="46" spans="1:60" ht="22.5" outlineLevel="1">
      <c r="A46" s="469">
        <v>33</v>
      </c>
      <c r="B46" s="470" t="s">
        <v>1524</v>
      </c>
      <c r="C46" s="471" t="s">
        <v>1525</v>
      </c>
      <c r="D46" s="472" t="s">
        <v>334</v>
      </c>
      <c r="E46" s="473">
        <v>4.7</v>
      </c>
      <c r="F46" s="474"/>
      <c r="G46" s="474">
        <f t="shared" si="6"/>
        <v>0</v>
      </c>
      <c r="H46" s="474">
        <v>108.26</v>
      </c>
      <c r="I46" s="474">
        <f t="shared" si="13"/>
        <v>508.82</v>
      </c>
      <c r="J46" s="474">
        <v>164.54000000000002</v>
      </c>
      <c r="K46" s="474">
        <f t="shared" si="14"/>
        <v>773.34</v>
      </c>
      <c r="L46" s="474">
        <v>21</v>
      </c>
      <c r="M46" s="474">
        <f t="shared" si="15"/>
        <v>0</v>
      </c>
      <c r="N46" s="475">
        <v>0.00038</v>
      </c>
      <c r="O46" s="475">
        <f t="shared" si="16"/>
        <v>0.00179</v>
      </c>
      <c r="P46" s="475">
        <v>0</v>
      </c>
      <c r="Q46" s="475">
        <f t="shared" si="17"/>
        <v>0</v>
      </c>
      <c r="R46" s="475"/>
      <c r="S46" s="475"/>
      <c r="T46" s="476">
        <v>0.245</v>
      </c>
      <c r="U46" s="475">
        <f t="shared" si="18"/>
        <v>1.15</v>
      </c>
      <c r="V46" s="477"/>
      <c r="W46" s="477"/>
      <c r="X46" s="477"/>
      <c r="Y46" s="477"/>
      <c r="Z46" s="477"/>
      <c r="AA46" s="477"/>
      <c r="AB46" s="477"/>
      <c r="AC46" s="477"/>
      <c r="AD46" s="477"/>
      <c r="AE46" s="477" t="s">
        <v>1456</v>
      </c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</row>
    <row r="47" spans="1:60" ht="12" outlineLevel="1">
      <c r="A47" s="469">
        <v>34</v>
      </c>
      <c r="B47" s="470" t="s">
        <v>1526</v>
      </c>
      <c r="C47" s="471" t="s">
        <v>1527</v>
      </c>
      <c r="D47" s="472" t="s">
        <v>278</v>
      </c>
      <c r="E47" s="473">
        <v>2</v>
      </c>
      <c r="F47" s="474"/>
      <c r="G47" s="474">
        <f t="shared" si="6"/>
        <v>0</v>
      </c>
      <c r="H47" s="474">
        <v>902.54</v>
      </c>
      <c r="I47" s="474">
        <f t="shared" si="13"/>
        <v>1805.08</v>
      </c>
      <c r="J47" s="474">
        <v>259.46000000000004</v>
      </c>
      <c r="K47" s="474">
        <f t="shared" si="14"/>
        <v>518.92</v>
      </c>
      <c r="L47" s="474">
        <v>21</v>
      </c>
      <c r="M47" s="474">
        <f t="shared" si="15"/>
        <v>0</v>
      </c>
      <c r="N47" s="475">
        <v>0.0758</v>
      </c>
      <c r="O47" s="475">
        <f t="shared" si="16"/>
        <v>0.1516</v>
      </c>
      <c r="P47" s="475">
        <v>0</v>
      </c>
      <c r="Q47" s="475">
        <f t="shared" si="17"/>
        <v>0</v>
      </c>
      <c r="R47" s="475"/>
      <c r="S47" s="475"/>
      <c r="T47" s="476">
        <v>0.5</v>
      </c>
      <c r="U47" s="475">
        <f t="shared" si="18"/>
        <v>1</v>
      </c>
      <c r="V47" s="477"/>
      <c r="W47" s="477"/>
      <c r="X47" s="477"/>
      <c r="Y47" s="477"/>
      <c r="Z47" s="477"/>
      <c r="AA47" s="477"/>
      <c r="AB47" s="477"/>
      <c r="AC47" s="477"/>
      <c r="AD47" s="477"/>
      <c r="AE47" s="477" t="s">
        <v>1456</v>
      </c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</row>
    <row r="48" spans="1:60" ht="22.5" outlineLevel="1">
      <c r="A48" s="469">
        <v>35</v>
      </c>
      <c r="B48" s="470" t="s">
        <v>1528</v>
      </c>
      <c r="C48" s="471" t="s">
        <v>1529</v>
      </c>
      <c r="D48" s="472" t="s">
        <v>278</v>
      </c>
      <c r="E48" s="473">
        <v>1</v>
      </c>
      <c r="F48" s="474"/>
      <c r="G48" s="474">
        <f t="shared" si="6"/>
        <v>0</v>
      </c>
      <c r="H48" s="474">
        <v>725.01</v>
      </c>
      <c r="I48" s="474">
        <f t="shared" si="13"/>
        <v>725.01</v>
      </c>
      <c r="J48" s="474">
        <v>157.99</v>
      </c>
      <c r="K48" s="474">
        <f t="shared" si="14"/>
        <v>157.99</v>
      </c>
      <c r="L48" s="474">
        <v>21</v>
      </c>
      <c r="M48" s="474">
        <f t="shared" si="15"/>
        <v>0</v>
      </c>
      <c r="N48" s="475">
        <v>0.00027</v>
      </c>
      <c r="O48" s="475">
        <f t="shared" si="16"/>
        <v>0.00027</v>
      </c>
      <c r="P48" s="475">
        <v>0</v>
      </c>
      <c r="Q48" s="475">
        <f t="shared" si="17"/>
        <v>0</v>
      </c>
      <c r="R48" s="475"/>
      <c r="S48" s="475"/>
      <c r="T48" s="476">
        <v>0.333</v>
      </c>
      <c r="U48" s="475">
        <f t="shared" si="18"/>
        <v>0.33</v>
      </c>
      <c r="V48" s="477"/>
      <c r="W48" s="477"/>
      <c r="X48" s="477"/>
      <c r="Y48" s="477"/>
      <c r="Z48" s="477"/>
      <c r="AA48" s="477"/>
      <c r="AB48" s="477"/>
      <c r="AC48" s="477"/>
      <c r="AD48" s="477"/>
      <c r="AE48" s="477" t="s">
        <v>1456</v>
      </c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</row>
    <row r="49" spans="1:60" ht="12" outlineLevel="1">
      <c r="A49" s="469">
        <v>36</v>
      </c>
      <c r="B49" s="470" t="s">
        <v>1530</v>
      </c>
      <c r="C49" s="471" t="s">
        <v>1531</v>
      </c>
      <c r="D49" s="472" t="s">
        <v>334</v>
      </c>
      <c r="E49" s="473">
        <v>14.2</v>
      </c>
      <c r="F49" s="474"/>
      <c r="G49" s="474">
        <f t="shared" si="6"/>
        <v>0</v>
      </c>
      <c r="H49" s="474">
        <v>0.68</v>
      </c>
      <c r="I49" s="474">
        <f t="shared" si="13"/>
        <v>9.66</v>
      </c>
      <c r="J49" s="474">
        <v>24.92</v>
      </c>
      <c r="K49" s="474">
        <f t="shared" si="14"/>
        <v>353.86</v>
      </c>
      <c r="L49" s="474">
        <v>21</v>
      </c>
      <c r="M49" s="474">
        <f t="shared" si="15"/>
        <v>0</v>
      </c>
      <c r="N49" s="475">
        <v>0</v>
      </c>
      <c r="O49" s="475">
        <f t="shared" si="16"/>
        <v>0</v>
      </c>
      <c r="P49" s="475">
        <v>0</v>
      </c>
      <c r="Q49" s="475">
        <f t="shared" si="17"/>
        <v>0</v>
      </c>
      <c r="R49" s="475"/>
      <c r="S49" s="475"/>
      <c r="T49" s="476">
        <v>0.048</v>
      </c>
      <c r="U49" s="475">
        <f t="shared" si="18"/>
        <v>0.68</v>
      </c>
      <c r="V49" s="477"/>
      <c r="W49" s="477"/>
      <c r="X49" s="477"/>
      <c r="Y49" s="477"/>
      <c r="Z49" s="477"/>
      <c r="AA49" s="477"/>
      <c r="AB49" s="477"/>
      <c r="AC49" s="477"/>
      <c r="AD49" s="477"/>
      <c r="AE49" s="477" t="s">
        <v>1456</v>
      </c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</row>
    <row r="50" spans="1:60" ht="12" outlineLevel="1">
      <c r="A50" s="469">
        <v>37</v>
      </c>
      <c r="B50" s="470" t="s">
        <v>1532</v>
      </c>
      <c r="C50" s="471" t="s">
        <v>1533</v>
      </c>
      <c r="D50" s="472" t="s">
        <v>1534</v>
      </c>
      <c r="E50" s="473">
        <v>1.85</v>
      </c>
      <c r="F50" s="474"/>
      <c r="G50" s="474">
        <f t="shared" si="6"/>
        <v>0</v>
      </c>
      <c r="H50" s="474">
        <v>0</v>
      </c>
      <c r="I50" s="474">
        <f t="shared" si="13"/>
        <v>0</v>
      </c>
      <c r="J50" s="474">
        <v>145.87</v>
      </c>
      <c r="K50" s="474">
        <f t="shared" si="14"/>
        <v>269.86</v>
      </c>
      <c r="L50" s="474">
        <v>21</v>
      </c>
      <c r="M50" s="474">
        <f t="shared" si="15"/>
        <v>0</v>
      </c>
      <c r="N50" s="475">
        <v>0</v>
      </c>
      <c r="O50" s="475">
        <f t="shared" si="16"/>
        <v>0</v>
      </c>
      <c r="P50" s="475">
        <v>0</v>
      </c>
      <c r="Q50" s="475">
        <f t="shared" si="17"/>
        <v>0</v>
      </c>
      <c r="R50" s="475"/>
      <c r="S50" s="475"/>
      <c r="T50" s="476">
        <v>0</v>
      </c>
      <c r="U50" s="475">
        <f t="shared" si="18"/>
        <v>0</v>
      </c>
      <c r="V50" s="477"/>
      <c r="W50" s="477"/>
      <c r="X50" s="477"/>
      <c r="Y50" s="477"/>
      <c r="Z50" s="477"/>
      <c r="AA50" s="477"/>
      <c r="AB50" s="477"/>
      <c r="AC50" s="477"/>
      <c r="AD50" s="477"/>
      <c r="AE50" s="477" t="s">
        <v>1456</v>
      </c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</row>
    <row r="51" spans="1:31" ht="12">
      <c r="A51" s="478" t="s">
        <v>1452</v>
      </c>
      <c r="B51" s="479" t="s">
        <v>1535</v>
      </c>
      <c r="C51" s="480" t="s">
        <v>1536</v>
      </c>
      <c r="D51" s="481"/>
      <c r="E51" s="482"/>
      <c r="F51" s="483"/>
      <c r="G51" s="483">
        <f>SUMIF(AE52:AE65,"&lt;&gt;NOR",G52:G65)</f>
        <v>0</v>
      </c>
      <c r="H51" s="483"/>
      <c r="I51" s="483">
        <f>SUM(I52:I65)</f>
        <v>10978.57</v>
      </c>
      <c r="J51" s="483"/>
      <c r="K51" s="483">
        <f>SUM(K52:K65)</f>
        <v>15922.479999999998</v>
      </c>
      <c r="L51" s="483"/>
      <c r="M51" s="483">
        <f>SUM(M52:M65)</f>
        <v>0</v>
      </c>
      <c r="N51" s="484"/>
      <c r="O51" s="484">
        <f>SUM(O52:O65)</f>
        <v>0.028460000000000003</v>
      </c>
      <c r="P51" s="484"/>
      <c r="Q51" s="484">
        <f>SUM(Q52:Q65)</f>
        <v>0</v>
      </c>
      <c r="R51" s="484"/>
      <c r="S51" s="484"/>
      <c r="T51" s="485"/>
      <c r="U51" s="484">
        <f>SUM(U52:U65)</f>
        <v>22</v>
      </c>
      <c r="AE51" s="450" t="s">
        <v>1453</v>
      </c>
    </row>
    <row r="52" spans="1:60" ht="12" outlineLevel="1">
      <c r="A52" s="469">
        <v>38</v>
      </c>
      <c r="B52" s="470" t="s">
        <v>1537</v>
      </c>
      <c r="C52" s="471" t="s">
        <v>1538</v>
      </c>
      <c r="D52" s="472" t="s">
        <v>278</v>
      </c>
      <c r="E52" s="473">
        <v>4</v>
      </c>
      <c r="F52" s="474"/>
      <c r="G52" s="474">
        <f t="shared" si="6"/>
        <v>0</v>
      </c>
      <c r="H52" s="474">
        <v>356.84</v>
      </c>
      <c r="I52" s="474">
        <f aca="true" t="shared" si="19" ref="I52:I65">ROUND(E52*H52,2)</f>
        <v>1427.36</v>
      </c>
      <c r="J52" s="474">
        <v>59.160000000000025</v>
      </c>
      <c r="K52" s="474">
        <f aca="true" t="shared" si="20" ref="K52:K65">ROUND(E52*J52,2)</f>
        <v>236.64</v>
      </c>
      <c r="L52" s="474">
        <v>21</v>
      </c>
      <c r="M52" s="474">
        <f aca="true" t="shared" si="21" ref="M52:M65">G52*(1+L52/100)</f>
        <v>0</v>
      </c>
      <c r="N52" s="475">
        <v>0.00031</v>
      </c>
      <c r="O52" s="475">
        <f aca="true" t="shared" si="22" ref="O52:O65">ROUND(E52*N52,5)</f>
        <v>0.00124</v>
      </c>
      <c r="P52" s="475">
        <v>0</v>
      </c>
      <c r="Q52" s="475">
        <f aca="true" t="shared" si="23" ref="Q52:Q65">ROUND(E52*P52,5)</f>
        <v>0</v>
      </c>
      <c r="R52" s="475"/>
      <c r="S52" s="475"/>
      <c r="T52" s="476">
        <v>0.114</v>
      </c>
      <c r="U52" s="475">
        <f aca="true" t="shared" si="24" ref="U52:U65">ROUND(E52*T52,2)</f>
        <v>0.46</v>
      </c>
      <c r="V52" s="477"/>
      <c r="W52" s="477"/>
      <c r="X52" s="477"/>
      <c r="Y52" s="477"/>
      <c r="Z52" s="477"/>
      <c r="AA52" s="477"/>
      <c r="AB52" s="477"/>
      <c r="AC52" s="477"/>
      <c r="AD52" s="477"/>
      <c r="AE52" s="477" t="s">
        <v>1456</v>
      </c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</row>
    <row r="53" spans="1:60" ht="22.5" outlineLevel="1">
      <c r="A53" s="469">
        <v>39</v>
      </c>
      <c r="B53" s="470" t="s">
        <v>1539</v>
      </c>
      <c r="C53" s="471" t="s">
        <v>1540</v>
      </c>
      <c r="D53" s="472" t="s">
        <v>1327</v>
      </c>
      <c r="E53" s="473">
        <v>4</v>
      </c>
      <c r="F53" s="474"/>
      <c r="G53" s="474">
        <f t="shared" si="6"/>
        <v>0</v>
      </c>
      <c r="H53" s="474">
        <v>0</v>
      </c>
      <c r="I53" s="474">
        <f t="shared" si="19"/>
        <v>0</v>
      </c>
      <c r="J53" s="474">
        <v>856</v>
      </c>
      <c r="K53" s="474">
        <f t="shared" si="20"/>
        <v>3424</v>
      </c>
      <c r="L53" s="474">
        <v>21</v>
      </c>
      <c r="M53" s="474">
        <f t="shared" si="21"/>
        <v>0</v>
      </c>
      <c r="N53" s="475">
        <v>0</v>
      </c>
      <c r="O53" s="475">
        <f t="shared" si="22"/>
        <v>0</v>
      </c>
      <c r="P53" s="475">
        <v>0</v>
      </c>
      <c r="Q53" s="475">
        <f t="shared" si="23"/>
        <v>0</v>
      </c>
      <c r="R53" s="475"/>
      <c r="S53" s="475"/>
      <c r="T53" s="476">
        <v>0</v>
      </c>
      <c r="U53" s="475">
        <f t="shared" si="24"/>
        <v>0</v>
      </c>
      <c r="V53" s="477"/>
      <c r="W53" s="477"/>
      <c r="X53" s="477"/>
      <c r="Y53" s="477"/>
      <c r="Z53" s="477"/>
      <c r="AA53" s="477"/>
      <c r="AB53" s="477"/>
      <c r="AC53" s="477"/>
      <c r="AD53" s="477"/>
      <c r="AE53" s="477" t="s">
        <v>1456</v>
      </c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</row>
    <row r="54" spans="1:60" ht="12" outlineLevel="1">
      <c r="A54" s="469">
        <v>40</v>
      </c>
      <c r="B54" s="470" t="s">
        <v>1541</v>
      </c>
      <c r="C54" s="471" t="s">
        <v>1542</v>
      </c>
      <c r="D54" s="472" t="s">
        <v>334</v>
      </c>
      <c r="E54" s="473">
        <v>2.3</v>
      </c>
      <c r="F54" s="474"/>
      <c r="G54" s="474">
        <f t="shared" si="6"/>
        <v>0</v>
      </c>
      <c r="H54" s="474">
        <v>85.82</v>
      </c>
      <c r="I54" s="474">
        <f t="shared" si="19"/>
        <v>197.39</v>
      </c>
      <c r="J54" s="474">
        <v>144.18</v>
      </c>
      <c r="K54" s="474">
        <f t="shared" si="20"/>
        <v>331.61</v>
      </c>
      <c r="L54" s="474">
        <v>21</v>
      </c>
      <c r="M54" s="474">
        <f t="shared" si="21"/>
        <v>0</v>
      </c>
      <c r="N54" s="475">
        <v>0.00044</v>
      </c>
      <c r="O54" s="475">
        <f t="shared" si="22"/>
        <v>0.00101</v>
      </c>
      <c r="P54" s="475">
        <v>0</v>
      </c>
      <c r="Q54" s="475">
        <f t="shared" si="23"/>
        <v>0</v>
      </c>
      <c r="R54" s="475"/>
      <c r="S54" s="475"/>
      <c r="T54" s="476">
        <v>0.258</v>
      </c>
      <c r="U54" s="475">
        <f t="shared" si="24"/>
        <v>0.59</v>
      </c>
      <c r="V54" s="477"/>
      <c r="W54" s="477"/>
      <c r="X54" s="477"/>
      <c r="Y54" s="477"/>
      <c r="Z54" s="477"/>
      <c r="AA54" s="477"/>
      <c r="AB54" s="477"/>
      <c r="AC54" s="477"/>
      <c r="AD54" s="477"/>
      <c r="AE54" s="477" t="s">
        <v>1456</v>
      </c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</row>
    <row r="55" spans="1:60" ht="12" outlineLevel="1">
      <c r="A55" s="469">
        <v>41</v>
      </c>
      <c r="B55" s="470" t="s">
        <v>1543</v>
      </c>
      <c r="C55" s="471" t="s">
        <v>1544</v>
      </c>
      <c r="D55" s="472" t="s">
        <v>334</v>
      </c>
      <c r="E55" s="473">
        <v>21.4</v>
      </c>
      <c r="F55" s="474"/>
      <c r="G55" s="474">
        <f t="shared" si="6"/>
        <v>0</v>
      </c>
      <c r="H55" s="474">
        <v>129.05</v>
      </c>
      <c r="I55" s="474">
        <f t="shared" si="19"/>
        <v>2761.67</v>
      </c>
      <c r="J55" s="474">
        <v>155.95</v>
      </c>
      <c r="K55" s="474">
        <f t="shared" si="20"/>
        <v>3337.33</v>
      </c>
      <c r="L55" s="474">
        <v>21</v>
      </c>
      <c r="M55" s="474">
        <f t="shared" si="21"/>
        <v>0</v>
      </c>
      <c r="N55" s="475">
        <v>0.00056</v>
      </c>
      <c r="O55" s="475">
        <f t="shared" si="22"/>
        <v>0.01198</v>
      </c>
      <c r="P55" s="475">
        <v>0</v>
      </c>
      <c r="Q55" s="475">
        <f t="shared" si="23"/>
        <v>0</v>
      </c>
      <c r="R55" s="475"/>
      <c r="S55" s="475"/>
      <c r="T55" s="476">
        <v>0.2789</v>
      </c>
      <c r="U55" s="475">
        <f t="shared" si="24"/>
        <v>5.97</v>
      </c>
      <c r="V55" s="477"/>
      <c r="W55" s="477"/>
      <c r="X55" s="477"/>
      <c r="Y55" s="477"/>
      <c r="Z55" s="477"/>
      <c r="AA55" s="477"/>
      <c r="AB55" s="477"/>
      <c r="AC55" s="477"/>
      <c r="AD55" s="477"/>
      <c r="AE55" s="477" t="s">
        <v>1456</v>
      </c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</row>
    <row r="56" spans="1:60" ht="22.5" outlineLevel="1">
      <c r="A56" s="469">
        <v>42</v>
      </c>
      <c r="B56" s="470" t="s">
        <v>1545</v>
      </c>
      <c r="C56" s="471" t="s">
        <v>1546</v>
      </c>
      <c r="D56" s="472" t="s">
        <v>334</v>
      </c>
      <c r="E56" s="473">
        <v>2.3</v>
      </c>
      <c r="F56" s="474"/>
      <c r="G56" s="474">
        <f t="shared" si="6"/>
        <v>0</v>
      </c>
      <c r="H56" s="474">
        <v>22.44</v>
      </c>
      <c r="I56" s="474">
        <f t="shared" si="19"/>
        <v>51.61</v>
      </c>
      <c r="J56" s="474">
        <v>61.260000000000005</v>
      </c>
      <c r="K56" s="474">
        <f t="shared" si="20"/>
        <v>140.9</v>
      </c>
      <c r="L56" s="474">
        <v>21</v>
      </c>
      <c r="M56" s="474">
        <f t="shared" si="21"/>
        <v>0</v>
      </c>
      <c r="N56" s="475">
        <v>3E-05</v>
      </c>
      <c r="O56" s="475">
        <f t="shared" si="22"/>
        <v>7E-05</v>
      </c>
      <c r="P56" s="475">
        <v>0</v>
      </c>
      <c r="Q56" s="475">
        <f t="shared" si="23"/>
        <v>0</v>
      </c>
      <c r="R56" s="475"/>
      <c r="S56" s="475"/>
      <c r="T56" s="476">
        <v>0.129</v>
      </c>
      <c r="U56" s="475">
        <f t="shared" si="24"/>
        <v>0.3</v>
      </c>
      <c r="V56" s="477"/>
      <c r="W56" s="477"/>
      <c r="X56" s="477"/>
      <c r="Y56" s="477"/>
      <c r="Z56" s="477"/>
      <c r="AA56" s="477"/>
      <c r="AB56" s="477"/>
      <c r="AC56" s="477"/>
      <c r="AD56" s="477"/>
      <c r="AE56" s="477" t="s">
        <v>1456</v>
      </c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</row>
    <row r="57" spans="1:60" ht="22.5" outlineLevel="1">
      <c r="A57" s="469">
        <v>43</v>
      </c>
      <c r="B57" s="470" t="s">
        <v>1547</v>
      </c>
      <c r="C57" s="471" t="s">
        <v>1548</v>
      </c>
      <c r="D57" s="472" t="s">
        <v>334</v>
      </c>
      <c r="E57" s="473">
        <v>7.2</v>
      </c>
      <c r="F57" s="474"/>
      <c r="G57" s="474">
        <f t="shared" si="6"/>
        <v>0</v>
      </c>
      <c r="H57" s="474">
        <v>24.16</v>
      </c>
      <c r="I57" s="474">
        <f t="shared" si="19"/>
        <v>173.95</v>
      </c>
      <c r="J57" s="474">
        <v>61.24000000000001</v>
      </c>
      <c r="K57" s="474">
        <f t="shared" si="20"/>
        <v>440.93</v>
      </c>
      <c r="L57" s="474">
        <v>21</v>
      </c>
      <c r="M57" s="474">
        <f t="shared" si="21"/>
        <v>0</v>
      </c>
      <c r="N57" s="475">
        <v>6E-05</v>
      </c>
      <c r="O57" s="475">
        <f t="shared" si="22"/>
        <v>0.00043</v>
      </c>
      <c r="P57" s="475">
        <v>0</v>
      </c>
      <c r="Q57" s="475">
        <f t="shared" si="23"/>
        <v>0</v>
      </c>
      <c r="R57" s="475"/>
      <c r="S57" s="475"/>
      <c r="T57" s="476">
        <v>0.129</v>
      </c>
      <c r="U57" s="475">
        <f t="shared" si="24"/>
        <v>0.93</v>
      </c>
      <c r="V57" s="477"/>
      <c r="W57" s="477"/>
      <c r="X57" s="477"/>
      <c r="Y57" s="477"/>
      <c r="Z57" s="477"/>
      <c r="AA57" s="477"/>
      <c r="AB57" s="477"/>
      <c r="AC57" s="477"/>
      <c r="AD57" s="477"/>
      <c r="AE57" s="477" t="s">
        <v>1456</v>
      </c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  <c r="BG57" s="477"/>
      <c r="BH57" s="477"/>
    </row>
    <row r="58" spans="1:60" ht="22.5" outlineLevel="1">
      <c r="A58" s="469">
        <v>44</v>
      </c>
      <c r="B58" s="470" t="s">
        <v>1549</v>
      </c>
      <c r="C58" s="471" t="s">
        <v>1550</v>
      </c>
      <c r="D58" s="472" t="s">
        <v>334</v>
      </c>
      <c r="E58" s="473">
        <v>14.2</v>
      </c>
      <c r="F58" s="474"/>
      <c r="G58" s="474">
        <f t="shared" si="6"/>
        <v>0</v>
      </c>
      <c r="H58" s="474">
        <v>72.29</v>
      </c>
      <c r="I58" s="474">
        <f t="shared" si="19"/>
        <v>1026.52</v>
      </c>
      <c r="J58" s="474">
        <v>83.90999999999998</v>
      </c>
      <c r="K58" s="474">
        <f t="shared" si="20"/>
        <v>1191.52</v>
      </c>
      <c r="L58" s="474">
        <v>21</v>
      </c>
      <c r="M58" s="474">
        <f t="shared" si="21"/>
        <v>0</v>
      </c>
      <c r="N58" s="475">
        <v>7E-05</v>
      </c>
      <c r="O58" s="475">
        <f t="shared" si="22"/>
        <v>0.00099</v>
      </c>
      <c r="P58" s="475">
        <v>0</v>
      </c>
      <c r="Q58" s="475">
        <f t="shared" si="23"/>
        <v>0</v>
      </c>
      <c r="R58" s="475"/>
      <c r="S58" s="475"/>
      <c r="T58" s="476">
        <v>0.129</v>
      </c>
      <c r="U58" s="475">
        <f t="shared" si="24"/>
        <v>1.83</v>
      </c>
      <c r="V58" s="477"/>
      <c r="W58" s="477"/>
      <c r="X58" s="477"/>
      <c r="Y58" s="477"/>
      <c r="Z58" s="477"/>
      <c r="AA58" s="477"/>
      <c r="AB58" s="477"/>
      <c r="AC58" s="477"/>
      <c r="AD58" s="477"/>
      <c r="AE58" s="477" t="s">
        <v>1456</v>
      </c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</row>
    <row r="59" spans="1:60" ht="12" outlineLevel="1">
      <c r="A59" s="469">
        <v>45</v>
      </c>
      <c r="B59" s="470" t="s">
        <v>1551</v>
      </c>
      <c r="C59" s="471" t="s">
        <v>1552</v>
      </c>
      <c r="D59" s="472" t="s">
        <v>278</v>
      </c>
      <c r="E59" s="473">
        <v>14</v>
      </c>
      <c r="F59" s="474"/>
      <c r="G59" s="474">
        <f t="shared" si="6"/>
        <v>0</v>
      </c>
      <c r="H59" s="474">
        <v>0</v>
      </c>
      <c r="I59" s="474">
        <f t="shared" si="19"/>
        <v>0</v>
      </c>
      <c r="J59" s="474">
        <v>235.5</v>
      </c>
      <c r="K59" s="474">
        <f t="shared" si="20"/>
        <v>3297</v>
      </c>
      <c r="L59" s="474">
        <v>21</v>
      </c>
      <c r="M59" s="474">
        <f t="shared" si="21"/>
        <v>0</v>
      </c>
      <c r="N59" s="475">
        <v>0</v>
      </c>
      <c r="O59" s="475">
        <f t="shared" si="22"/>
        <v>0</v>
      </c>
      <c r="P59" s="475">
        <v>0</v>
      </c>
      <c r="Q59" s="475">
        <f t="shared" si="23"/>
        <v>0</v>
      </c>
      <c r="R59" s="475"/>
      <c r="S59" s="475"/>
      <c r="T59" s="476">
        <v>0.425</v>
      </c>
      <c r="U59" s="475">
        <f t="shared" si="24"/>
        <v>5.95</v>
      </c>
      <c r="V59" s="477"/>
      <c r="W59" s="477"/>
      <c r="X59" s="477"/>
      <c r="Y59" s="477"/>
      <c r="Z59" s="477"/>
      <c r="AA59" s="477"/>
      <c r="AB59" s="477"/>
      <c r="AC59" s="477"/>
      <c r="AD59" s="477"/>
      <c r="AE59" s="477" t="s">
        <v>1456</v>
      </c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7"/>
    </row>
    <row r="60" spans="1:60" ht="12" outlineLevel="1">
      <c r="A60" s="469">
        <v>46</v>
      </c>
      <c r="B60" s="470" t="s">
        <v>1553</v>
      </c>
      <c r="C60" s="471" t="s">
        <v>1554</v>
      </c>
      <c r="D60" s="472" t="s">
        <v>668</v>
      </c>
      <c r="E60" s="473">
        <v>1</v>
      </c>
      <c r="F60" s="474"/>
      <c r="G60" s="474">
        <f t="shared" si="6"/>
        <v>0</v>
      </c>
      <c r="H60" s="474">
        <v>1781.86</v>
      </c>
      <c r="I60" s="474">
        <f t="shared" si="19"/>
        <v>1781.86</v>
      </c>
      <c r="J60" s="474">
        <v>843.1400000000001</v>
      </c>
      <c r="K60" s="474">
        <f t="shared" si="20"/>
        <v>843.14</v>
      </c>
      <c r="L60" s="474">
        <v>21</v>
      </c>
      <c r="M60" s="474">
        <f>G60*(1+L60/100)</f>
        <v>0</v>
      </c>
      <c r="N60" s="475">
        <v>0.00541</v>
      </c>
      <c r="O60" s="475">
        <f t="shared" si="22"/>
        <v>0.00541</v>
      </c>
      <c r="P60" s="475">
        <v>0</v>
      </c>
      <c r="Q60" s="475">
        <f t="shared" si="23"/>
        <v>0</v>
      </c>
      <c r="R60" s="475"/>
      <c r="S60" s="475"/>
      <c r="T60" s="476">
        <v>1.556</v>
      </c>
      <c r="U60" s="475">
        <f t="shared" si="24"/>
        <v>1.56</v>
      </c>
      <c r="V60" s="477"/>
      <c r="W60" s="477"/>
      <c r="X60" s="477"/>
      <c r="Y60" s="477"/>
      <c r="Z60" s="477"/>
      <c r="AA60" s="477"/>
      <c r="AB60" s="477"/>
      <c r="AC60" s="477"/>
      <c r="AD60" s="477"/>
      <c r="AE60" s="477" t="s">
        <v>1456</v>
      </c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7"/>
      <c r="AW60" s="477"/>
      <c r="AX60" s="477"/>
      <c r="AY60" s="477"/>
      <c r="AZ60" s="477"/>
      <c r="BA60" s="477"/>
      <c r="BB60" s="477"/>
      <c r="BC60" s="477"/>
      <c r="BD60" s="477"/>
      <c r="BE60" s="477"/>
      <c r="BF60" s="477"/>
      <c r="BG60" s="477"/>
      <c r="BH60" s="477"/>
    </row>
    <row r="61" spans="1:60" ht="12" outlineLevel="1">
      <c r="A61" s="469">
        <v>47</v>
      </c>
      <c r="B61" s="470" t="s">
        <v>1555</v>
      </c>
      <c r="C61" s="471" t="s">
        <v>1556</v>
      </c>
      <c r="D61" s="472" t="s">
        <v>278</v>
      </c>
      <c r="E61" s="473">
        <v>4</v>
      </c>
      <c r="F61" s="474"/>
      <c r="G61" s="474">
        <f t="shared" si="6"/>
        <v>0</v>
      </c>
      <c r="H61" s="474">
        <v>538.4</v>
      </c>
      <c r="I61" s="474">
        <f t="shared" si="19"/>
        <v>2153.6</v>
      </c>
      <c r="J61" s="474">
        <v>139.60000000000002</v>
      </c>
      <c r="K61" s="474">
        <f t="shared" si="20"/>
        <v>558.4</v>
      </c>
      <c r="L61" s="474">
        <v>21</v>
      </c>
      <c r="M61" s="474">
        <f t="shared" si="21"/>
        <v>0</v>
      </c>
      <c r="N61" s="475">
        <v>0.00052</v>
      </c>
      <c r="O61" s="475">
        <f t="shared" si="22"/>
        <v>0.00208</v>
      </c>
      <c r="P61" s="475">
        <v>0</v>
      </c>
      <c r="Q61" s="475">
        <f t="shared" si="23"/>
        <v>0</v>
      </c>
      <c r="R61" s="475"/>
      <c r="S61" s="475"/>
      <c r="T61" s="476">
        <v>0.269</v>
      </c>
      <c r="U61" s="475">
        <f t="shared" si="24"/>
        <v>1.08</v>
      </c>
      <c r="V61" s="477"/>
      <c r="W61" s="477"/>
      <c r="X61" s="477"/>
      <c r="Y61" s="477"/>
      <c r="Z61" s="477"/>
      <c r="AA61" s="477"/>
      <c r="AB61" s="477"/>
      <c r="AC61" s="477"/>
      <c r="AD61" s="477"/>
      <c r="AE61" s="477" t="s">
        <v>1456</v>
      </c>
      <c r="AF61" s="477"/>
      <c r="AG61" s="477"/>
      <c r="AH61" s="477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</row>
    <row r="62" spans="1:60" ht="12" outlineLevel="1">
      <c r="A62" s="469">
        <v>48</v>
      </c>
      <c r="B62" s="470" t="s">
        <v>1557</v>
      </c>
      <c r="C62" s="471" t="s">
        <v>1558</v>
      </c>
      <c r="D62" s="472" t="s">
        <v>278</v>
      </c>
      <c r="E62" s="473">
        <v>1</v>
      </c>
      <c r="F62" s="474"/>
      <c r="G62" s="474">
        <f t="shared" si="6"/>
        <v>0</v>
      </c>
      <c r="H62" s="474">
        <v>975.4</v>
      </c>
      <c r="I62" s="474">
        <f t="shared" si="19"/>
        <v>975.4</v>
      </c>
      <c r="J62" s="474">
        <v>139.60000000000002</v>
      </c>
      <c r="K62" s="474">
        <f t="shared" si="20"/>
        <v>139.6</v>
      </c>
      <c r="L62" s="474">
        <v>21</v>
      </c>
      <c r="M62" s="474">
        <f t="shared" si="21"/>
        <v>0</v>
      </c>
      <c r="N62" s="475">
        <v>0.00074</v>
      </c>
      <c r="O62" s="475">
        <f t="shared" si="22"/>
        <v>0.00074</v>
      </c>
      <c r="P62" s="475">
        <v>0</v>
      </c>
      <c r="Q62" s="475">
        <f t="shared" si="23"/>
        <v>0</v>
      </c>
      <c r="R62" s="475"/>
      <c r="S62" s="475"/>
      <c r="T62" s="476">
        <v>0.269</v>
      </c>
      <c r="U62" s="475">
        <f t="shared" si="24"/>
        <v>0.27</v>
      </c>
      <c r="V62" s="477"/>
      <c r="W62" s="477"/>
      <c r="X62" s="477"/>
      <c r="Y62" s="477"/>
      <c r="Z62" s="477"/>
      <c r="AA62" s="477"/>
      <c r="AB62" s="477"/>
      <c r="AC62" s="477"/>
      <c r="AD62" s="477"/>
      <c r="AE62" s="477" t="s">
        <v>1456</v>
      </c>
      <c r="AF62" s="477"/>
      <c r="AG62" s="477"/>
      <c r="AH62" s="477"/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</row>
    <row r="63" spans="1:60" ht="12" outlineLevel="1">
      <c r="A63" s="469">
        <v>49</v>
      </c>
      <c r="B63" s="470" t="s">
        <v>1559</v>
      </c>
      <c r="C63" s="471" t="s">
        <v>1560</v>
      </c>
      <c r="D63" s="472" t="s">
        <v>334</v>
      </c>
      <c r="E63" s="473">
        <v>23.7</v>
      </c>
      <c r="F63" s="474"/>
      <c r="G63" s="474">
        <f t="shared" si="6"/>
        <v>0</v>
      </c>
      <c r="H63" s="474">
        <v>16.41</v>
      </c>
      <c r="I63" s="474">
        <f t="shared" si="19"/>
        <v>388.92</v>
      </c>
      <c r="J63" s="474">
        <v>37.39</v>
      </c>
      <c r="K63" s="474">
        <f t="shared" si="20"/>
        <v>886.14</v>
      </c>
      <c r="L63" s="474">
        <v>21</v>
      </c>
      <c r="M63" s="474">
        <f t="shared" si="21"/>
        <v>0</v>
      </c>
      <c r="N63" s="475">
        <v>0.00018</v>
      </c>
      <c r="O63" s="475">
        <f t="shared" si="22"/>
        <v>0.00427</v>
      </c>
      <c r="P63" s="475">
        <v>0</v>
      </c>
      <c r="Q63" s="475">
        <f t="shared" si="23"/>
        <v>0</v>
      </c>
      <c r="R63" s="475"/>
      <c r="S63" s="475"/>
      <c r="T63" s="476">
        <v>0.067</v>
      </c>
      <c r="U63" s="475">
        <f t="shared" si="24"/>
        <v>1.59</v>
      </c>
      <c r="V63" s="477"/>
      <c r="W63" s="477"/>
      <c r="X63" s="477"/>
      <c r="Y63" s="477"/>
      <c r="Z63" s="477"/>
      <c r="AA63" s="477"/>
      <c r="AB63" s="477"/>
      <c r="AC63" s="477"/>
      <c r="AD63" s="477"/>
      <c r="AE63" s="477" t="s">
        <v>1456</v>
      </c>
      <c r="AF63" s="477"/>
      <c r="AG63" s="477"/>
      <c r="AH63" s="477"/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  <c r="BG63" s="477"/>
      <c r="BH63" s="477"/>
    </row>
    <row r="64" spans="1:60" ht="12" outlineLevel="1">
      <c r="A64" s="469">
        <v>50</v>
      </c>
      <c r="B64" s="470" t="s">
        <v>1561</v>
      </c>
      <c r="C64" s="471" t="s">
        <v>1562</v>
      </c>
      <c r="D64" s="472" t="s">
        <v>334</v>
      </c>
      <c r="E64" s="473">
        <v>23.7</v>
      </c>
      <c r="F64" s="474"/>
      <c r="G64" s="474">
        <f t="shared" si="6"/>
        <v>0</v>
      </c>
      <c r="H64" s="474">
        <v>1.7</v>
      </c>
      <c r="I64" s="474">
        <f t="shared" si="19"/>
        <v>40.29</v>
      </c>
      <c r="J64" s="474">
        <v>32.199999999999996</v>
      </c>
      <c r="K64" s="474">
        <f t="shared" si="20"/>
        <v>763.14</v>
      </c>
      <c r="L64" s="474">
        <v>21</v>
      </c>
      <c r="M64" s="474">
        <f t="shared" si="21"/>
        <v>0</v>
      </c>
      <c r="N64" s="475">
        <v>1E-05</v>
      </c>
      <c r="O64" s="475">
        <f t="shared" si="22"/>
        <v>0.00024</v>
      </c>
      <c r="P64" s="475">
        <v>0</v>
      </c>
      <c r="Q64" s="475">
        <f t="shared" si="23"/>
        <v>0</v>
      </c>
      <c r="R64" s="475"/>
      <c r="S64" s="475"/>
      <c r="T64" s="476">
        <v>0.062</v>
      </c>
      <c r="U64" s="475">
        <f t="shared" si="24"/>
        <v>1.47</v>
      </c>
      <c r="V64" s="477"/>
      <c r="W64" s="477"/>
      <c r="X64" s="477"/>
      <c r="Y64" s="477"/>
      <c r="Z64" s="477"/>
      <c r="AA64" s="477"/>
      <c r="AB64" s="477"/>
      <c r="AC64" s="477"/>
      <c r="AD64" s="477"/>
      <c r="AE64" s="477" t="s">
        <v>1456</v>
      </c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</row>
    <row r="65" spans="1:60" ht="12" outlineLevel="1">
      <c r="A65" s="469">
        <v>51</v>
      </c>
      <c r="B65" s="470" t="s">
        <v>1563</v>
      </c>
      <c r="C65" s="471" t="s">
        <v>1564</v>
      </c>
      <c r="D65" s="472" t="s">
        <v>1534</v>
      </c>
      <c r="E65" s="473">
        <v>1.25</v>
      </c>
      <c r="F65" s="474"/>
      <c r="G65" s="474">
        <f t="shared" si="6"/>
        <v>0</v>
      </c>
      <c r="H65" s="474">
        <v>0</v>
      </c>
      <c r="I65" s="474">
        <f t="shared" si="19"/>
        <v>0</v>
      </c>
      <c r="J65" s="474">
        <v>265.7</v>
      </c>
      <c r="K65" s="474">
        <f t="shared" si="20"/>
        <v>332.13</v>
      </c>
      <c r="L65" s="474">
        <v>21</v>
      </c>
      <c r="M65" s="474">
        <f t="shared" si="21"/>
        <v>0</v>
      </c>
      <c r="N65" s="475">
        <v>0</v>
      </c>
      <c r="O65" s="475">
        <f t="shared" si="22"/>
        <v>0</v>
      </c>
      <c r="P65" s="475">
        <v>0</v>
      </c>
      <c r="Q65" s="475">
        <f t="shared" si="23"/>
        <v>0</v>
      </c>
      <c r="R65" s="475"/>
      <c r="S65" s="475"/>
      <c r="T65" s="476">
        <v>0</v>
      </c>
      <c r="U65" s="475">
        <f t="shared" si="24"/>
        <v>0</v>
      </c>
      <c r="V65" s="477"/>
      <c r="W65" s="477"/>
      <c r="X65" s="477"/>
      <c r="Y65" s="477"/>
      <c r="Z65" s="477"/>
      <c r="AA65" s="477"/>
      <c r="AB65" s="477"/>
      <c r="AC65" s="477"/>
      <c r="AD65" s="477"/>
      <c r="AE65" s="477" t="s">
        <v>1456</v>
      </c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</row>
    <row r="66" spans="1:31" ht="12">
      <c r="A66" s="478" t="s">
        <v>1452</v>
      </c>
      <c r="B66" s="479" t="s">
        <v>663</v>
      </c>
      <c r="C66" s="480" t="s">
        <v>1565</v>
      </c>
      <c r="D66" s="481"/>
      <c r="E66" s="482"/>
      <c r="F66" s="483"/>
      <c r="G66" s="483">
        <f>SUMIF(AE67:AE78,"&lt;&gt;NOR",G67:G78)</f>
        <v>0</v>
      </c>
      <c r="H66" s="483"/>
      <c r="I66" s="483">
        <f>SUM(I67:I78)</f>
        <v>52406.43</v>
      </c>
      <c r="J66" s="483"/>
      <c r="K66" s="483">
        <f>SUM(K67:K78)</f>
        <v>39586.920000000006</v>
      </c>
      <c r="L66" s="483"/>
      <c r="M66" s="483">
        <f>SUM(M67:M78)</f>
        <v>0</v>
      </c>
      <c r="N66" s="484"/>
      <c r="O66" s="484">
        <f>SUM(O67:O78)</f>
        <v>0.12374000000000002</v>
      </c>
      <c r="P66" s="484"/>
      <c r="Q66" s="484">
        <f>SUM(Q67:Q78)</f>
        <v>0</v>
      </c>
      <c r="R66" s="484"/>
      <c r="S66" s="484"/>
      <c r="T66" s="485"/>
      <c r="U66" s="484">
        <f>SUM(U67:U78)</f>
        <v>14.58</v>
      </c>
      <c r="AE66" s="450" t="s">
        <v>1453</v>
      </c>
    </row>
    <row r="67" spans="1:60" ht="12" outlineLevel="1">
      <c r="A67" s="469">
        <v>52</v>
      </c>
      <c r="B67" s="470" t="s">
        <v>1566</v>
      </c>
      <c r="C67" s="471" t="s">
        <v>1567</v>
      </c>
      <c r="D67" s="472" t="s">
        <v>1327</v>
      </c>
      <c r="E67" s="473">
        <v>3</v>
      </c>
      <c r="F67" s="474"/>
      <c r="G67" s="474">
        <f t="shared" si="6"/>
        <v>0</v>
      </c>
      <c r="H67" s="474">
        <v>0</v>
      </c>
      <c r="I67" s="474">
        <f aca="true" t="shared" si="25" ref="I67:I78">ROUND(E67*H67,2)</f>
        <v>0</v>
      </c>
      <c r="J67" s="474">
        <v>1781</v>
      </c>
      <c r="K67" s="474">
        <f aca="true" t="shared" si="26" ref="K67:K78">ROUND(E67*J67,2)</f>
        <v>5343</v>
      </c>
      <c r="L67" s="474">
        <v>21</v>
      </c>
      <c r="M67" s="474">
        <f aca="true" t="shared" si="27" ref="M67:M78">G67*(1+L67/100)</f>
        <v>0</v>
      </c>
      <c r="N67" s="475">
        <v>0</v>
      </c>
      <c r="O67" s="475">
        <f aca="true" t="shared" si="28" ref="O67:O78">ROUND(E67*N67,5)</f>
        <v>0</v>
      </c>
      <c r="P67" s="475">
        <v>0</v>
      </c>
      <c r="Q67" s="475">
        <f aca="true" t="shared" si="29" ref="Q67:Q78">ROUND(E67*P67,5)</f>
        <v>0</v>
      </c>
      <c r="R67" s="475"/>
      <c r="S67" s="475"/>
      <c r="T67" s="476">
        <v>0</v>
      </c>
      <c r="U67" s="475">
        <f aca="true" t="shared" si="30" ref="U67:U78">ROUND(E67*T67,2)</f>
        <v>0</v>
      </c>
      <c r="V67" s="477"/>
      <c r="W67" s="477"/>
      <c r="X67" s="477"/>
      <c r="Y67" s="477"/>
      <c r="Z67" s="477"/>
      <c r="AA67" s="477"/>
      <c r="AB67" s="477"/>
      <c r="AC67" s="477"/>
      <c r="AD67" s="477"/>
      <c r="AE67" s="477" t="s">
        <v>1456</v>
      </c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  <c r="BG67" s="477"/>
      <c r="BH67" s="477"/>
    </row>
    <row r="68" spans="1:60" ht="12" outlineLevel="1">
      <c r="A68" s="469">
        <v>53</v>
      </c>
      <c r="B68" s="470" t="s">
        <v>1568</v>
      </c>
      <c r="C68" s="471" t="s">
        <v>1569</v>
      </c>
      <c r="D68" s="472" t="s">
        <v>1327</v>
      </c>
      <c r="E68" s="473">
        <v>3</v>
      </c>
      <c r="F68" s="474"/>
      <c r="G68" s="474">
        <f t="shared" si="6"/>
        <v>0</v>
      </c>
      <c r="H68" s="474">
        <v>0</v>
      </c>
      <c r="I68" s="474">
        <f t="shared" si="25"/>
        <v>0</v>
      </c>
      <c r="J68" s="474">
        <v>1401</v>
      </c>
      <c r="K68" s="474">
        <f t="shared" si="26"/>
        <v>4203</v>
      </c>
      <c r="L68" s="474">
        <v>21</v>
      </c>
      <c r="M68" s="474">
        <f t="shared" si="27"/>
        <v>0</v>
      </c>
      <c r="N68" s="475">
        <v>0</v>
      </c>
      <c r="O68" s="475">
        <f t="shared" si="28"/>
        <v>0</v>
      </c>
      <c r="P68" s="475">
        <v>0</v>
      </c>
      <c r="Q68" s="475">
        <f t="shared" si="29"/>
        <v>0</v>
      </c>
      <c r="R68" s="475"/>
      <c r="S68" s="475"/>
      <c r="T68" s="476">
        <v>0</v>
      </c>
      <c r="U68" s="475">
        <f t="shared" si="30"/>
        <v>0</v>
      </c>
      <c r="V68" s="477"/>
      <c r="W68" s="477"/>
      <c r="X68" s="477"/>
      <c r="Y68" s="477"/>
      <c r="Z68" s="477"/>
      <c r="AA68" s="477"/>
      <c r="AB68" s="477"/>
      <c r="AC68" s="477"/>
      <c r="AD68" s="477"/>
      <c r="AE68" s="477" t="s">
        <v>1456</v>
      </c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</row>
    <row r="69" spans="1:60" ht="12" outlineLevel="1">
      <c r="A69" s="469">
        <v>54</v>
      </c>
      <c r="B69" s="470" t="s">
        <v>1570</v>
      </c>
      <c r="C69" s="471" t="s">
        <v>1571</v>
      </c>
      <c r="D69" s="472" t="s">
        <v>668</v>
      </c>
      <c r="E69" s="473">
        <v>1</v>
      </c>
      <c r="F69" s="474"/>
      <c r="G69" s="474">
        <f t="shared" si="6"/>
        <v>0</v>
      </c>
      <c r="H69" s="474">
        <v>3900</v>
      </c>
      <c r="I69" s="474">
        <f t="shared" si="25"/>
        <v>3900</v>
      </c>
      <c r="J69" s="474">
        <v>263.1099999999997</v>
      </c>
      <c r="K69" s="474">
        <f t="shared" si="26"/>
        <v>263.11</v>
      </c>
      <c r="L69" s="474">
        <v>21</v>
      </c>
      <c r="M69" s="474">
        <f t="shared" si="27"/>
        <v>0</v>
      </c>
      <c r="N69" s="475">
        <v>0.00437</v>
      </c>
      <c r="O69" s="475">
        <f t="shared" si="28"/>
        <v>0.00437</v>
      </c>
      <c r="P69" s="475">
        <v>0</v>
      </c>
      <c r="Q69" s="475">
        <f t="shared" si="29"/>
        <v>0</v>
      </c>
      <c r="R69" s="475"/>
      <c r="S69" s="475"/>
      <c r="T69" s="476">
        <v>0.507</v>
      </c>
      <c r="U69" s="475">
        <f t="shared" si="30"/>
        <v>0.51</v>
      </c>
      <c r="V69" s="477"/>
      <c r="W69" s="477"/>
      <c r="X69" s="477"/>
      <c r="Y69" s="477"/>
      <c r="Z69" s="477"/>
      <c r="AA69" s="477"/>
      <c r="AB69" s="477"/>
      <c r="AC69" s="477"/>
      <c r="AD69" s="477"/>
      <c r="AE69" s="477" t="s">
        <v>1456</v>
      </c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477"/>
      <c r="AY69" s="477"/>
      <c r="AZ69" s="477"/>
      <c r="BA69" s="477"/>
      <c r="BB69" s="477"/>
      <c r="BC69" s="477"/>
      <c r="BD69" s="477"/>
      <c r="BE69" s="477"/>
      <c r="BF69" s="477"/>
      <c r="BG69" s="477"/>
      <c r="BH69" s="477"/>
    </row>
    <row r="70" spans="1:60" ht="22.5" outlineLevel="1">
      <c r="A70" s="469">
        <v>55</v>
      </c>
      <c r="B70" s="470" t="s">
        <v>1572</v>
      </c>
      <c r="C70" s="471" t="s">
        <v>1573</v>
      </c>
      <c r="D70" s="472" t="s">
        <v>668</v>
      </c>
      <c r="E70" s="473">
        <v>1</v>
      </c>
      <c r="F70" s="474"/>
      <c r="G70" s="474">
        <f t="shared" si="6"/>
        <v>0</v>
      </c>
      <c r="H70" s="474">
        <v>4300.8</v>
      </c>
      <c r="I70" s="474">
        <f t="shared" si="25"/>
        <v>4300.8</v>
      </c>
      <c r="J70" s="474">
        <v>548.1999999999998</v>
      </c>
      <c r="K70" s="474">
        <f t="shared" si="26"/>
        <v>548.2</v>
      </c>
      <c r="L70" s="474">
        <v>21</v>
      </c>
      <c r="M70" s="474">
        <f t="shared" si="27"/>
        <v>0</v>
      </c>
      <c r="N70" s="475">
        <v>0.01772</v>
      </c>
      <c r="O70" s="475">
        <f t="shared" si="28"/>
        <v>0.01772</v>
      </c>
      <c r="P70" s="475">
        <v>0</v>
      </c>
      <c r="Q70" s="475">
        <f t="shared" si="29"/>
        <v>0</v>
      </c>
      <c r="R70" s="475"/>
      <c r="S70" s="475"/>
      <c r="T70" s="476">
        <v>0.973</v>
      </c>
      <c r="U70" s="475">
        <f t="shared" si="30"/>
        <v>0.97</v>
      </c>
      <c r="V70" s="477"/>
      <c r="W70" s="477"/>
      <c r="X70" s="477"/>
      <c r="Y70" s="477"/>
      <c r="Z70" s="477"/>
      <c r="AA70" s="477"/>
      <c r="AB70" s="477"/>
      <c r="AC70" s="477"/>
      <c r="AD70" s="477"/>
      <c r="AE70" s="477" t="s">
        <v>1456</v>
      </c>
      <c r="AF70" s="477"/>
      <c r="AG70" s="477"/>
      <c r="AH70" s="477"/>
      <c r="AI70" s="477"/>
      <c r="AJ70" s="477"/>
      <c r="AK70" s="477"/>
      <c r="AL70" s="477"/>
      <c r="AM70" s="477"/>
      <c r="AN70" s="477"/>
      <c r="AO70" s="477"/>
      <c r="AP70" s="477"/>
      <c r="AQ70" s="477"/>
      <c r="AR70" s="477"/>
      <c r="AS70" s="477"/>
      <c r="AT70" s="477"/>
      <c r="AU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  <c r="BG70" s="477"/>
      <c r="BH70" s="477"/>
    </row>
    <row r="71" spans="1:60" ht="22.5" outlineLevel="1">
      <c r="A71" s="469">
        <v>56</v>
      </c>
      <c r="B71" s="470" t="s">
        <v>1574</v>
      </c>
      <c r="C71" s="471" t="s">
        <v>1575</v>
      </c>
      <c r="D71" s="472" t="s">
        <v>668</v>
      </c>
      <c r="E71" s="473">
        <v>4</v>
      </c>
      <c r="F71" s="474"/>
      <c r="G71" s="474">
        <f t="shared" si="6"/>
        <v>0</v>
      </c>
      <c r="H71" s="474">
        <v>5795</v>
      </c>
      <c r="I71" s="474">
        <f t="shared" si="25"/>
        <v>23180</v>
      </c>
      <c r="J71" s="474">
        <v>548.1999999999998</v>
      </c>
      <c r="K71" s="474">
        <f t="shared" si="26"/>
        <v>2192.8</v>
      </c>
      <c r="L71" s="474">
        <v>21</v>
      </c>
      <c r="M71" s="474">
        <f t="shared" si="27"/>
        <v>0</v>
      </c>
      <c r="N71" s="475">
        <v>0.01772</v>
      </c>
      <c r="O71" s="475">
        <f t="shared" si="28"/>
        <v>0.07088</v>
      </c>
      <c r="P71" s="475">
        <v>0</v>
      </c>
      <c r="Q71" s="475">
        <f t="shared" si="29"/>
        <v>0</v>
      </c>
      <c r="R71" s="475"/>
      <c r="S71" s="475"/>
      <c r="T71" s="476">
        <v>0.973</v>
      </c>
      <c r="U71" s="475">
        <f t="shared" si="30"/>
        <v>3.89</v>
      </c>
      <c r="V71" s="477"/>
      <c r="W71" s="477"/>
      <c r="X71" s="477"/>
      <c r="Y71" s="477"/>
      <c r="Z71" s="477"/>
      <c r="AA71" s="477"/>
      <c r="AB71" s="477"/>
      <c r="AC71" s="477"/>
      <c r="AD71" s="477"/>
      <c r="AE71" s="477" t="s">
        <v>1456</v>
      </c>
      <c r="AF71" s="477"/>
      <c r="AG71" s="477"/>
      <c r="AH71" s="477"/>
      <c r="AI71" s="477"/>
      <c r="AJ71" s="477"/>
      <c r="AK71" s="477"/>
      <c r="AL71" s="477"/>
      <c r="AM71" s="477"/>
      <c r="AN71" s="477"/>
      <c r="AO71" s="477"/>
      <c r="AP71" s="477"/>
      <c r="AQ71" s="477"/>
      <c r="AR71" s="477"/>
      <c r="AS71" s="477"/>
      <c r="AT71" s="477"/>
      <c r="AU71" s="477"/>
      <c r="AV71" s="477"/>
      <c r="AW71" s="477"/>
      <c r="AX71" s="477"/>
      <c r="AY71" s="477"/>
      <c r="AZ71" s="477"/>
      <c r="BA71" s="477"/>
      <c r="BB71" s="477"/>
      <c r="BC71" s="477"/>
      <c r="BD71" s="477"/>
      <c r="BE71" s="477"/>
      <c r="BF71" s="477"/>
      <c r="BG71" s="477"/>
      <c r="BH71" s="477"/>
    </row>
    <row r="72" spans="1:60" ht="22.5" outlineLevel="1">
      <c r="A72" s="469">
        <v>57</v>
      </c>
      <c r="B72" s="470" t="s">
        <v>1576</v>
      </c>
      <c r="C72" s="471" t="s">
        <v>1577</v>
      </c>
      <c r="D72" s="472" t="s">
        <v>668</v>
      </c>
      <c r="E72" s="473">
        <v>1</v>
      </c>
      <c r="F72" s="474"/>
      <c r="G72" s="474">
        <f t="shared" si="6"/>
        <v>0</v>
      </c>
      <c r="H72" s="474">
        <v>1144.12</v>
      </c>
      <c r="I72" s="474">
        <f t="shared" si="25"/>
        <v>1144.12</v>
      </c>
      <c r="J72" s="474">
        <v>1320.88</v>
      </c>
      <c r="K72" s="474">
        <f t="shared" si="26"/>
        <v>1320.88</v>
      </c>
      <c r="L72" s="474">
        <v>21</v>
      </c>
      <c r="M72" s="474">
        <f t="shared" si="27"/>
        <v>0</v>
      </c>
      <c r="N72" s="475">
        <v>0.01101</v>
      </c>
      <c r="O72" s="475">
        <f t="shared" si="28"/>
        <v>0.01101</v>
      </c>
      <c r="P72" s="475">
        <v>0</v>
      </c>
      <c r="Q72" s="475">
        <f t="shared" si="29"/>
        <v>0</v>
      </c>
      <c r="R72" s="475"/>
      <c r="S72" s="475"/>
      <c r="T72" s="476">
        <v>1.189</v>
      </c>
      <c r="U72" s="475">
        <f t="shared" si="30"/>
        <v>1.19</v>
      </c>
      <c r="V72" s="477"/>
      <c r="W72" s="477"/>
      <c r="X72" s="477"/>
      <c r="Y72" s="477"/>
      <c r="Z72" s="477"/>
      <c r="AA72" s="477"/>
      <c r="AB72" s="477"/>
      <c r="AC72" s="477"/>
      <c r="AD72" s="477"/>
      <c r="AE72" s="477" t="s">
        <v>1456</v>
      </c>
      <c r="AF72" s="477"/>
      <c r="AG72" s="477"/>
      <c r="AH72" s="477"/>
      <c r="AI72" s="477"/>
      <c r="AJ72" s="477"/>
      <c r="AK72" s="477"/>
      <c r="AL72" s="477"/>
      <c r="AM72" s="477"/>
      <c r="AN72" s="477"/>
      <c r="AO72" s="477"/>
      <c r="AP72" s="477"/>
      <c r="AQ72" s="477"/>
      <c r="AR72" s="477"/>
      <c r="AS72" s="477"/>
      <c r="AT72" s="477"/>
      <c r="AU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  <c r="BG72" s="477"/>
      <c r="BH72" s="477"/>
    </row>
    <row r="73" spans="1:60" ht="22.5" outlineLevel="1">
      <c r="A73" s="469">
        <v>58</v>
      </c>
      <c r="B73" s="470" t="s">
        <v>1578</v>
      </c>
      <c r="C73" s="471" t="s">
        <v>1579</v>
      </c>
      <c r="D73" s="472" t="s">
        <v>197</v>
      </c>
      <c r="E73" s="473">
        <v>1</v>
      </c>
      <c r="F73" s="474"/>
      <c r="G73" s="474">
        <f t="shared" si="6"/>
        <v>0</v>
      </c>
      <c r="H73" s="474">
        <v>0</v>
      </c>
      <c r="I73" s="474">
        <f t="shared" si="25"/>
        <v>0</v>
      </c>
      <c r="J73" s="474">
        <v>21210</v>
      </c>
      <c r="K73" s="474">
        <f t="shared" si="26"/>
        <v>21210</v>
      </c>
      <c r="L73" s="474">
        <v>21</v>
      </c>
      <c r="M73" s="474">
        <f t="shared" si="27"/>
        <v>0</v>
      </c>
      <c r="N73" s="475">
        <v>0</v>
      </c>
      <c r="O73" s="475">
        <f t="shared" si="28"/>
        <v>0</v>
      </c>
      <c r="P73" s="475">
        <v>0</v>
      </c>
      <c r="Q73" s="475">
        <f t="shared" si="29"/>
        <v>0</v>
      </c>
      <c r="R73" s="475"/>
      <c r="S73" s="475"/>
      <c r="T73" s="476">
        <v>0</v>
      </c>
      <c r="U73" s="475">
        <f t="shared" si="30"/>
        <v>0</v>
      </c>
      <c r="V73" s="477"/>
      <c r="W73" s="477"/>
      <c r="X73" s="477"/>
      <c r="Y73" s="477"/>
      <c r="Z73" s="477"/>
      <c r="AA73" s="477"/>
      <c r="AB73" s="477"/>
      <c r="AC73" s="477"/>
      <c r="AD73" s="477"/>
      <c r="AE73" s="477" t="s">
        <v>1456</v>
      </c>
      <c r="AF73" s="477"/>
      <c r="AG73" s="477"/>
      <c r="AH73" s="477"/>
      <c r="AI73" s="477"/>
      <c r="AJ73" s="477"/>
      <c r="AK73" s="477"/>
      <c r="AL73" s="477"/>
      <c r="AM73" s="477"/>
      <c r="AN73" s="477"/>
      <c r="AO73" s="477"/>
      <c r="AP73" s="477"/>
      <c r="AQ73" s="477"/>
      <c r="AR73" s="477"/>
      <c r="AS73" s="477"/>
      <c r="AT73" s="477"/>
      <c r="AU73" s="477"/>
      <c r="AV73" s="477"/>
      <c r="AW73" s="477"/>
      <c r="AX73" s="477"/>
      <c r="AY73" s="477"/>
      <c r="AZ73" s="477"/>
      <c r="BA73" s="477"/>
      <c r="BB73" s="477"/>
      <c r="BC73" s="477"/>
      <c r="BD73" s="477"/>
      <c r="BE73" s="477"/>
      <c r="BF73" s="477"/>
      <c r="BG73" s="477"/>
      <c r="BH73" s="477"/>
    </row>
    <row r="74" spans="1:60" ht="12" outlineLevel="1">
      <c r="A74" s="469">
        <v>59</v>
      </c>
      <c r="B74" s="470" t="s">
        <v>1580</v>
      </c>
      <c r="C74" s="471" t="s">
        <v>1581</v>
      </c>
      <c r="D74" s="472" t="s">
        <v>668</v>
      </c>
      <c r="E74" s="473">
        <v>1</v>
      </c>
      <c r="F74" s="474"/>
      <c r="G74" s="474">
        <f aca="true" t="shared" si="31" ref="G74:G87">E74*F74</f>
        <v>0</v>
      </c>
      <c r="H74" s="474">
        <v>4960.74</v>
      </c>
      <c r="I74" s="474">
        <f t="shared" si="25"/>
        <v>4960.74</v>
      </c>
      <c r="J74" s="474">
        <v>704.2600000000002</v>
      </c>
      <c r="K74" s="474">
        <f t="shared" si="26"/>
        <v>704.26</v>
      </c>
      <c r="L74" s="474">
        <v>21</v>
      </c>
      <c r="M74" s="474">
        <f t="shared" si="27"/>
        <v>0</v>
      </c>
      <c r="N74" s="475">
        <v>0.0109</v>
      </c>
      <c r="O74" s="475">
        <f t="shared" si="28"/>
        <v>0.0109</v>
      </c>
      <c r="P74" s="475">
        <v>0</v>
      </c>
      <c r="Q74" s="475">
        <f t="shared" si="29"/>
        <v>0</v>
      </c>
      <c r="R74" s="475"/>
      <c r="S74" s="475"/>
      <c r="T74" s="476">
        <v>1.25</v>
      </c>
      <c r="U74" s="475">
        <f t="shared" si="30"/>
        <v>1.25</v>
      </c>
      <c r="V74" s="477"/>
      <c r="W74" s="477"/>
      <c r="X74" s="477"/>
      <c r="Y74" s="477"/>
      <c r="Z74" s="477"/>
      <c r="AA74" s="477"/>
      <c r="AB74" s="477"/>
      <c r="AC74" s="477"/>
      <c r="AD74" s="477"/>
      <c r="AE74" s="477" t="s">
        <v>1456</v>
      </c>
      <c r="AF74" s="477"/>
      <c r="AG74" s="477"/>
      <c r="AH74" s="477"/>
      <c r="AI74" s="477"/>
      <c r="AJ74" s="477"/>
      <c r="AK74" s="477"/>
      <c r="AL74" s="477"/>
      <c r="AM74" s="477"/>
      <c r="AN74" s="477"/>
      <c r="AO74" s="477"/>
      <c r="AP74" s="477"/>
      <c r="AQ74" s="477"/>
      <c r="AR74" s="477"/>
      <c r="AS74" s="477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7"/>
      <c r="BE74" s="477"/>
      <c r="BF74" s="477"/>
      <c r="BG74" s="477"/>
      <c r="BH74" s="477"/>
    </row>
    <row r="75" spans="1:60" ht="12" outlineLevel="1">
      <c r="A75" s="469">
        <v>60</v>
      </c>
      <c r="B75" s="470" t="s">
        <v>1582</v>
      </c>
      <c r="C75" s="471" t="s">
        <v>1583</v>
      </c>
      <c r="D75" s="472" t="s">
        <v>668</v>
      </c>
      <c r="E75" s="473">
        <v>17</v>
      </c>
      <c r="F75" s="474"/>
      <c r="G75" s="474">
        <f t="shared" si="31"/>
        <v>0</v>
      </c>
      <c r="H75" s="474">
        <v>129.19</v>
      </c>
      <c r="I75" s="474">
        <f t="shared" si="25"/>
        <v>2196.23</v>
      </c>
      <c r="J75" s="474">
        <v>117.81</v>
      </c>
      <c r="K75" s="474">
        <f t="shared" si="26"/>
        <v>2002.77</v>
      </c>
      <c r="L75" s="474">
        <v>21</v>
      </c>
      <c r="M75" s="474">
        <f t="shared" si="27"/>
        <v>0</v>
      </c>
      <c r="N75" s="475">
        <v>0.00017</v>
      </c>
      <c r="O75" s="475">
        <f t="shared" si="28"/>
        <v>0.00289</v>
      </c>
      <c r="P75" s="475">
        <v>0</v>
      </c>
      <c r="Q75" s="475">
        <f t="shared" si="29"/>
        <v>0</v>
      </c>
      <c r="R75" s="475"/>
      <c r="S75" s="475"/>
      <c r="T75" s="476">
        <v>0.227</v>
      </c>
      <c r="U75" s="475">
        <f t="shared" si="30"/>
        <v>3.86</v>
      </c>
      <c r="V75" s="477"/>
      <c r="W75" s="477"/>
      <c r="X75" s="477"/>
      <c r="Y75" s="477"/>
      <c r="Z75" s="477"/>
      <c r="AA75" s="477"/>
      <c r="AB75" s="477"/>
      <c r="AC75" s="477"/>
      <c r="AD75" s="477"/>
      <c r="AE75" s="477" t="s">
        <v>1456</v>
      </c>
      <c r="AF75" s="477"/>
      <c r="AG75" s="477"/>
      <c r="AH75" s="477"/>
      <c r="AI75" s="477"/>
      <c r="AJ75" s="477"/>
      <c r="AK75" s="477"/>
      <c r="AL75" s="477"/>
      <c r="AM75" s="477"/>
      <c r="AN75" s="477"/>
      <c r="AO75" s="477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  <c r="BG75" s="477"/>
      <c r="BH75" s="477"/>
    </row>
    <row r="76" spans="1:60" ht="22.5" outlineLevel="1">
      <c r="A76" s="469">
        <v>61</v>
      </c>
      <c r="B76" s="470" t="s">
        <v>1584</v>
      </c>
      <c r="C76" s="471" t="s">
        <v>1585</v>
      </c>
      <c r="D76" s="472" t="s">
        <v>278</v>
      </c>
      <c r="E76" s="473">
        <v>5</v>
      </c>
      <c r="F76" s="474"/>
      <c r="G76" s="474">
        <f t="shared" si="31"/>
        <v>0</v>
      </c>
      <c r="H76" s="474">
        <v>2118.31</v>
      </c>
      <c r="I76" s="474">
        <f t="shared" si="25"/>
        <v>10591.55</v>
      </c>
      <c r="J76" s="474">
        <v>251.69000000000005</v>
      </c>
      <c r="K76" s="474">
        <f t="shared" si="26"/>
        <v>1258.45</v>
      </c>
      <c r="L76" s="474">
        <v>21</v>
      </c>
      <c r="M76" s="474">
        <f t="shared" si="27"/>
        <v>0</v>
      </c>
      <c r="N76" s="475">
        <v>0.00085</v>
      </c>
      <c r="O76" s="475">
        <f t="shared" si="28"/>
        <v>0.00425</v>
      </c>
      <c r="P76" s="475">
        <v>0</v>
      </c>
      <c r="Q76" s="475">
        <f t="shared" si="29"/>
        <v>0</v>
      </c>
      <c r="R76" s="475"/>
      <c r="S76" s="475"/>
      <c r="T76" s="476">
        <v>0.485</v>
      </c>
      <c r="U76" s="475">
        <f t="shared" si="30"/>
        <v>2.43</v>
      </c>
      <c r="V76" s="477"/>
      <c r="W76" s="477"/>
      <c r="X76" s="477"/>
      <c r="Y76" s="477"/>
      <c r="Z76" s="477"/>
      <c r="AA76" s="477"/>
      <c r="AB76" s="477"/>
      <c r="AC76" s="477"/>
      <c r="AD76" s="477"/>
      <c r="AE76" s="477" t="s">
        <v>1456</v>
      </c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  <c r="BG76" s="477"/>
      <c r="BH76" s="477"/>
    </row>
    <row r="77" spans="1:60" ht="33.75" outlineLevel="1">
      <c r="A77" s="469">
        <v>62</v>
      </c>
      <c r="B77" s="470" t="s">
        <v>1586</v>
      </c>
      <c r="C77" s="471" t="s">
        <v>1587</v>
      </c>
      <c r="D77" s="472" t="s">
        <v>278</v>
      </c>
      <c r="E77" s="473">
        <v>1</v>
      </c>
      <c r="F77" s="474"/>
      <c r="G77" s="474">
        <f t="shared" si="31"/>
        <v>0</v>
      </c>
      <c r="H77" s="474">
        <v>2132.99</v>
      </c>
      <c r="I77" s="474">
        <f t="shared" si="25"/>
        <v>2132.99</v>
      </c>
      <c r="J77" s="474">
        <v>247.01000000000022</v>
      </c>
      <c r="K77" s="474">
        <f t="shared" si="26"/>
        <v>247.01</v>
      </c>
      <c r="L77" s="474">
        <v>21</v>
      </c>
      <c r="M77" s="474">
        <f t="shared" si="27"/>
        <v>0</v>
      </c>
      <c r="N77" s="475">
        <v>0.00172</v>
      </c>
      <c r="O77" s="475">
        <f t="shared" si="28"/>
        <v>0.00172</v>
      </c>
      <c r="P77" s="475">
        <v>0</v>
      </c>
      <c r="Q77" s="475">
        <f t="shared" si="29"/>
        <v>0</v>
      </c>
      <c r="R77" s="475"/>
      <c r="S77" s="475"/>
      <c r="T77" s="476">
        <v>0.476</v>
      </c>
      <c r="U77" s="475">
        <f t="shared" si="30"/>
        <v>0.48</v>
      </c>
      <c r="V77" s="477"/>
      <c r="W77" s="477"/>
      <c r="X77" s="477"/>
      <c r="Y77" s="477"/>
      <c r="Z77" s="477"/>
      <c r="AA77" s="477"/>
      <c r="AB77" s="477"/>
      <c r="AC77" s="477"/>
      <c r="AD77" s="477"/>
      <c r="AE77" s="477" t="s">
        <v>1456</v>
      </c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</row>
    <row r="78" spans="1:60" ht="12" outlineLevel="1">
      <c r="A78" s="469">
        <v>63</v>
      </c>
      <c r="B78" s="470" t="s">
        <v>1588</v>
      </c>
      <c r="C78" s="471" t="s">
        <v>1589</v>
      </c>
      <c r="D78" s="472" t="s">
        <v>1534</v>
      </c>
      <c r="E78" s="473">
        <v>0.32</v>
      </c>
      <c r="F78" s="474"/>
      <c r="G78" s="474">
        <f t="shared" si="31"/>
        <v>0</v>
      </c>
      <c r="H78" s="474">
        <v>0</v>
      </c>
      <c r="I78" s="474">
        <f t="shared" si="25"/>
        <v>0</v>
      </c>
      <c r="J78" s="474">
        <v>917</v>
      </c>
      <c r="K78" s="474">
        <f t="shared" si="26"/>
        <v>293.44</v>
      </c>
      <c r="L78" s="474">
        <v>21</v>
      </c>
      <c r="M78" s="474">
        <f t="shared" si="27"/>
        <v>0</v>
      </c>
      <c r="N78" s="475">
        <v>0</v>
      </c>
      <c r="O78" s="475">
        <f t="shared" si="28"/>
        <v>0</v>
      </c>
      <c r="P78" s="475">
        <v>0</v>
      </c>
      <c r="Q78" s="475">
        <f t="shared" si="29"/>
        <v>0</v>
      </c>
      <c r="R78" s="475"/>
      <c r="S78" s="475"/>
      <c r="T78" s="476">
        <v>0</v>
      </c>
      <c r="U78" s="475">
        <f t="shared" si="30"/>
        <v>0</v>
      </c>
      <c r="V78" s="477"/>
      <c r="W78" s="477"/>
      <c r="X78" s="477"/>
      <c r="Y78" s="477"/>
      <c r="Z78" s="477"/>
      <c r="AA78" s="477"/>
      <c r="AB78" s="477"/>
      <c r="AC78" s="477"/>
      <c r="AD78" s="477"/>
      <c r="AE78" s="477" t="s">
        <v>1456</v>
      </c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</row>
    <row r="79" spans="1:31" ht="12">
      <c r="A79" s="478" t="s">
        <v>1452</v>
      </c>
      <c r="B79" s="479" t="s">
        <v>680</v>
      </c>
      <c r="C79" s="480" t="s">
        <v>1590</v>
      </c>
      <c r="D79" s="481"/>
      <c r="E79" s="482"/>
      <c r="F79" s="483"/>
      <c r="G79" s="483">
        <f>SUMIF(AE80:AE81,"&lt;&gt;NOR",G80:G81)</f>
        <v>0</v>
      </c>
      <c r="H79" s="483"/>
      <c r="I79" s="483">
        <f>SUM(I80:I81)</f>
        <v>34988.85</v>
      </c>
      <c r="J79" s="483"/>
      <c r="K79" s="483">
        <f>SUM(K80:K81)</f>
        <v>5114.07</v>
      </c>
      <c r="L79" s="483"/>
      <c r="M79" s="483">
        <f>SUM(M80:M81)</f>
        <v>0</v>
      </c>
      <c r="N79" s="484"/>
      <c r="O79" s="484">
        <f>SUM(O80:O81)</f>
        <v>0.045</v>
      </c>
      <c r="P79" s="484"/>
      <c r="Q79" s="484">
        <f>SUM(Q80:Q81)</f>
        <v>0</v>
      </c>
      <c r="R79" s="484"/>
      <c r="S79" s="484"/>
      <c r="T79" s="485"/>
      <c r="U79" s="484">
        <f>SUM(U80:U81)</f>
        <v>8.85</v>
      </c>
      <c r="AE79" s="450" t="s">
        <v>1453</v>
      </c>
    </row>
    <row r="80" spans="1:60" ht="12" outlineLevel="1">
      <c r="A80" s="469">
        <v>64</v>
      </c>
      <c r="B80" s="470" t="s">
        <v>1591</v>
      </c>
      <c r="C80" s="471" t="s">
        <v>1592</v>
      </c>
      <c r="D80" s="472" t="s">
        <v>668</v>
      </c>
      <c r="E80" s="473">
        <v>5</v>
      </c>
      <c r="F80" s="474"/>
      <c r="G80" s="474">
        <f t="shared" si="31"/>
        <v>0</v>
      </c>
      <c r="H80" s="474">
        <v>6997.77</v>
      </c>
      <c r="I80" s="474">
        <f>ROUND(E80*H80,2)</f>
        <v>34988.85</v>
      </c>
      <c r="J80" s="474">
        <v>997.2299999999996</v>
      </c>
      <c r="K80" s="474">
        <f>ROUND(E80*J80,2)</f>
        <v>4986.15</v>
      </c>
      <c r="L80" s="474">
        <v>21</v>
      </c>
      <c r="M80" s="474">
        <f>G80*(1+L80/100)</f>
        <v>0</v>
      </c>
      <c r="N80" s="475">
        <v>0.009</v>
      </c>
      <c r="O80" s="475">
        <f>ROUND(E80*N80,5)</f>
        <v>0.045</v>
      </c>
      <c r="P80" s="475">
        <v>0</v>
      </c>
      <c r="Q80" s="475">
        <f>ROUND(E80*P80,5)</f>
        <v>0</v>
      </c>
      <c r="R80" s="475"/>
      <c r="S80" s="475"/>
      <c r="T80" s="476">
        <v>1.77</v>
      </c>
      <c r="U80" s="475">
        <f>ROUND(E80*T80,2)</f>
        <v>8.85</v>
      </c>
      <c r="V80" s="477"/>
      <c r="W80" s="477"/>
      <c r="X80" s="477"/>
      <c r="Y80" s="477"/>
      <c r="Z80" s="477"/>
      <c r="AA80" s="477"/>
      <c r="AB80" s="477"/>
      <c r="AC80" s="477"/>
      <c r="AD80" s="477"/>
      <c r="AE80" s="477" t="s">
        <v>1456</v>
      </c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  <c r="BG80" s="477"/>
      <c r="BH80" s="477"/>
    </row>
    <row r="81" spans="1:60" ht="22.5" outlineLevel="1">
      <c r="A81" s="469">
        <v>65</v>
      </c>
      <c r="B81" s="470" t="s">
        <v>1593</v>
      </c>
      <c r="C81" s="471" t="s">
        <v>1594</v>
      </c>
      <c r="D81" s="472" t="s">
        <v>1534</v>
      </c>
      <c r="E81" s="473">
        <v>0.32</v>
      </c>
      <c r="F81" s="474"/>
      <c r="G81" s="474">
        <f t="shared" si="31"/>
        <v>0</v>
      </c>
      <c r="H81" s="474">
        <v>0</v>
      </c>
      <c r="I81" s="474">
        <f>ROUND(E81*H81,2)</f>
        <v>0</v>
      </c>
      <c r="J81" s="474">
        <v>399.75</v>
      </c>
      <c r="K81" s="474">
        <f>ROUND(E81*J81,2)</f>
        <v>127.92</v>
      </c>
      <c r="L81" s="474">
        <v>21</v>
      </c>
      <c r="M81" s="474">
        <f>G81*(1+L81/100)</f>
        <v>0</v>
      </c>
      <c r="N81" s="475">
        <v>0</v>
      </c>
      <c r="O81" s="475">
        <f>ROUND(E81*N81,5)</f>
        <v>0</v>
      </c>
      <c r="P81" s="475">
        <v>0</v>
      </c>
      <c r="Q81" s="475">
        <f>ROUND(E81*P81,5)</f>
        <v>0</v>
      </c>
      <c r="R81" s="475"/>
      <c r="S81" s="475"/>
      <c r="T81" s="476">
        <v>0</v>
      </c>
      <c r="U81" s="475">
        <f>ROUND(E81*T81,2)</f>
        <v>0</v>
      </c>
      <c r="V81" s="477"/>
      <c r="W81" s="477"/>
      <c r="X81" s="477"/>
      <c r="Y81" s="477"/>
      <c r="Z81" s="477"/>
      <c r="AA81" s="477"/>
      <c r="AB81" s="477"/>
      <c r="AC81" s="477"/>
      <c r="AD81" s="477"/>
      <c r="AE81" s="477" t="s">
        <v>1456</v>
      </c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  <c r="BG81" s="477"/>
      <c r="BH81" s="477"/>
    </row>
    <row r="82" spans="1:31" ht="12">
      <c r="A82" s="478" t="s">
        <v>1452</v>
      </c>
      <c r="B82" s="479" t="s">
        <v>1595</v>
      </c>
      <c r="C82" s="480" t="s">
        <v>1596</v>
      </c>
      <c r="D82" s="481"/>
      <c r="E82" s="482"/>
      <c r="F82" s="483"/>
      <c r="G82" s="483">
        <f>SUMIF(AE83:AE83,"&lt;&gt;NOR",G83:G83)</f>
        <v>0</v>
      </c>
      <c r="H82" s="483"/>
      <c r="I82" s="483">
        <f>SUM(I83:I83)</f>
        <v>0</v>
      </c>
      <c r="J82" s="483"/>
      <c r="K82" s="483">
        <f>SUM(K83:K83)</f>
        <v>15700</v>
      </c>
      <c r="L82" s="483"/>
      <c r="M82" s="483">
        <f>SUM(M83:M83)</f>
        <v>0</v>
      </c>
      <c r="N82" s="484"/>
      <c r="O82" s="484">
        <f>SUM(O83:O83)</f>
        <v>0</v>
      </c>
      <c r="P82" s="484"/>
      <c r="Q82" s="484">
        <f>SUM(Q83:Q83)</f>
        <v>0</v>
      </c>
      <c r="R82" s="484"/>
      <c r="S82" s="484"/>
      <c r="T82" s="485"/>
      <c r="U82" s="484">
        <f>SUM(U83:U83)</f>
        <v>0</v>
      </c>
      <c r="AE82" s="450" t="s">
        <v>1453</v>
      </c>
    </row>
    <row r="83" spans="1:60" ht="12" outlineLevel="1">
      <c r="A83" s="469">
        <v>66</v>
      </c>
      <c r="B83" s="470" t="s">
        <v>1597</v>
      </c>
      <c r="C83" s="471" t="s">
        <v>1598</v>
      </c>
      <c r="D83" s="472" t="s">
        <v>1054</v>
      </c>
      <c r="E83" s="473">
        <v>1</v>
      </c>
      <c r="F83" s="474"/>
      <c r="G83" s="474">
        <f t="shared" si="31"/>
        <v>0</v>
      </c>
      <c r="H83" s="474">
        <v>0</v>
      </c>
      <c r="I83" s="474">
        <f>ROUND(E83*H83,2)</f>
        <v>0</v>
      </c>
      <c r="J83" s="474">
        <v>15700</v>
      </c>
      <c r="K83" s="474">
        <f>ROUND(E83*J83,2)</f>
        <v>15700</v>
      </c>
      <c r="L83" s="474">
        <v>21</v>
      </c>
      <c r="M83" s="474">
        <f>G83*(1+L83/100)</f>
        <v>0</v>
      </c>
      <c r="N83" s="475">
        <v>0</v>
      </c>
      <c r="O83" s="475">
        <f>ROUND(E83*N83,5)</f>
        <v>0</v>
      </c>
      <c r="P83" s="475">
        <v>0</v>
      </c>
      <c r="Q83" s="475">
        <f>ROUND(E83*P83,5)</f>
        <v>0</v>
      </c>
      <c r="R83" s="475"/>
      <c r="S83" s="475"/>
      <c r="T83" s="476">
        <v>0</v>
      </c>
      <c r="U83" s="475">
        <f>ROUND(E83*T83,2)</f>
        <v>0</v>
      </c>
      <c r="V83" s="477"/>
      <c r="W83" s="477"/>
      <c r="X83" s="477"/>
      <c r="Y83" s="477"/>
      <c r="Z83" s="477"/>
      <c r="AA83" s="477"/>
      <c r="AB83" s="477"/>
      <c r="AC83" s="477"/>
      <c r="AD83" s="477"/>
      <c r="AE83" s="477" t="s">
        <v>1456</v>
      </c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  <c r="BG83" s="477"/>
      <c r="BH83" s="477"/>
    </row>
    <row r="84" spans="1:31" ht="12">
      <c r="A84" s="478" t="s">
        <v>1452</v>
      </c>
      <c r="B84" s="479" t="s">
        <v>1599</v>
      </c>
      <c r="C84" s="480" t="s">
        <v>1600</v>
      </c>
      <c r="D84" s="481"/>
      <c r="E84" s="482"/>
      <c r="F84" s="483"/>
      <c r="G84" s="483">
        <f>SUMIF(AE85:AE87,"&lt;&gt;NOR",G85:G87)</f>
        <v>0</v>
      </c>
      <c r="H84" s="483"/>
      <c r="I84" s="483">
        <f>SUM(I85:I87)</f>
        <v>0</v>
      </c>
      <c r="J84" s="483"/>
      <c r="K84" s="483">
        <f>SUM(K85:K87)</f>
        <v>20618.62</v>
      </c>
      <c r="L84" s="483"/>
      <c r="M84" s="483">
        <f>SUM(M85:M87)</f>
        <v>0</v>
      </c>
      <c r="N84" s="484"/>
      <c r="O84" s="484">
        <f>SUM(O85:O87)</f>
        <v>0</v>
      </c>
      <c r="P84" s="484"/>
      <c r="Q84" s="484">
        <f>SUM(Q85:Q87)</f>
        <v>0</v>
      </c>
      <c r="R84" s="484"/>
      <c r="S84" s="484"/>
      <c r="T84" s="485"/>
      <c r="U84" s="484">
        <f>SUM(U85:U87)</f>
        <v>0</v>
      </c>
      <c r="AE84" s="450" t="s">
        <v>1453</v>
      </c>
    </row>
    <row r="85" spans="1:60" ht="12" outlineLevel="1">
      <c r="A85" s="469">
        <v>67</v>
      </c>
      <c r="B85" s="470" t="s">
        <v>1601</v>
      </c>
      <c r="C85" s="471" t="s">
        <v>1602</v>
      </c>
      <c r="D85" s="472" t="s">
        <v>1534</v>
      </c>
      <c r="E85" s="473">
        <v>2</v>
      </c>
      <c r="F85" s="474"/>
      <c r="G85" s="474">
        <f t="shared" si="31"/>
        <v>0</v>
      </c>
      <c r="H85" s="474">
        <v>0</v>
      </c>
      <c r="I85" s="474">
        <f>ROUND(E85*H85,2)</f>
        <v>0</v>
      </c>
      <c r="J85" s="474">
        <v>4059.31</v>
      </c>
      <c r="K85" s="474">
        <f>ROUND(E85*J85,2)</f>
        <v>8118.62</v>
      </c>
      <c r="L85" s="474">
        <v>21</v>
      </c>
      <c r="M85" s="474">
        <f>G85*(1+L85/100)</f>
        <v>0</v>
      </c>
      <c r="N85" s="475">
        <v>0</v>
      </c>
      <c r="O85" s="475">
        <f>ROUND(E85*N85,5)</f>
        <v>0</v>
      </c>
      <c r="P85" s="475">
        <v>0</v>
      </c>
      <c r="Q85" s="475">
        <f>ROUND(E85*P85,5)</f>
        <v>0</v>
      </c>
      <c r="R85" s="475"/>
      <c r="S85" s="475"/>
      <c r="T85" s="476">
        <v>0</v>
      </c>
      <c r="U85" s="475">
        <f>ROUND(E85*T85,2)</f>
        <v>0</v>
      </c>
      <c r="V85" s="477"/>
      <c r="W85" s="477"/>
      <c r="X85" s="477"/>
      <c r="Y85" s="477"/>
      <c r="Z85" s="477"/>
      <c r="AA85" s="477"/>
      <c r="AB85" s="477"/>
      <c r="AC85" s="477"/>
      <c r="AD85" s="477"/>
      <c r="AE85" s="477" t="s">
        <v>1456</v>
      </c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</row>
    <row r="86" spans="1:60" ht="12" outlineLevel="1">
      <c r="A86" s="469">
        <v>68</v>
      </c>
      <c r="B86" s="470" t="s">
        <v>1603</v>
      </c>
      <c r="C86" s="471" t="s">
        <v>1604</v>
      </c>
      <c r="D86" s="472" t="s">
        <v>1605</v>
      </c>
      <c r="E86" s="473">
        <v>1</v>
      </c>
      <c r="F86" s="474"/>
      <c r="G86" s="474">
        <f t="shared" si="31"/>
        <v>0</v>
      </c>
      <c r="H86" s="474">
        <v>0</v>
      </c>
      <c r="I86" s="474">
        <f>ROUND(E86*H86,2)</f>
        <v>0</v>
      </c>
      <c r="J86" s="474">
        <v>7000</v>
      </c>
      <c r="K86" s="474">
        <f>ROUND(E86*J86,2)</f>
        <v>7000</v>
      </c>
      <c r="L86" s="474">
        <v>21</v>
      </c>
      <c r="M86" s="474">
        <f>G86*(1+L86/100)</f>
        <v>0</v>
      </c>
      <c r="N86" s="475">
        <v>0</v>
      </c>
      <c r="O86" s="475">
        <f>ROUND(E86*N86,5)</f>
        <v>0</v>
      </c>
      <c r="P86" s="475">
        <v>0</v>
      </c>
      <c r="Q86" s="475">
        <f>ROUND(E86*P86,5)</f>
        <v>0</v>
      </c>
      <c r="R86" s="475"/>
      <c r="S86" s="475"/>
      <c r="T86" s="476">
        <v>0</v>
      </c>
      <c r="U86" s="475">
        <f>ROUND(E86*T86,2)</f>
        <v>0</v>
      </c>
      <c r="V86" s="477"/>
      <c r="W86" s="477"/>
      <c r="X86" s="477"/>
      <c r="Y86" s="477"/>
      <c r="Z86" s="477"/>
      <c r="AA86" s="477"/>
      <c r="AB86" s="477"/>
      <c r="AC86" s="477"/>
      <c r="AD86" s="477"/>
      <c r="AE86" s="477" t="s">
        <v>1456</v>
      </c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7"/>
    </row>
    <row r="87" spans="1:60" ht="12" outlineLevel="1">
      <c r="A87" s="486">
        <v>69</v>
      </c>
      <c r="B87" s="487" t="s">
        <v>1606</v>
      </c>
      <c r="C87" s="488" t="s">
        <v>1607</v>
      </c>
      <c r="D87" s="489" t="s">
        <v>1605</v>
      </c>
      <c r="E87" s="490">
        <v>1</v>
      </c>
      <c r="F87" s="491"/>
      <c r="G87" s="491">
        <f t="shared" si="31"/>
        <v>0</v>
      </c>
      <c r="H87" s="491">
        <v>0</v>
      </c>
      <c r="I87" s="491">
        <f>ROUND(E87*H87,2)</f>
        <v>0</v>
      </c>
      <c r="J87" s="491">
        <v>5500</v>
      </c>
      <c r="K87" s="491">
        <f>ROUND(E87*J87,2)</f>
        <v>5500</v>
      </c>
      <c r="L87" s="491">
        <v>21</v>
      </c>
      <c r="M87" s="491">
        <f>G87*(1+L87/100)</f>
        <v>0</v>
      </c>
      <c r="N87" s="492">
        <v>0</v>
      </c>
      <c r="O87" s="492">
        <f>ROUND(E87*N87,5)</f>
        <v>0</v>
      </c>
      <c r="P87" s="492">
        <v>0</v>
      </c>
      <c r="Q87" s="492">
        <f>ROUND(E87*P87,5)</f>
        <v>0</v>
      </c>
      <c r="R87" s="492"/>
      <c r="S87" s="492"/>
      <c r="T87" s="493">
        <v>0</v>
      </c>
      <c r="U87" s="492">
        <f>ROUND(E87*T87,2)</f>
        <v>0</v>
      </c>
      <c r="V87" s="477"/>
      <c r="W87" s="477"/>
      <c r="X87" s="477"/>
      <c r="Y87" s="477"/>
      <c r="Z87" s="477"/>
      <c r="AA87" s="477"/>
      <c r="AB87" s="477"/>
      <c r="AC87" s="477"/>
      <c r="AD87" s="477"/>
      <c r="AE87" s="477" t="s">
        <v>1456</v>
      </c>
      <c r="AF87" s="477"/>
      <c r="AG87" s="477"/>
      <c r="AH87" s="477"/>
      <c r="AI87" s="477"/>
      <c r="AJ87" s="477"/>
      <c r="AK87" s="477"/>
      <c r="AL87" s="477"/>
      <c r="AM87" s="477"/>
      <c r="AN87" s="477"/>
      <c r="AO87" s="477"/>
      <c r="AP87" s="477"/>
      <c r="AQ87" s="477"/>
      <c r="AR87" s="477"/>
      <c r="AS87" s="477"/>
      <c r="AT87" s="477"/>
      <c r="AU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  <c r="BG87" s="477"/>
      <c r="BH87" s="477"/>
    </row>
    <row r="88" spans="1:30" ht="12">
      <c r="A88" s="494"/>
      <c r="B88" s="495" t="s">
        <v>3</v>
      </c>
      <c r="C88" s="496" t="s">
        <v>3</v>
      </c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AC88" s="450">
        <v>15</v>
      </c>
      <c r="AD88" s="450">
        <v>21</v>
      </c>
    </row>
    <row r="89" spans="2:31" s="497" customFormat="1" ht="12">
      <c r="B89" s="498"/>
      <c r="C89" s="499" t="s">
        <v>1608</v>
      </c>
      <c r="G89" s="500">
        <f>G84+G82+G79+G66+G51+G41+G39+G36+G25+G22+G8</f>
        <v>0</v>
      </c>
      <c r="AE89" s="497" t="s">
        <v>1609</v>
      </c>
    </row>
  </sheetData>
  <mergeCells count="4">
    <mergeCell ref="A1:G1"/>
    <mergeCell ref="C2:G2"/>
    <mergeCell ref="C3:G3"/>
    <mergeCell ref="C4:G4"/>
  </mergeCells>
  <printOptions/>
  <pageMargins left="0.393700787401575" right="0.19685039370078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0"/>
  <sheetViews>
    <sheetView showGridLines="0" zoomScale="85" zoomScaleNormal="85" zoomScaleSheetLayoutView="40" workbookViewId="0" topLeftCell="A1">
      <pane ySplit="13" topLeftCell="A125" activePane="bottomLeft" state="frozen"/>
      <selection pane="bottomLeft" activeCell="J140" sqref="J140"/>
    </sheetView>
  </sheetViews>
  <sheetFormatPr defaultColWidth="10.7109375" defaultRowHeight="12" customHeight="1"/>
  <cols>
    <col min="1" max="1" width="7.28125" style="416" customWidth="1"/>
    <col min="2" max="2" width="18.7109375" style="289" customWidth="1"/>
    <col min="3" max="3" width="15.421875" style="289" customWidth="1"/>
    <col min="4" max="4" width="59.7109375" style="289" customWidth="1"/>
    <col min="5" max="5" width="5.140625" style="289" customWidth="1"/>
    <col min="6" max="6" width="14.8515625" style="289" customWidth="1"/>
    <col min="7" max="7" width="15.421875" style="289" customWidth="1"/>
    <col min="8" max="8" width="17.8515625" style="289" customWidth="1"/>
    <col min="9" max="9" width="20.00390625" style="289" customWidth="1"/>
    <col min="10" max="10" width="17.8515625" style="289" customWidth="1"/>
    <col min="11" max="16" width="10.7109375" style="449" customWidth="1"/>
    <col min="17" max="17" width="12.28125" style="449" bestFit="1" customWidth="1"/>
    <col min="18" max="16384" width="10.7109375" style="449" customWidth="1"/>
  </cols>
  <sheetData>
    <row r="1" spans="1:10" s="289" customFormat="1" ht="27.75" customHeight="1">
      <c r="A1" s="548" t="s">
        <v>1258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s="289" customFormat="1" ht="12.75" customHeight="1">
      <c r="A2" s="290" t="s">
        <v>1259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s="289" customFormat="1" ht="12.7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</row>
    <row r="4" spans="1:10" s="289" customFormat="1" ht="12.75" customHeight="1">
      <c r="A4" s="290" t="s">
        <v>1260</v>
      </c>
      <c r="B4" s="291" t="s">
        <v>1261</v>
      </c>
      <c r="C4" s="290"/>
      <c r="D4" s="290"/>
      <c r="E4" s="290"/>
      <c r="F4" s="290"/>
      <c r="G4" s="290"/>
      <c r="H4" s="290"/>
      <c r="I4" s="290"/>
      <c r="J4" s="290"/>
    </row>
    <row r="5" spans="1:10" s="289" customFormat="1" ht="13.5" customHeight="1">
      <c r="A5" s="292"/>
      <c r="B5" s="290"/>
      <c r="C5" s="292"/>
      <c r="D5" s="290"/>
      <c r="E5" s="290"/>
      <c r="F5" s="290"/>
      <c r="G5" s="290"/>
      <c r="H5" s="290"/>
      <c r="I5" s="290"/>
      <c r="J5" s="290"/>
    </row>
    <row r="6" spans="1:10" s="289" customFormat="1" ht="6.75" customHeight="1">
      <c r="A6" s="293"/>
      <c r="B6" s="293"/>
      <c r="C6" s="293"/>
      <c r="D6" s="293"/>
      <c r="E6" s="293"/>
      <c r="F6" s="293"/>
      <c r="G6" s="294"/>
      <c r="H6" s="294"/>
      <c r="I6" s="294"/>
      <c r="J6" s="294"/>
    </row>
    <row r="7" spans="1:10" s="289" customFormat="1" ht="12.75" customHeight="1">
      <c r="A7" s="295" t="s">
        <v>1262</v>
      </c>
      <c r="B7" s="296"/>
      <c r="C7" s="296"/>
      <c r="D7" s="296"/>
      <c r="E7" s="296"/>
      <c r="F7" s="296"/>
      <c r="G7" s="296"/>
      <c r="H7" s="296"/>
      <c r="I7" s="296"/>
      <c r="J7" s="296"/>
    </row>
    <row r="8" spans="1:10" s="289" customFormat="1" ht="12.75" customHeight="1">
      <c r="A8" s="295" t="s">
        <v>1263</v>
      </c>
      <c r="B8" s="296"/>
      <c r="C8" s="296"/>
      <c r="D8" s="296"/>
      <c r="E8" s="296"/>
      <c r="F8" s="296"/>
      <c r="G8" s="296"/>
      <c r="H8" s="296"/>
      <c r="I8" s="296"/>
      <c r="J8" s="295" t="s">
        <v>1264</v>
      </c>
    </row>
    <row r="9" spans="1:10" s="289" customFormat="1" ht="12.75" customHeight="1">
      <c r="A9" s="295" t="s">
        <v>1265</v>
      </c>
      <c r="B9" s="296"/>
      <c r="C9" s="296"/>
      <c r="D9" s="296"/>
      <c r="E9" s="296"/>
      <c r="F9" s="296"/>
      <c r="G9" s="296"/>
      <c r="H9" s="296"/>
      <c r="I9" s="296"/>
      <c r="J9" s="297">
        <v>44594</v>
      </c>
    </row>
    <row r="10" spans="1:10" s="289" customFormat="1" ht="6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s="289" customFormat="1" ht="24.75" customHeight="1">
      <c r="A11" s="298" t="s">
        <v>1266</v>
      </c>
      <c r="B11" s="298" t="s">
        <v>1267</v>
      </c>
      <c r="C11" s="298" t="s">
        <v>1107</v>
      </c>
      <c r="D11" s="298" t="s">
        <v>56</v>
      </c>
      <c r="E11" s="298" t="s">
        <v>104</v>
      </c>
      <c r="F11" s="298" t="s">
        <v>1268</v>
      </c>
      <c r="G11" s="298" t="s">
        <v>1269</v>
      </c>
      <c r="H11" s="298" t="s">
        <v>1270</v>
      </c>
      <c r="I11" s="298" t="s">
        <v>1271</v>
      </c>
      <c r="J11" s="298" t="s">
        <v>1209</v>
      </c>
    </row>
    <row r="12" spans="1:10" s="289" customFormat="1" ht="12.75" customHeight="1" hidden="1">
      <c r="A12" s="298" t="s">
        <v>82</v>
      </c>
      <c r="B12" s="298" t="s">
        <v>84</v>
      </c>
      <c r="C12" s="298" t="s">
        <v>137</v>
      </c>
      <c r="D12" s="298" t="s">
        <v>125</v>
      </c>
      <c r="E12" s="298" t="s">
        <v>147</v>
      </c>
      <c r="F12" s="298" t="s">
        <v>153</v>
      </c>
      <c r="G12" s="298" t="s">
        <v>158</v>
      </c>
      <c r="H12" s="298" t="s">
        <v>164</v>
      </c>
      <c r="I12" s="298" t="s">
        <v>118</v>
      </c>
      <c r="J12" s="298" t="s">
        <v>252</v>
      </c>
    </row>
    <row r="13" spans="1:10" s="289" customFormat="1" ht="6" customHeight="1" thickBo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0" s="289" customFormat="1" ht="30.75" customHeight="1">
      <c r="A14" s="299"/>
      <c r="B14" s="300"/>
      <c r="C14" s="300" t="s">
        <v>115</v>
      </c>
      <c r="D14" s="300" t="s">
        <v>1272</v>
      </c>
      <c r="E14" s="300"/>
      <c r="F14" s="301"/>
      <c r="G14" s="302"/>
      <c r="H14" s="302">
        <f>SUM(H16:H24)</f>
        <v>0</v>
      </c>
      <c r="I14" s="302">
        <f>SUM(I16:I24)</f>
        <v>0</v>
      </c>
      <c r="J14" s="302">
        <f>SUM(J16:J24)</f>
        <v>0</v>
      </c>
    </row>
    <row r="15" spans="1:10" s="289" customFormat="1" ht="30.75" customHeight="1" thickBot="1">
      <c r="A15" s="303"/>
      <c r="B15" s="304"/>
      <c r="C15" s="304"/>
      <c r="D15" s="304"/>
      <c r="E15" s="304"/>
      <c r="F15" s="305"/>
      <c r="G15" s="306"/>
      <c r="H15" s="306"/>
      <c r="I15" s="306"/>
      <c r="J15" s="306"/>
    </row>
    <row r="16" spans="1:10" s="289" customFormat="1" ht="47.25" customHeight="1">
      <c r="A16" s="307">
        <v>1</v>
      </c>
      <c r="B16" s="308"/>
      <c r="C16" s="309" t="s">
        <v>1273</v>
      </c>
      <c r="D16" s="308" t="s">
        <v>1274</v>
      </c>
      <c r="E16" s="308" t="s">
        <v>278</v>
      </c>
      <c r="F16" s="310">
        <v>4</v>
      </c>
      <c r="G16" s="311">
        <v>0</v>
      </c>
      <c r="H16" s="311">
        <v>0</v>
      </c>
      <c r="I16" s="311">
        <v>0</v>
      </c>
      <c r="J16" s="312">
        <f aca="true" t="shared" si="0" ref="J16:J24">H16+I16</f>
        <v>0</v>
      </c>
    </row>
    <row r="17" spans="1:10" s="289" customFormat="1" ht="47.25" customHeight="1">
      <c r="A17" s="313">
        <v>2</v>
      </c>
      <c r="B17" s="308"/>
      <c r="C17" s="308"/>
      <c r="D17" s="314" t="s">
        <v>1275</v>
      </c>
      <c r="E17" s="308"/>
      <c r="F17" s="310"/>
      <c r="G17" s="311"/>
      <c r="H17" s="311"/>
      <c r="I17" s="311"/>
      <c r="J17" s="312"/>
    </row>
    <row r="18" spans="1:10" s="289" customFormat="1" ht="32.25" customHeight="1">
      <c r="A18" s="307">
        <v>3</v>
      </c>
      <c r="B18" s="315"/>
      <c r="C18" s="315">
        <v>741310031</v>
      </c>
      <c r="D18" s="315" t="s">
        <v>1276</v>
      </c>
      <c r="E18" s="315" t="s">
        <v>278</v>
      </c>
      <c r="F18" s="316">
        <v>4</v>
      </c>
      <c r="G18" s="317">
        <v>0</v>
      </c>
      <c r="H18" s="317">
        <f>F18*G277</f>
        <v>0</v>
      </c>
      <c r="I18" s="317">
        <f>F18*G18</f>
        <v>0</v>
      </c>
      <c r="J18" s="318">
        <f t="shared" si="0"/>
        <v>0</v>
      </c>
    </row>
    <row r="19" spans="1:22" s="289" customFormat="1" ht="45.75" customHeight="1">
      <c r="A19" s="313">
        <v>4</v>
      </c>
      <c r="B19" s="309"/>
      <c r="C19" s="309" t="s">
        <v>1277</v>
      </c>
      <c r="D19" s="309" t="s">
        <v>1278</v>
      </c>
      <c r="E19" s="309" t="s">
        <v>278</v>
      </c>
      <c r="F19" s="319">
        <v>2</v>
      </c>
      <c r="G19" s="320">
        <v>0</v>
      </c>
      <c r="H19" s="320">
        <f>F19*G19</f>
        <v>0</v>
      </c>
      <c r="I19" s="320">
        <v>0</v>
      </c>
      <c r="J19" s="321">
        <f t="shared" si="0"/>
        <v>0</v>
      </c>
      <c r="V19" s="322" t="e">
        <f>SUM(#REF!)</f>
        <v>#REF!</v>
      </c>
    </row>
    <row r="20" spans="1:22" s="289" customFormat="1" ht="45.75" customHeight="1">
      <c r="A20" s="307">
        <v>5</v>
      </c>
      <c r="B20" s="309"/>
      <c r="C20" s="309"/>
      <c r="D20" s="314" t="s">
        <v>1279</v>
      </c>
      <c r="E20" s="309"/>
      <c r="F20" s="319"/>
      <c r="G20" s="320"/>
      <c r="H20" s="320"/>
      <c r="I20" s="320"/>
      <c r="J20" s="321"/>
      <c r="V20" s="322"/>
    </row>
    <row r="21" spans="1:10" s="289" customFormat="1" ht="24" customHeight="1">
      <c r="A21" s="313">
        <v>6</v>
      </c>
      <c r="B21" s="315"/>
      <c r="C21" s="315">
        <v>741313082</v>
      </c>
      <c r="D21" s="315" t="s">
        <v>1280</v>
      </c>
      <c r="E21" s="315" t="s">
        <v>278</v>
      </c>
      <c r="F21" s="316">
        <v>2</v>
      </c>
      <c r="G21" s="317">
        <v>0</v>
      </c>
      <c r="H21" s="317">
        <f>F21*G279</f>
        <v>0</v>
      </c>
      <c r="I21" s="317">
        <f aca="true" t="shared" si="1" ref="I21">F21*G21</f>
        <v>0</v>
      </c>
      <c r="J21" s="318">
        <f t="shared" si="0"/>
        <v>0</v>
      </c>
    </row>
    <row r="22" spans="1:10" s="289" customFormat="1" ht="78.75">
      <c r="A22" s="307">
        <v>7</v>
      </c>
      <c r="B22" s="309"/>
      <c r="C22" s="309" t="s">
        <v>1281</v>
      </c>
      <c r="D22" s="309" t="s">
        <v>1282</v>
      </c>
      <c r="E22" s="309" t="s">
        <v>278</v>
      </c>
      <c r="F22" s="319">
        <v>1</v>
      </c>
      <c r="G22" s="320">
        <v>0</v>
      </c>
      <c r="H22" s="320">
        <f>F22*G22</f>
        <v>0</v>
      </c>
      <c r="I22" s="320">
        <v>0</v>
      </c>
      <c r="J22" s="321">
        <f t="shared" si="0"/>
        <v>0</v>
      </c>
    </row>
    <row r="23" spans="1:10" s="289" customFormat="1" ht="11.25">
      <c r="A23" s="307">
        <v>8</v>
      </c>
      <c r="B23" s="309"/>
      <c r="C23" s="323"/>
      <c r="D23" s="314" t="s">
        <v>1283</v>
      </c>
      <c r="E23" s="309"/>
      <c r="F23" s="319"/>
      <c r="G23" s="320"/>
      <c r="H23" s="320"/>
      <c r="I23" s="320"/>
      <c r="J23" s="321"/>
    </row>
    <row r="24" spans="1:10" s="289" customFormat="1" ht="13.5" customHeight="1" thickBot="1">
      <c r="A24" s="313">
        <v>9</v>
      </c>
      <c r="B24" s="309"/>
      <c r="C24" s="324" t="s">
        <v>1284</v>
      </c>
      <c r="D24" s="325" t="s">
        <v>1285</v>
      </c>
      <c r="E24" s="325" t="s">
        <v>278</v>
      </c>
      <c r="F24" s="326">
        <v>1</v>
      </c>
      <c r="G24" s="327">
        <v>0</v>
      </c>
      <c r="H24" s="317">
        <v>0</v>
      </c>
      <c r="I24" s="317">
        <f aca="true" t="shared" si="2" ref="I24">F24*G24</f>
        <v>0</v>
      </c>
      <c r="J24" s="318">
        <f t="shared" si="0"/>
        <v>0</v>
      </c>
    </row>
    <row r="25" spans="1:10" s="289" customFormat="1" ht="28.5" customHeight="1" thickBot="1">
      <c r="A25" s="307"/>
      <c r="B25" s="328"/>
      <c r="C25" s="328" t="s">
        <v>1286</v>
      </c>
      <c r="D25" s="328" t="s">
        <v>1287</v>
      </c>
      <c r="E25" s="328"/>
      <c r="F25" s="329"/>
      <c r="G25" s="330"/>
      <c r="H25" s="331">
        <f>SUM(H26:H38)</f>
        <v>0</v>
      </c>
      <c r="I25" s="332">
        <f>SUM(I26:I38)</f>
        <v>0</v>
      </c>
      <c r="J25" s="333">
        <f>SUM(J26:J38)</f>
        <v>0</v>
      </c>
    </row>
    <row r="26" spans="1:10" s="289" customFormat="1" ht="13.5" customHeight="1">
      <c r="A26" s="313">
        <v>10</v>
      </c>
      <c r="B26" s="309"/>
      <c r="C26" s="309">
        <v>1186673</v>
      </c>
      <c r="D26" s="309" t="s">
        <v>1288</v>
      </c>
      <c r="E26" s="309" t="s">
        <v>278</v>
      </c>
      <c r="F26" s="334">
        <v>6</v>
      </c>
      <c r="G26" s="320">
        <v>0</v>
      </c>
      <c r="H26" s="320">
        <f>F26*G26</f>
        <v>0</v>
      </c>
      <c r="I26" s="320">
        <v>0</v>
      </c>
      <c r="J26" s="321">
        <f aca="true" t="shared" si="3" ref="J26:J37">H26+I26</f>
        <v>0</v>
      </c>
    </row>
    <row r="27" spans="1:10" s="289" customFormat="1" ht="13.5" customHeight="1">
      <c r="A27" s="307">
        <v>11</v>
      </c>
      <c r="B27" s="309"/>
      <c r="C27" s="309"/>
      <c r="D27" s="314" t="s">
        <v>1289</v>
      </c>
      <c r="E27" s="309"/>
      <c r="F27" s="334"/>
      <c r="G27" s="320"/>
      <c r="H27" s="320"/>
      <c r="I27" s="320"/>
      <c r="J27" s="321"/>
    </row>
    <row r="28" spans="1:10" s="289" customFormat="1" ht="13.5" customHeight="1">
      <c r="A28" s="313">
        <v>12</v>
      </c>
      <c r="B28" s="315"/>
      <c r="C28" s="315">
        <v>741112111</v>
      </c>
      <c r="D28" s="315" t="s">
        <v>1290</v>
      </c>
      <c r="E28" s="315" t="s">
        <v>278</v>
      </c>
      <c r="F28" s="335">
        <f>F26</f>
        <v>6</v>
      </c>
      <c r="G28" s="317">
        <v>0</v>
      </c>
      <c r="H28" s="317">
        <v>0</v>
      </c>
      <c r="I28" s="317">
        <f aca="true" t="shared" si="4" ref="I28">F28*G28</f>
        <v>0</v>
      </c>
      <c r="J28" s="318">
        <f t="shared" si="3"/>
        <v>0</v>
      </c>
    </row>
    <row r="29" spans="1:10" s="289" customFormat="1" ht="13.5" customHeight="1">
      <c r="A29" s="307">
        <v>13</v>
      </c>
      <c r="B29" s="309"/>
      <c r="C29" s="309">
        <v>34571093</v>
      </c>
      <c r="D29" s="309" t="s">
        <v>1291</v>
      </c>
      <c r="E29" s="309" t="s">
        <v>334</v>
      </c>
      <c r="F29" s="334">
        <v>17</v>
      </c>
      <c r="G29" s="320">
        <v>0</v>
      </c>
      <c r="H29" s="320">
        <f>F29*G29</f>
        <v>0</v>
      </c>
      <c r="I29" s="320">
        <v>0</v>
      </c>
      <c r="J29" s="321">
        <f t="shared" si="3"/>
        <v>0</v>
      </c>
    </row>
    <row r="30" spans="1:10" s="289" customFormat="1" ht="13.5" customHeight="1">
      <c r="A30" s="313">
        <v>14</v>
      </c>
      <c r="B30" s="309"/>
      <c r="C30" s="309"/>
      <c r="D30" s="336" t="s">
        <v>1292</v>
      </c>
      <c r="E30" s="309"/>
      <c r="F30" s="334"/>
      <c r="G30" s="320"/>
      <c r="H30" s="320"/>
      <c r="I30" s="320"/>
      <c r="J30" s="321"/>
    </row>
    <row r="31" spans="1:10" s="289" customFormat="1" ht="13.5" customHeight="1">
      <c r="A31" s="307">
        <v>15</v>
      </c>
      <c r="B31" s="315"/>
      <c r="C31" s="315">
        <v>741110042</v>
      </c>
      <c r="D31" s="315" t="s">
        <v>1293</v>
      </c>
      <c r="E31" s="315" t="s">
        <v>334</v>
      </c>
      <c r="F31" s="335">
        <v>17</v>
      </c>
      <c r="G31" s="317">
        <v>0</v>
      </c>
      <c r="H31" s="317">
        <v>0</v>
      </c>
      <c r="I31" s="317">
        <f aca="true" t="shared" si="5" ref="I31">F31*G31</f>
        <v>0</v>
      </c>
      <c r="J31" s="318">
        <f t="shared" si="3"/>
        <v>0</v>
      </c>
    </row>
    <row r="32" spans="1:10" s="289" customFormat="1" ht="13.5" customHeight="1">
      <c r="A32" s="313">
        <v>16</v>
      </c>
      <c r="B32" s="309"/>
      <c r="C32" s="309">
        <v>34571093</v>
      </c>
      <c r="D32" s="309" t="s">
        <v>1294</v>
      </c>
      <c r="E32" s="309" t="s">
        <v>334</v>
      </c>
      <c r="F32" s="334">
        <v>12</v>
      </c>
      <c r="G32" s="320">
        <v>0</v>
      </c>
      <c r="H32" s="320">
        <f>F32*G32</f>
        <v>0</v>
      </c>
      <c r="I32" s="320">
        <v>0</v>
      </c>
      <c r="J32" s="321">
        <f t="shared" si="3"/>
        <v>0</v>
      </c>
    </row>
    <row r="33" spans="1:10" s="289" customFormat="1" ht="13.5" customHeight="1">
      <c r="A33" s="307">
        <v>17</v>
      </c>
      <c r="B33" s="309"/>
      <c r="C33" s="309"/>
      <c r="D33" s="336" t="s">
        <v>1295</v>
      </c>
      <c r="E33" s="309"/>
      <c r="F33" s="334"/>
      <c r="G33" s="320"/>
      <c r="H33" s="320"/>
      <c r="I33" s="320"/>
      <c r="J33" s="321"/>
    </row>
    <row r="34" spans="1:10" s="289" customFormat="1" ht="13.5" customHeight="1">
      <c r="A34" s="313">
        <v>18</v>
      </c>
      <c r="B34" s="315"/>
      <c r="C34" s="315">
        <v>741110042</v>
      </c>
      <c r="D34" s="315" t="s">
        <v>1293</v>
      </c>
      <c r="E34" s="315" t="s">
        <v>334</v>
      </c>
      <c r="F34" s="335">
        <v>12</v>
      </c>
      <c r="G34" s="317">
        <v>0</v>
      </c>
      <c r="H34" s="317">
        <v>0</v>
      </c>
      <c r="I34" s="317">
        <f aca="true" t="shared" si="6" ref="I34">F34*G34</f>
        <v>0</v>
      </c>
      <c r="J34" s="318">
        <f aca="true" t="shared" si="7" ref="J34">H34+I34</f>
        <v>0</v>
      </c>
    </row>
    <row r="35" spans="1:10" s="289" customFormat="1" ht="25.5" customHeight="1">
      <c r="A35" s="307">
        <v>19</v>
      </c>
      <c r="B35" s="309"/>
      <c r="C35" s="309">
        <v>34575492</v>
      </c>
      <c r="D35" s="309" t="s">
        <v>1296</v>
      </c>
      <c r="E35" s="309" t="s">
        <v>334</v>
      </c>
      <c r="F35" s="334">
        <v>10</v>
      </c>
      <c r="G35" s="320">
        <v>0</v>
      </c>
      <c r="H35" s="320">
        <f>F35*G35</f>
        <v>0</v>
      </c>
      <c r="I35" s="320">
        <v>0</v>
      </c>
      <c r="J35" s="321">
        <f t="shared" si="3"/>
        <v>0</v>
      </c>
    </row>
    <row r="36" spans="1:10" s="289" customFormat="1" ht="25.5" customHeight="1">
      <c r="A36" s="313">
        <v>20</v>
      </c>
      <c r="B36" s="309"/>
      <c r="C36" s="309"/>
      <c r="D36" s="314" t="s">
        <v>1297</v>
      </c>
      <c r="E36" s="309"/>
      <c r="F36" s="334"/>
      <c r="G36" s="320"/>
      <c r="H36" s="320"/>
      <c r="I36" s="320"/>
      <c r="J36" s="321"/>
    </row>
    <row r="37" spans="1:10" s="289" customFormat="1" ht="24" customHeight="1">
      <c r="A37" s="307">
        <v>21</v>
      </c>
      <c r="B37" s="315"/>
      <c r="C37" s="315">
        <v>742110122</v>
      </c>
      <c r="D37" s="315" t="s">
        <v>1298</v>
      </c>
      <c r="E37" s="315" t="s">
        <v>278</v>
      </c>
      <c r="F37" s="335">
        <v>10</v>
      </c>
      <c r="G37" s="317">
        <v>0</v>
      </c>
      <c r="H37" s="317">
        <v>0</v>
      </c>
      <c r="I37" s="317">
        <f aca="true" t="shared" si="8" ref="I37">F37*G37</f>
        <v>0</v>
      </c>
      <c r="J37" s="318">
        <f t="shared" si="3"/>
        <v>0</v>
      </c>
    </row>
    <row r="38" spans="1:10" s="289" customFormat="1" ht="24" customHeight="1" thickBot="1">
      <c r="A38" s="313">
        <v>22</v>
      </c>
      <c r="B38" s="337"/>
      <c r="C38" s="337"/>
      <c r="D38" s="337"/>
      <c r="E38" s="337"/>
      <c r="F38" s="338"/>
      <c r="G38" s="339"/>
      <c r="H38" s="339"/>
      <c r="I38" s="339"/>
      <c r="J38" s="340"/>
    </row>
    <row r="39" spans="1:10" s="289" customFormat="1" ht="28.5" customHeight="1" thickBot="1">
      <c r="A39" s="341"/>
      <c r="B39" s="342"/>
      <c r="C39" s="342" t="s">
        <v>1299</v>
      </c>
      <c r="D39" s="342" t="s">
        <v>1300</v>
      </c>
      <c r="E39" s="342"/>
      <c r="F39" s="343"/>
      <c r="G39" s="344"/>
      <c r="H39" s="345">
        <f>SUM(H40:H58)</f>
        <v>0</v>
      </c>
      <c r="I39" s="345">
        <f>SUM(I40:I58)</f>
        <v>0</v>
      </c>
      <c r="J39" s="345">
        <f>SUM(J40:J58)</f>
        <v>0</v>
      </c>
    </row>
    <row r="40" spans="1:10" s="289" customFormat="1" ht="13.5" customHeight="1">
      <c r="A40" s="346">
        <v>23</v>
      </c>
      <c r="B40" s="347"/>
      <c r="C40" s="348" t="s">
        <v>1301</v>
      </c>
      <c r="D40" s="347" t="s">
        <v>1302</v>
      </c>
      <c r="E40" s="347" t="s">
        <v>334</v>
      </c>
      <c r="F40" s="349">
        <v>47</v>
      </c>
      <c r="G40" s="350">
        <v>0</v>
      </c>
      <c r="H40" s="350">
        <f>F40*G40</f>
        <v>0</v>
      </c>
      <c r="I40" s="350">
        <v>0</v>
      </c>
      <c r="J40" s="351">
        <f aca="true" t="shared" si="9" ref="J40:J49">H40+I40</f>
        <v>0</v>
      </c>
    </row>
    <row r="41" spans="1:10" s="289" customFormat="1" ht="42" customHeight="1">
      <c r="A41" s="352">
        <v>24</v>
      </c>
      <c r="B41" s="353"/>
      <c r="C41" s="354"/>
      <c r="D41" s="314" t="s">
        <v>1303</v>
      </c>
      <c r="E41" s="353"/>
      <c r="F41" s="355"/>
      <c r="G41" s="356"/>
      <c r="H41" s="356"/>
      <c r="I41" s="356"/>
      <c r="J41" s="357"/>
    </row>
    <row r="42" spans="1:10" s="289" customFormat="1" ht="24" customHeight="1">
      <c r="A42" s="358">
        <v>25</v>
      </c>
      <c r="B42" s="359"/>
      <c r="C42" s="359">
        <v>741120201</v>
      </c>
      <c r="D42" s="360" t="s">
        <v>1304</v>
      </c>
      <c r="E42" s="359" t="s">
        <v>334</v>
      </c>
      <c r="F42" s="361">
        <f>F40</f>
        <v>47</v>
      </c>
      <c r="G42" s="362">
        <v>0</v>
      </c>
      <c r="H42" s="362">
        <v>0</v>
      </c>
      <c r="I42" s="362">
        <f aca="true" t="shared" si="10" ref="I42">F42*G42</f>
        <v>0</v>
      </c>
      <c r="J42" s="363">
        <f t="shared" si="9"/>
        <v>0</v>
      </c>
    </row>
    <row r="43" spans="1:10" s="289" customFormat="1" ht="24" customHeight="1">
      <c r="A43" s="352">
        <v>26</v>
      </c>
      <c r="B43" s="359"/>
      <c r="C43" s="353">
        <v>34111030</v>
      </c>
      <c r="D43" s="353" t="s">
        <v>1305</v>
      </c>
      <c r="E43" s="353" t="s">
        <v>334</v>
      </c>
      <c r="F43" s="355">
        <v>45</v>
      </c>
      <c r="G43" s="356">
        <v>0</v>
      </c>
      <c r="H43" s="356">
        <f>F43*G43</f>
        <v>0</v>
      </c>
      <c r="I43" s="356">
        <v>0</v>
      </c>
      <c r="J43" s="357">
        <f t="shared" si="9"/>
        <v>0</v>
      </c>
    </row>
    <row r="44" spans="1:10" s="289" customFormat="1" ht="24" customHeight="1">
      <c r="A44" s="358">
        <v>27</v>
      </c>
      <c r="B44" s="359"/>
      <c r="C44" s="353"/>
      <c r="D44" s="364" t="s">
        <v>1306</v>
      </c>
      <c r="E44" s="353"/>
      <c r="F44" s="355"/>
      <c r="G44" s="356"/>
      <c r="H44" s="356"/>
      <c r="I44" s="356"/>
      <c r="J44" s="357"/>
    </row>
    <row r="45" spans="1:10" s="289" customFormat="1" ht="24" customHeight="1">
      <c r="A45" s="352">
        <v>28</v>
      </c>
      <c r="B45" s="359"/>
      <c r="C45" s="359">
        <v>741120201</v>
      </c>
      <c r="D45" s="360" t="s">
        <v>1304</v>
      </c>
      <c r="E45" s="359" t="s">
        <v>334</v>
      </c>
      <c r="F45" s="361">
        <f>F43</f>
        <v>45</v>
      </c>
      <c r="G45" s="362">
        <v>0</v>
      </c>
      <c r="H45" s="362">
        <v>0</v>
      </c>
      <c r="I45" s="362">
        <f aca="true" t="shared" si="11" ref="I45">F45*G45</f>
        <v>0</v>
      </c>
      <c r="J45" s="363">
        <f t="shared" si="9"/>
        <v>0</v>
      </c>
    </row>
    <row r="46" spans="1:10" s="289" customFormat="1" ht="24" customHeight="1">
      <c r="A46" s="358">
        <v>29</v>
      </c>
      <c r="B46" s="359"/>
      <c r="C46" s="354" t="s">
        <v>1307</v>
      </c>
      <c r="D46" s="353" t="s">
        <v>1308</v>
      </c>
      <c r="E46" s="353" t="s">
        <v>334</v>
      </c>
      <c r="F46" s="355">
        <v>13</v>
      </c>
      <c r="G46" s="356">
        <v>0</v>
      </c>
      <c r="H46" s="356">
        <f>F46*G46</f>
        <v>0</v>
      </c>
      <c r="I46" s="356">
        <v>0</v>
      </c>
      <c r="J46" s="357">
        <f t="shared" si="9"/>
        <v>0</v>
      </c>
    </row>
    <row r="47" spans="1:10" s="289" customFormat="1" ht="24" customHeight="1">
      <c r="A47" s="352">
        <v>30</v>
      </c>
      <c r="B47" s="359"/>
      <c r="C47" s="353"/>
      <c r="D47" s="364" t="s">
        <v>1309</v>
      </c>
      <c r="E47" s="353"/>
      <c r="F47" s="355"/>
      <c r="G47" s="356"/>
      <c r="H47" s="356"/>
      <c r="I47" s="356"/>
      <c r="J47" s="357"/>
    </row>
    <row r="48" spans="1:10" s="289" customFormat="1" ht="24" customHeight="1">
      <c r="A48" s="358">
        <v>31</v>
      </c>
      <c r="B48" s="359"/>
      <c r="C48" s="359">
        <v>741120201</v>
      </c>
      <c r="D48" s="360" t="s">
        <v>1304</v>
      </c>
      <c r="E48" s="359" t="s">
        <v>334</v>
      </c>
      <c r="F48" s="361">
        <f>F46</f>
        <v>13</v>
      </c>
      <c r="G48" s="362">
        <v>0</v>
      </c>
      <c r="H48" s="362">
        <v>0</v>
      </c>
      <c r="I48" s="362">
        <f aca="true" t="shared" si="12" ref="I48">F48*G48</f>
        <v>0</v>
      </c>
      <c r="J48" s="363">
        <f t="shared" si="9"/>
        <v>0</v>
      </c>
    </row>
    <row r="49" spans="1:10" s="289" customFormat="1" ht="24" customHeight="1">
      <c r="A49" s="352">
        <v>32</v>
      </c>
      <c r="B49" s="359"/>
      <c r="C49" s="354" t="s">
        <v>1310</v>
      </c>
      <c r="D49" s="353" t="s">
        <v>1311</v>
      </c>
      <c r="E49" s="353" t="s">
        <v>334</v>
      </c>
      <c r="F49" s="355">
        <v>64</v>
      </c>
      <c r="G49" s="356">
        <v>0</v>
      </c>
      <c r="H49" s="356">
        <f>F49*G49</f>
        <v>0</v>
      </c>
      <c r="I49" s="356">
        <v>0</v>
      </c>
      <c r="J49" s="357">
        <f t="shared" si="9"/>
        <v>0</v>
      </c>
    </row>
    <row r="50" spans="1:10" s="289" customFormat="1" ht="24" customHeight="1">
      <c r="A50" s="358">
        <v>33</v>
      </c>
      <c r="B50" s="359"/>
      <c r="C50" s="359"/>
      <c r="D50" s="364" t="s">
        <v>1312</v>
      </c>
      <c r="E50" s="353"/>
      <c r="F50" s="355"/>
      <c r="G50" s="356"/>
      <c r="H50" s="356"/>
      <c r="I50" s="356"/>
      <c r="J50" s="357"/>
    </row>
    <row r="51" spans="1:10" s="289" customFormat="1" ht="39.75" customHeight="1">
      <c r="A51" s="352">
        <v>34</v>
      </c>
      <c r="B51" s="359"/>
      <c r="C51" s="365">
        <v>741122413</v>
      </c>
      <c r="D51" s="360" t="s">
        <v>1313</v>
      </c>
      <c r="E51" s="359" t="s">
        <v>334</v>
      </c>
      <c r="F51" s="361">
        <v>64</v>
      </c>
      <c r="G51" s="362">
        <v>0</v>
      </c>
      <c r="H51" s="362">
        <v>0</v>
      </c>
      <c r="I51" s="362">
        <f aca="true" t="shared" si="13" ref="I51">F51*G51</f>
        <v>0</v>
      </c>
      <c r="J51" s="363">
        <f aca="true" t="shared" si="14" ref="J51:J55">H51+I51</f>
        <v>0</v>
      </c>
    </row>
    <row r="52" spans="1:10" s="289" customFormat="1" ht="13.5" customHeight="1">
      <c r="A52" s="358">
        <v>35</v>
      </c>
      <c r="B52" s="353"/>
      <c r="C52" s="354" t="s">
        <v>1314</v>
      </c>
      <c r="D52" s="353" t="s">
        <v>1315</v>
      </c>
      <c r="E52" s="353" t="s">
        <v>334</v>
      </c>
      <c r="F52" s="355">
        <v>34</v>
      </c>
      <c r="G52" s="356">
        <v>0</v>
      </c>
      <c r="H52" s="356">
        <f>F52*G52</f>
        <v>0</v>
      </c>
      <c r="I52" s="356">
        <v>0</v>
      </c>
      <c r="J52" s="357">
        <f t="shared" si="14"/>
        <v>0</v>
      </c>
    </row>
    <row r="53" spans="1:10" s="289" customFormat="1" ht="13.5" customHeight="1">
      <c r="A53" s="352">
        <v>36</v>
      </c>
      <c r="B53" s="353"/>
      <c r="C53" s="353"/>
      <c r="D53" s="364" t="s">
        <v>1316</v>
      </c>
      <c r="E53" s="353"/>
      <c r="F53" s="355"/>
      <c r="G53" s="356"/>
      <c r="H53" s="356"/>
      <c r="I53" s="356"/>
      <c r="J53" s="357"/>
    </row>
    <row r="54" spans="1:10" s="289" customFormat="1" ht="37.5" customHeight="1">
      <c r="A54" s="358">
        <v>37</v>
      </c>
      <c r="B54" s="366"/>
      <c r="C54" s="366" t="s">
        <v>1317</v>
      </c>
      <c r="D54" s="360" t="s">
        <v>1318</v>
      </c>
      <c r="E54" s="359" t="s">
        <v>334</v>
      </c>
      <c r="F54" s="361">
        <f>F52</f>
        <v>34</v>
      </c>
      <c r="G54" s="362">
        <v>0</v>
      </c>
      <c r="H54" s="362">
        <v>0</v>
      </c>
      <c r="I54" s="362">
        <f aca="true" t="shared" si="15" ref="I54:I55">F54*G54</f>
        <v>0</v>
      </c>
      <c r="J54" s="363">
        <f t="shared" si="14"/>
        <v>0</v>
      </c>
    </row>
    <row r="55" spans="1:10" s="289" customFormat="1" ht="25.5" customHeight="1">
      <c r="A55" s="352">
        <v>38</v>
      </c>
      <c r="B55" s="359"/>
      <c r="C55" s="366" t="s">
        <v>1319</v>
      </c>
      <c r="D55" s="360" t="s">
        <v>1320</v>
      </c>
      <c r="E55" s="359" t="s">
        <v>278</v>
      </c>
      <c r="F55" s="361">
        <v>6</v>
      </c>
      <c r="G55" s="362">
        <v>0</v>
      </c>
      <c r="H55" s="362">
        <v>0</v>
      </c>
      <c r="I55" s="362">
        <f t="shared" si="15"/>
        <v>0</v>
      </c>
      <c r="J55" s="363">
        <f t="shared" si="14"/>
        <v>0</v>
      </c>
    </row>
    <row r="56" spans="1:10" s="289" customFormat="1" ht="25.5" customHeight="1">
      <c r="A56" s="358">
        <v>39</v>
      </c>
      <c r="B56" s="359"/>
      <c r="C56" s="366" t="s">
        <v>1321</v>
      </c>
      <c r="D56" s="360" t="s">
        <v>1322</v>
      </c>
      <c r="E56" s="359" t="s">
        <v>278</v>
      </c>
      <c r="F56" s="361">
        <v>2</v>
      </c>
      <c r="G56" s="362">
        <v>0</v>
      </c>
      <c r="H56" s="362"/>
      <c r="I56" s="362"/>
      <c r="J56" s="363"/>
    </row>
    <row r="57" spans="1:10" s="289" customFormat="1" ht="13.5" customHeight="1">
      <c r="A57" s="352">
        <v>40</v>
      </c>
      <c r="B57" s="359"/>
      <c r="C57" s="366"/>
      <c r="D57" s="367" t="s">
        <v>1323</v>
      </c>
      <c r="E57" s="359"/>
      <c r="F57" s="361"/>
      <c r="G57" s="362"/>
      <c r="H57" s="362">
        <v>0</v>
      </c>
      <c r="I57" s="362">
        <f aca="true" t="shared" si="16" ref="I57">F57*G57</f>
        <v>0</v>
      </c>
      <c r="J57" s="363">
        <f aca="true" t="shared" si="17" ref="J57">H57+I57</f>
        <v>0</v>
      </c>
    </row>
    <row r="58" spans="1:10" s="289" customFormat="1" ht="13.5" customHeight="1" thickBot="1">
      <c r="A58" s="352"/>
      <c r="B58" s="368"/>
      <c r="C58" s="368"/>
      <c r="D58" s="368"/>
      <c r="E58" s="368"/>
      <c r="F58" s="369"/>
      <c r="G58" s="370"/>
      <c r="H58" s="370"/>
      <c r="I58" s="370"/>
      <c r="J58" s="371"/>
    </row>
    <row r="59" spans="1:10" s="289" customFormat="1" ht="28.5" customHeight="1" thickBot="1">
      <c r="A59" s="372"/>
      <c r="B59" s="373"/>
      <c r="C59" s="373" t="s">
        <v>115</v>
      </c>
      <c r="D59" s="373" t="s">
        <v>1324</v>
      </c>
      <c r="E59" s="373"/>
      <c r="F59" s="374"/>
      <c r="G59" s="375"/>
      <c r="H59" s="331">
        <f>SUM(H60:H72)</f>
        <v>0</v>
      </c>
      <c r="I59" s="331">
        <f>SUM(I60:I72)</f>
        <v>0</v>
      </c>
      <c r="J59" s="331">
        <f>SUM(J60:J72)</f>
        <v>0</v>
      </c>
    </row>
    <row r="60" spans="1:10" s="289" customFormat="1" ht="48" customHeight="1" thickBot="1">
      <c r="A60" s="346">
        <v>41</v>
      </c>
      <c r="B60" s="347"/>
      <c r="C60" s="347" t="s">
        <v>1325</v>
      </c>
      <c r="D60" s="347" t="s">
        <v>1326</v>
      </c>
      <c r="E60" s="347" t="s">
        <v>1327</v>
      </c>
      <c r="F60" s="349">
        <v>1</v>
      </c>
      <c r="G60" s="350">
        <v>0</v>
      </c>
      <c r="H60" s="350">
        <f>F60*G60</f>
        <v>0</v>
      </c>
      <c r="I60" s="350">
        <v>0</v>
      </c>
      <c r="J60" s="351">
        <f aca="true" t="shared" si="18" ref="J60:J72">H60+I60</f>
        <v>0</v>
      </c>
    </row>
    <row r="61" spans="1:10" s="289" customFormat="1" ht="48" customHeight="1">
      <c r="A61" s="376">
        <v>42</v>
      </c>
      <c r="B61" s="353"/>
      <c r="C61" s="353"/>
      <c r="D61" s="353" t="s">
        <v>1328</v>
      </c>
      <c r="E61" s="362" t="s">
        <v>334</v>
      </c>
      <c r="F61" s="349">
        <v>5</v>
      </c>
      <c r="G61" s="355">
        <v>0</v>
      </c>
      <c r="H61" s="362">
        <v>0</v>
      </c>
      <c r="I61" s="362">
        <f>F61*G61</f>
        <v>0</v>
      </c>
      <c r="J61" s="363">
        <f t="shared" si="18"/>
        <v>0</v>
      </c>
    </row>
    <row r="62" spans="1:10" s="289" customFormat="1" ht="42" customHeight="1">
      <c r="A62" s="377">
        <v>43</v>
      </c>
      <c r="B62" s="366"/>
      <c r="C62" s="360"/>
      <c r="D62" s="378" t="s">
        <v>1329</v>
      </c>
      <c r="E62" s="359"/>
      <c r="F62" s="361"/>
      <c r="G62" s="362"/>
      <c r="H62" s="362">
        <v>0</v>
      </c>
      <c r="I62" s="362">
        <f aca="true" t="shared" si="19" ref="I62:I65">F62*G62</f>
        <v>0</v>
      </c>
      <c r="J62" s="363">
        <f t="shared" si="18"/>
        <v>0</v>
      </c>
    </row>
    <row r="63" spans="1:10" s="289" customFormat="1" ht="42" customHeight="1">
      <c r="A63" s="376">
        <v>44</v>
      </c>
      <c r="B63" s="366"/>
      <c r="C63" s="360"/>
      <c r="D63" s="353" t="s">
        <v>1330</v>
      </c>
      <c r="E63" s="353" t="s">
        <v>1327</v>
      </c>
      <c r="F63" s="355">
        <v>2</v>
      </c>
      <c r="G63" s="355">
        <v>0</v>
      </c>
      <c r="H63" s="362">
        <v>0</v>
      </c>
      <c r="I63" s="362">
        <f t="shared" si="19"/>
        <v>0</v>
      </c>
      <c r="J63" s="363">
        <f t="shared" si="18"/>
        <v>0</v>
      </c>
    </row>
    <row r="64" spans="1:10" s="289" customFormat="1" ht="48" customHeight="1">
      <c r="A64" s="377">
        <v>45</v>
      </c>
      <c r="B64" s="353"/>
      <c r="C64" s="353"/>
      <c r="D64" s="353" t="s">
        <v>1328</v>
      </c>
      <c r="E64" s="362" t="s">
        <v>334</v>
      </c>
      <c r="F64" s="355">
        <v>5</v>
      </c>
      <c r="G64" s="355">
        <v>0</v>
      </c>
      <c r="H64" s="362">
        <v>0</v>
      </c>
      <c r="I64" s="362">
        <f t="shared" si="19"/>
        <v>0</v>
      </c>
      <c r="J64" s="363">
        <f t="shared" si="18"/>
        <v>0</v>
      </c>
    </row>
    <row r="65" spans="1:10" s="289" customFormat="1" ht="42" customHeight="1">
      <c r="A65" s="376">
        <v>46</v>
      </c>
      <c r="B65" s="379"/>
      <c r="C65" s="379" t="s">
        <v>1331</v>
      </c>
      <c r="D65" s="380" t="s">
        <v>1332</v>
      </c>
      <c r="E65" s="381" t="s">
        <v>278</v>
      </c>
      <c r="F65" s="382">
        <v>3</v>
      </c>
      <c r="G65" s="383">
        <v>0</v>
      </c>
      <c r="H65" s="383">
        <v>0</v>
      </c>
      <c r="I65" s="362">
        <f t="shared" si="19"/>
        <v>0</v>
      </c>
      <c r="J65" s="363">
        <f t="shared" si="18"/>
        <v>0</v>
      </c>
    </row>
    <row r="66" spans="1:10" s="289" customFormat="1" ht="65.25" customHeight="1">
      <c r="A66" s="377">
        <v>47</v>
      </c>
      <c r="B66" s="353"/>
      <c r="C66" s="353" t="s">
        <v>1333</v>
      </c>
      <c r="D66" s="353" t="s">
        <v>1334</v>
      </c>
      <c r="E66" s="353" t="s">
        <v>278</v>
      </c>
      <c r="F66" s="355">
        <v>1</v>
      </c>
      <c r="G66" s="356">
        <v>0</v>
      </c>
      <c r="H66" s="356">
        <f>F66*G66</f>
        <v>0</v>
      </c>
      <c r="I66" s="356">
        <v>0</v>
      </c>
      <c r="J66" s="357">
        <f t="shared" si="18"/>
        <v>0</v>
      </c>
    </row>
    <row r="67" spans="1:10" s="289" customFormat="1" ht="53.25" customHeight="1">
      <c r="A67" s="376">
        <v>48</v>
      </c>
      <c r="B67" s="353"/>
      <c r="C67" s="353"/>
      <c r="D67" s="378" t="s">
        <v>1335</v>
      </c>
      <c r="E67" s="353"/>
      <c r="F67" s="355"/>
      <c r="G67" s="356"/>
      <c r="H67" s="356"/>
      <c r="I67" s="356"/>
      <c r="J67" s="357"/>
    </row>
    <row r="68" spans="1:10" s="289" customFormat="1" ht="70.5" customHeight="1">
      <c r="A68" s="377">
        <v>49</v>
      </c>
      <c r="B68" s="366"/>
      <c r="C68" s="366" t="s">
        <v>1331</v>
      </c>
      <c r="D68" s="360" t="s">
        <v>1332</v>
      </c>
      <c r="E68" s="359" t="s">
        <v>278</v>
      </c>
      <c r="F68" s="361">
        <f>F66</f>
        <v>1</v>
      </c>
      <c r="G68" s="362">
        <v>0</v>
      </c>
      <c r="H68" s="362">
        <v>0</v>
      </c>
      <c r="I68" s="362">
        <f aca="true" t="shared" si="20" ref="I68">F68*G68</f>
        <v>0</v>
      </c>
      <c r="J68" s="363">
        <f t="shared" si="18"/>
        <v>0</v>
      </c>
    </row>
    <row r="69" spans="1:10" s="289" customFormat="1" ht="47.25" customHeight="1">
      <c r="A69" s="376">
        <v>50</v>
      </c>
      <c r="B69" s="353"/>
      <c r="C69" s="353" t="s">
        <v>1336</v>
      </c>
      <c r="D69" s="353" t="s">
        <v>1337</v>
      </c>
      <c r="E69" s="353" t="s">
        <v>278</v>
      </c>
      <c r="F69" s="355">
        <v>2</v>
      </c>
      <c r="G69" s="356">
        <v>0</v>
      </c>
      <c r="H69" s="356">
        <f>F69*G69</f>
        <v>0</v>
      </c>
      <c r="I69" s="356">
        <v>0</v>
      </c>
      <c r="J69" s="357">
        <f t="shared" si="18"/>
        <v>0</v>
      </c>
    </row>
    <row r="70" spans="1:10" s="289" customFormat="1" ht="76.5" customHeight="1">
      <c r="A70" s="377">
        <v>51</v>
      </c>
      <c r="B70" s="353"/>
      <c r="C70" s="353"/>
      <c r="D70" s="378" t="s">
        <v>1338</v>
      </c>
      <c r="E70" s="353"/>
      <c r="F70" s="355"/>
      <c r="G70" s="356"/>
      <c r="H70" s="356"/>
      <c r="I70" s="356"/>
      <c r="J70" s="357"/>
    </row>
    <row r="71" spans="1:10" s="289" customFormat="1" ht="70.5" customHeight="1">
      <c r="A71" s="376">
        <v>52</v>
      </c>
      <c r="B71" s="366"/>
      <c r="C71" s="366" t="s">
        <v>1331</v>
      </c>
      <c r="D71" s="360" t="s">
        <v>1332</v>
      </c>
      <c r="E71" s="359" t="s">
        <v>278</v>
      </c>
      <c r="F71" s="361">
        <f>F69</f>
        <v>2</v>
      </c>
      <c r="G71" s="362">
        <v>0</v>
      </c>
      <c r="H71" s="362">
        <v>0</v>
      </c>
      <c r="I71" s="362">
        <f aca="true" t="shared" si="21" ref="I71">F71*G71</f>
        <v>0</v>
      </c>
      <c r="J71" s="363">
        <f t="shared" si="18"/>
        <v>0</v>
      </c>
    </row>
    <row r="72" spans="1:10" s="289" customFormat="1" ht="13.5" customHeight="1" thickBot="1">
      <c r="A72" s="384">
        <v>53</v>
      </c>
      <c r="B72" s="385"/>
      <c r="C72" s="385" t="s">
        <v>1339</v>
      </c>
      <c r="D72" s="385" t="s">
        <v>1340</v>
      </c>
      <c r="E72" s="385" t="s">
        <v>1327</v>
      </c>
      <c r="F72" s="386">
        <f>SUM(F60,F63,F66,F69)</f>
        <v>6</v>
      </c>
      <c r="G72" s="387">
        <v>0</v>
      </c>
      <c r="H72" s="387">
        <f>G72*F72</f>
        <v>0</v>
      </c>
      <c r="I72" s="387">
        <v>0</v>
      </c>
      <c r="J72" s="388">
        <f t="shared" si="18"/>
        <v>0</v>
      </c>
    </row>
    <row r="73" spans="1:10" s="289" customFormat="1" ht="34.5" customHeight="1" thickBot="1">
      <c r="A73" s="389"/>
      <c r="B73" s="390"/>
      <c r="C73" s="390" t="s">
        <v>115</v>
      </c>
      <c r="D73" s="390" t="s">
        <v>1341</v>
      </c>
      <c r="E73" s="390"/>
      <c r="F73" s="391"/>
      <c r="G73" s="392"/>
      <c r="H73" s="393">
        <f>SUM(H74:H91)</f>
        <v>0</v>
      </c>
      <c r="I73" s="393">
        <f>SUM(I74:I91)</f>
        <v>0</v>
      </c>
      <c r="J73" s="393">
        <f>SUM(J74:J91)</f>
        <v>0</v>
      </c>
    </row>
    <row r="74" spans="1:10" s="289" customFormat="1" ht="31.5" customHeight="1">
      <c r="A74" s="394">
        <v>54</v>
      </c>
      <c r="B74" s="395"/>
      <c r="C74" s="395"/>
      <c r="D74" s="396" t="s">
        <v>1342</v>
      </c>
      <c r="E74" s="397" t="s">
        <v>278</v>
      </c>
      <c r="F74" s="398">
        <v>1</v>
      </c>
      <c r="G74" s="399"/>
      <c r="H74" s="399">
        <f>F74*G74</f>
        <v>0</v>
      </c>
      <c r="I74" s="399">
        <v>0</v>
      </c>
      <c r="J74" s="400">
        <f aca="true" t="shared" si="22" ref="J74:J90">H74+I74</f>
        <v>0</v>
      </c>
    </row>
    <row r="75" spans="1:10" s="289" customFormat="1" ht="31.5" customHeight="1">
      <c r="A75" s="352">
        <v>55</v>
      </c>
      <c r="B75" s="353"/>
      <c r="C75" s="353" t="s">
        <v>1343</v>
      </c>
      <c r="D75" s="353" t="s">
        <v>1344</v>
      </c>
      <c r="E75" s="401" t="s">
        <v>278</v>
      </c>
      <c r="F75" s="361">
        <v>1</v>
      </c>
      <c r="G75" s="356">
        <v>0</v>
      </c>
      <c r="H75" s="356">
        <f>F75*G75</f>
        <v>0</v>
      </c>
      <c r="I75" s="356">
        <v>0</v>
      </c>
      <c r="J75" s="357">
        <f t="shared" si="22"/>
        <v>0</v>
      </c>
    </row>
    <row r="76" spans="1:10" s="289" customFormat="1" ht="31.5" customHeight="1">
      <c r="A76" s="352">
        <v>56</v>
      </c>
      <c r="B76" s="353"/>
      <c r="C76" s="353" t="s">
        <v>1345</v>
      </c>
      <c r="D76" s="353" t="s">
        <v>1346</v>
      </c>
      <c r="E76" s="401" t="s">
        <v>278</v>
      </c>
      <c r="F76" s="361">
        <v>2</v>
      </c>
      <c r="G76" s="356">
        <v>0</v>
      </c>
      <c r="H76" s="356">
        <f aca="true" t="shared" si="23" ref="H76:H84">F76*G76</f>
        <v>0</v>
      </c>
      <c r="I76" s="356">
        <v>0</v>
      </c>
      <c r="J76" s="357">
        <f t="shared" si="22"/>
        <v>0</v>
      </c>
    </row>
    <row r="77" spans="1:10" s="289" customFormat="1" ht="31.5" customHeight="1">
      <c r="A77" s="352">
        <v>57</v>
      </c>
      <c r="B77" s="353"/>
      <c r="C77" s="353">
        <v>35822627</v>
      </c>
      <c r="D77" s="353" t="s">
        <v>1347</v>
      </c>
      <c r="E77" s="401" t="s">
        <v>278</v>
      </c>
      <c r="F77" s="361">
        <v>1</v>
      </c>
      <c r="G77" s="356">
        <v>0</v>
      </c>
      <c r="H77" s="356">
        <f t="shared" si="23"/>
        <v>0</v>
      </c>
      <c r="I77" s="356">
        <v>0</v>
      </c>
      <c r="J77" s="357">
        <f t="shared" si="22"/>
        <v>0</v>
      </c>
    </row>
    <row r="78" spans="1:10" s="289" customFormat="1" ht="31.5" customHeight="1">
      <c r="A78" s="352">
        <v>58</v>
      </c>
      <c r="B78" s="353"/>
      <c r="C78" s="353">
        <v>35822107</v>
      </c>
      <c r="D78" s="353" t="s">
        <v>1348</v>
      </c>
      <c r="E78" s="401" t="s">
        <v>278</v>
      </c>
      <c r="F78" s="361">
        <v>1</v>
      </c>
      <c r="G78" s="356">
        <v>0</v>
      </c>
      <c r="H78" s="356">
        <f t="shared" si="23"/>
        <v>0</v>
      </c>
      <c r="I78" s="356">
        <v>0</v>
      </c>
      <c r="J78" s="357">
        <f t="shared" si="22"/>
        <v>0</v>
      </c>
    </row>
    <row r="79" spans="1:10" s="289" customFormat="1" ht="31.5" customHeight="1">
      <c r="A79" s="352">
        <v>59</v>
      </c>
      <c r="B79" s="353"/>
      <c r="C79" s="353">
        <v>35822602</v>
      </c>
      <c r="D79" s="353" t="s">
        <v>1349</v>
      </c>
      <c r="E79" s="401" t="s">
        <v>278</v>
      </c>
      <c r="F79" s="361">
        <v>1</v>
      </c>
      <c r="G79" s="356">
        <v>0</v>
      </c>
      <c r="H79" s="356">
        <f t="shared" si="23"/>
        <v>0</v>
      </c>
      <c r="I79" s="356">
        <v>0</v>
      </c>
      <c r="J79" s="357">
        <f t="shared" si="22"/>
        <v>0</v>
      </c>
    </row>
    <row r="80" spans="1:10" s="289" customFormat="1" ht="31.5" customHeight="1">
      <c r="A80" s="352">
        <v>60</v>
      </c>
      <c r="B80" s="353"/>
      <c r="C80" s="353">
        <v>35822613</v>
      </c>
      <c r="D80" s="353" t="s">
        <v>1350</v>
      </c>
      <c r="E80" s="401" t="s">
        <v>278</v>
      </c>
      <c r="F80" s="361">
        <v>1</v>
      </c>
      <c r="G80" s="356">
        <v>0</v>
      </c>
      <c r="H80" s="356">
        <f t="shared" si="23"/>
        <v>0</v>
      </c>
      <c r="I80" s="356">
        <v>0</v>
      </c>
      <c r="J80" s="357">
        <f t="shared" si="22"/>
        <v>0</v>
      </c>
    </row>
    <row r="81" spans="1:10" s="289" customFormat="1" ht="31.5" customHeight="1">
      <c r="A81" s="352">
        <v>61</v>
      </c>
      <c r="B81" s="353"/>
      <c r="C81" s="353">
        <v>35822604</v>
      </c>
      <c r="D81" s="353" t="s">
        <v>1351</v>
      </c>
      <c r="E81" s="401" t="s">
        <v>278</v>
      </c>
      <c r="F81" s="361">
        <v>2</v>
      </c>
      <c r="G81" s="356">
        <v>0</v>
      </c>
      <c r="H81" s="356">
        <f t="shared" si="23"/>
        <v>0</v>
      </c>
      <c r="I81" s="356">
        <v>0</v>
      </c>
      <c r="J81" s="357">
        <f t="shared" si="22"/>
        <v>0</v>
      </c>
    </row>
    <row r="82" spans="1:10" s="289" customFormat="1" ht="31.5" customHeight="1">
      <c r="A82" s="352">
        <v>62</v>
      </c>
      <c r="B82" s="353"/>
      <c r="C82" s="353">
        <v>35822606</v>
      </c>
      <c r="D82" s="353" t="s">
        <v>1352</v>
      </c>
      <c r="E82" s="401" t="s">
        <v>278</v>
      </c>
      <c r="F82" s="361">
        <v>1</v>
      </c>
      <c r="G82" s="356">
        <v>0</v>
      </c>
      <c r="H82" s="356">
        <f t="shared" si="23"/>
        <v>0</v>
      </c>
      <c r="I82" s="356">
        <v>0</v>
      </c>
      <c r="J82" s="357">
        <f t="shared" si="22"/>
        <v>0</v>
      </c>
    </row>
    <row r="83" spans="1:10" s="289" customFormat="1" ht="31.5" customHeight="1">
      <c r="A83" s="352">
        <v>63</v>
      </c>
      <c r="B83" s="353"/>
      <c r="C83" s="353">
        <v>35822603</v>
      </c>
      <c r="D83" s="353" t="s">
        <v>1353</v>
      </c>
      <c r="E83" s="401" t="s">
        <v>278</v>
      </c>
      <c r="F83" s="361">
        <v>2</v>
      </c>
      <c r="G83" s="356">
        <v>0</v>
      </c>
      <c r="H83" s="356">
        <f t="shared" si="23"/>
        <v>0</v>
      </c>
      <c r="I83" s="356">
        <v>0</v>
      </c>
      <c r="J83" s="357">
        <f t="shared" si="22"/>
        <v>0</v>
      </c>
    </row>
    <row r="84" spans="1:10" s="289" customFormat="1" ht="31.5" customHeight="1">
      <c r="A84" s="352">
        <v>64</v>
      </c>
      <c r="B84" s="353"/>
      <c r="C84" s="353">
        <v>34562148</v>
      </c>
      <c r="D84" s="353" t="s">
        <v>1354</v>
      </c>
      <c r="E84" s="401" t="s">
        <v>278</v>
      </c>
      <c r="F84" s="361">
        <v>17</v>
      </c>
      <c r="G84" s="356">
        <v>0</v>
      </c>
      <c r="H84" s="356">
        <f t="shared" si="23"/>
        <v>0</v>
      </c>
      <c r="I84" s="356">
        <v>0</v>
      </c>
      <c r="J84" s="357">
        <f t="shared" si="22"/>
        <v>0</v>
      </c>
    </row>
    <row r="85" spans="1:10" s="289" customFormat="1" ht="31.5" customHeight="1">
      <c r="A85" s="352">
        <v>65</v>
      </c>
      <c r="B85" s="353"/>
      <c r="C85" s="366" t="s">
        <v>1355</v>
      </c>
      <c r="D85" s="360" t="s">
        <v>1356</v>
      </c>
      <c r="E85" s="401" t="s">
        <v>278</v>
      </c>
      <c r="F85" s="402">
        <f>SUM(F77,F78,F79)</f>
        <v>3</v>
      </c>
      <c r="G85" s="402">
        <v>0</v>
      </c>
      <c r="H85" s="356"/>
      <c r="I85" s="403">
        <f>F85*G85</f>
        <v>0</v>
      </c>
      <c r="J85" s="363">
        <f t="shared" si="22"/>
        <v>0</v>
      </c>
    </row>
    <row r="86" spans="1:10" s="289" customFormat="1" ht="31.5" customHeight="1">
      <c r="A86" s="352">
        <v>66</v>
      </c>
      <c r="B86" s="353"/>
      <c r="C86" s="366" t="s">
        <v>1357</v>
      </c>
      <c r="D86" s="360" t="s">
        <v>1358</v>
      </c>
      <c r="E86" s="401" t="s">
        <v>278</v>
      </c>
      <c r="F86" s="404">
        <v>2</v>
      </c>
      <c r="G86" s="402">
        <v>0</v>
      </c>
      <c r="H86" s="356"/>
      <c r="I86" s="403">
        <f aca="true" t="shared" si="24" ref="I86:I89">F86*G86</f>
        <v>0</v>
      </c>
      <c r="J86" s="363">
        <f t="shared" si="22"/>
        <v>0</v>
      </c>
    </row>
    <row r="87" spans="1:10" s="289" customFormat="1" ht="31.5" customHeight="1">
      <c r="A87" s="352">
        <v>67</v>
      </c>
      <c r="B87" s="353"/>
      <c r="C87" s="366" t="s">
        <v>1359</v>
      </c>
      <c r="D87" s="360" t="s">
        <v>1360</v>
      </c>
      <c r="E87" s="401" t="s">
        <v>278</v>
      </c>
      <c r="F87" s="404">
        <v>2</v>
      </c>
      <c r="G87" s="402">
        <v>0</v>
      </c>
      <c r="H87" s="356"/>
      <c r="I87" s="403">
        <f t="shared" si="24"/>
        <v>0</v>
      </c>
      <c r="J87" s="363">
        <f t="shared" si="22"/>
        <v>0</v>
      </c>
    </row>
    <row r="88" spans="1:10" s="289" customFormat="1" ht="31.5" customHeight="1">
      <c r="A88" s="352">
        <v>68</v>
      </c>
      <c r="B88" s="353"/>
      <c r="C88" s="366" t="s">
        <v>1361</v>
      </c>
      <c r="D88" s="360" t="s">
        <v>1362</v>
      </c>
      <c r="E88" s="401" t="s">
        <v>278</v>
      </c>
      <c r="F88" s="404">
        <v>1</v>
      </c>
      <c r="G88" s="402">
        <v>0</v>
      </c>
      <c r="H88" s="356"/>
      <c r="I88" s="403">
        <f t="shared" si="24"/>
        <v>0</v>
      </c>
      <c r="J88" s="363">
        <f t="shared" si="22"/>
        <v>0</v>
      </c>
    </row>
    <row r="89" spans="1:10" s="289" customFormat="1" ht="31.5" customHeight="1">
      <c r="A89" s="352">
        <v>69</v>
      </c>
      <c r="B89" s="353"/>
      <c r="C89" s="366" t="s">
        <v>1363</v>
      </c>
      <c r="D89" s="360" t="s">
        <v>1364</v>
      </c>
      <c r="E89" s="401" t="s">
        <v>278</v>
      </c>
      <c r="F89" s="404">
        <f>SUM(F80,F81)</f>
        <v>3</v>
      </c>
      <c r="G89" s="402">
        <v>0</v>
      </c>
      <c r="H89" s="356"/>
      <c r="I89" s="403">
        <f t="shared" si="24"/>
        <v>0</v>
      </c>
      <c r="J89" s="363">
        <f t="shared" si="22"/>
        <v>0</v>
      </c>
    </row>
    <row r="90" spans="1:10" s="289" customFormat="1" ht="31.5" customHeight="1">
      <c r="A90" s="352">
        <v>70</v>
      </c>
      <c r="B90" s="353"/>
      <c r="C90" s="366" t="s">
        <v>1365</v>
      </c>
      <c r="D90" s="360" t="s">
        <v>1366</v>
      </c>
      <c r="E90" s="401" t="s">
        <v>278</v>
      </c>
      <c r="F90" s="402">
        <v>1</v>
      </c>
      <c r="G90" s="402">
        <v>0</v>
      </c>
      <c r="H90" s="356"/>
      <c r="I90" s="403">
        <f>F90*G90</f>
        <v>0</v>
      </c>
      <c r="J90" s="363">
        <f t="shared" si="22"/>
        <v>0</v>
      </c>
    </row>
    <row r="91" spans="1:10" s="289" customFormat="1" ht="31.5" customHeight="1" thickBot="1">
      <c r="A91" s="405">
        <v>71</v>
      </c>
      <c r="B91" s="406"/>
      <c r="C91" s="406"/>
      <c r="D91" s="406"/>
      <c r="E91" s="407"/>
      <c r="F91" s="408"/>
      <c r="G91" s="409"/>
      <c r="H91" s="409"/>
      <c r="I91" s="409"/>
      <c r="J91" s="409"/>
    </row>
    <row r="92" spans="1:10" s="289" customFormat="1" ht="28.5" customHeight="1">
      <c r="A92" s="410"/>
      <c r="B92" s="411"/>
      <c r="C92" s="411" t="s">
        <v>115</v>
      </c>
      <c r="D92" s="411" t="s">
        <v>1367</v>
      </c>
      <c r="E92" s="411"/>
      <c r="F92" s="412"/>
      <c r="G92" s="413"/>
      <c r="H92" s="345">
        <f>SUM(H93:H124)</f>
        <v>0</v>
      </c>
      <c r="I92" s="345">
        <f>SUM(I93:I124)</f>
        <v>0</v>
      </c>
      <c r="J92" s="414">
        <f>SUM(J93:J124)</f>
        <v>0</v>
      </c>
    </row>
    <row r="93" spans="1:10" s="289" customFormat="1" ht="31.5" customHeight="1">
      <c r="A93" s="352">
        <v>72</v>
      </c>
      <c r="B93" s="353"/>
      <c r="C93" s="353" t="s">
        <v>1368</v>
      </c>
      <c r="D93" s="353" t="s">
        <v>1369</v>
      </c>
      <c r="E93" s="359" t="s">
        <v>334</v>
      </c>
      <c r="F93" s="361">
        <v>30</v>
      </c>
      <c r="G93" s="356">
        <v>0</v>
      </c>
      <c r="H93" s="356">
        <f>F93*G93</f>
        <v>0</v>
      </c>
      <c r="I93" s="356">
        <v>0</v>
      </c>
      <c r="J93" s="357">
        <f aca="true" t="shared" si="25" ref="J93">H93+I93</f>
        <v>0</v>
      </c>
    </row>
    <row r="94" spans="1:10" s="289" customFormat="1" ht="31.5" customHeight="1">
      <c r="A94" s="352">
        <v>73</v>
      </c>
      <c r="B94" s="353"/>
      <c r="C94" s="353"/>
      <c r="D94" s="378" t="s">
        <v>1370</v>
      </c>
      <c r="E94" s="359"/>
      <c r="F94" s="361"/>
      <c r="G94" s="356"/>
      <c r="H94" s="356"/>
      <c r="I94" s="356"/>
      <c r="J94" s="357"/>
    </row>
    <row r="95" spans="1:10" s="289" customFormat="1" ht="31.5" customHeight="1">
      <c r="A95" s="352">
        <v>74</v>
      </c>
      <c r="B95" s="353"/>
      <c r="C95" s="366" t="s">
        <v>1371</v>
      </c>
      <c r="D95" s="415" t="s">
        <v>1372</v>
      </c>
      <c r="E95" s="401" t="s">
        <v>571</v>
      </c>
      <c r="F95" s="402">
        <v>10</v>
      </c>
      <c r="G95" s="356">
        <v>0</v>
      </c>
      <c r="H95" s="356">
        <f>F95*G95</f>
        <v>0</v>
      </c>
      <c r="I95" s="356">
        <v>0</v>
      </c>
      <c r="J95" s="357">
        <f aca="true" t="shared" si="26" ref="J95">H95+I95</f>
        <v>0</v>
      </c>
    </row>
    <row r="96" spans="1:10" s="289" customFormat="1" ht="31.5" customHeight="1">
      <c r="A96" s="352">
        <v>75</v>
      </c>
      <c r="B96" s="353"/>
      <c r="C96" s="366"/>
      <c r="D96" s="353" t="s">
        <v>1373</v>
      </c>
      <c r="E96" s="401"/>
      <c r="F96" s="402"/>
      <c r="G96" s="356"/>
      <c r="H96" s="356"/>
      <c r="I96" s="403"/>
      <c r="J96" s="357"/>
    </row>
    <row r="97" spans="1:10" s="289" customFormat="1" ht="31.5" customHeight="1">
      <c r="A97" s="352">
        <v>76</v>
      </c>
      <c r="B97" s="353"/>
      <c r="C97" s="324" t="s">
        <v>1374</v>
      </c>
      <c r="D97" s="360" t="s">
        <v>1375</v>
      </c>
      <c r="E97" s="401" t="s">
        <v>334</v>
      </c>
      <c r="F97" s="402">
        <v>40</v>
      </c>
      <c r="G97" s="356">
        <v>0</v>
      </c>
      <c r="H97" s="403">
        <v>0</v>
      </c>
      <c r="I97" s="403">
        <f aca="true" t="shared" si="27" ref="I97">F97*G97</f>
        <v>0</v>
      </c>
      <c r="J97" s="363">
        <f aca="true" t="shared" si="28" ref="J97">H97+I97</f>
        <v>0</v>
      </c>
    </row>
    <row r="98" spans="1:10" s="289" customFormat="1" ht="31.5" customHeight="1">
      <c r="A98" s="352">
        <v>77</v>
      </c>
      <c r="B98" s="353"/>
      <c r="C98" s="366"/>
      <c r="D98" s="378" t="s">
        <v>1376</v>
      </c>
      <c r="E98" s="401"/>
      <c r="F98" s="402"/>
      <c r="G98" s="356"/>
      <c r="H98" s="356"/>
      <c r="I98" s="403"/>
      <c r="J98" s="357"/>
    </row>
    <row r="99" spans="1:10" s="289" customFormat="1" ht="31.5" customHeight="1">
      <c r="A99" s="352">
        <v>78</v>
      </c>
      <c r="B99" s="353"/>
      <c r="C99" s="353">
        <v>35441077</v>
      </c>
      <c r="D99" s="353" t="s">
        <v>1377</v>
      </c>
      <c r="E99" s="359" t="s">
        <v>571</v>
      </c>
      <c r="F99" s="361">
        <v>7</v>
      </c>
      <c r="G99" s="356">
        <v>0</v>
      </c>
      <c r="H99" s="356">
        <f>F99*G99</f>
        <v>0</v>
      </c>
      <c r="I99" s="356">
        <v>0</v>
      </c>
      <c r="J99" s="357">
        <f aca="true" t="shared" si="29" ref="J99">H99+I99</f>
        <v>0</v>
      </c>
    </row>
    <row r="100" spans="1:10" s="289" customFormat="1" ht="31.5" customHeight="1">
      <c r="A100" s="352">
        <v>79</v>
      </c>
      <c r="B100" s="353"/>
      <c r="C100" s="353"/>
      <c r="D100" s="378" t="s">
        <v>1378</v>
      </c>
      <c r="E100" s="359"/>
      <c r="F100" s="361"/>
      <c r="G100" s="356"/>
      <c r="H100" s="356"/>
      <c r="I100" s="356"/>
      <c r="J100" s="357"/>
    </row>
    <row r="101" spans="1:10" s="416" customFormat="1" ht="31.5" customHeight="1">
      <c r="A101" s="352">
        <v>80</v>
      </c>
      <c r="B101" s="365"/>
      <c r="C101" s="365" t="s">
        <v>1379</v>
      </c>
      <c r="D101" s="365" t="s">
        <v>1380</v>
      </c>
      <c r="E101" s="359" t="s">
        <v>334</v>
      </c>
      <c r="F101" s="361">
        <v>8</v>
      </c>
      <c r="G101" s="403">
        <v>0</v>
      </c>
      <c r="H101" s="403">
        <v>0</v>
      </c>
      <c r="I101" s="403">
        <f aca="true" t="shared" si="30" ref="I101">F101*G101</f>
        <v>0</v>
      </c>
      <c r="J101" s="363">
        <f aca="true" t="shared" si="31" ref="J101:J102">H101+I101</f>
        <v>0</v>
      </c>
    </row>
    <row r="102" spans="1:10" s="289" customFormat="1" ht="31.5" customHeight="1">
      <c r="A102" s="352">
        <v>81</v>
      </c>
      <c r="B102" s="353"/>
      <c r="C102" s="353">
        <v>35441673</v>
      </c>
      <c r="D102" s="353" t="s">
        <v>1381</v>
      </c>
      <c r="E102" s="359" t="s">
        <v>278</v>
      </c>
      <c r="F102" s="361">
        <v>8</v>
      </c>
      <c r="G102" s="356">
        <v>0</v>
      </c>
      <c r="H102" s="356">
        <f>F102*G102</f>
        <v>0</v>
      </c>
      <c r="I102" s="356">
        <v>0</v>
      </c>
      <c r="J102" s="357">
        <f t="shared" si="31"/>
        <v>0</v>
      </c>
    </row>
    <row r="103" spans="1:10" s="289" customFormat="1" ht="31.5" customHeight="1">
      <c r="A103" s="352">
        <v>82</v>
      </c>
      <c r="B103" s="353"/>
      <c r="C103" s="353"/>
      <c r="D103" s="378" t="s">
        <v>1382</v>
      </c>
      <c r="E103" s="359"/>
      <c r="F103" s="361"/>
      <c r="G103" s="356"/>
      <c r="H103" s="356"/>
      <c r="I103" s="356"/>
      <c r="J103" s="357"/>
    </row>
    <row r="104" spans="1:10" s="289" customFormat="1" ht="31.5" customHeight="1">
      <c r="A104" s="352">
        <v>83</v>
      </c>
      <c r="B104" s="353"/>
      <c r="C104" s="353" t="s">
        <v>1383</v>
      </c>
      <c r="D104" s="353" t="s">
        <v>1384</v>
      </c>
      <c r="E104" s="359" t="s">
        <v>278</v>
      </c>
      <c r="F104" s="361">
        <v>10</v>
      </c>
      <c r="G104" s="356">
        <v>0</v>
      </c>
      <c r="H104" s="356">
        <f>F104*G104</f>
        <v>0</v>
      </c>
      <c r="I104" s="356">
        <v>0</v>
      </c>
      <c r="J104" s="357">
        <f aca="true" t="shared" si="32" ref="J104">H104+I104</f>
        <v>0</v>
      </c>
    </row>
    <row r="105" spans="1:10" s="289" customFormat="1" ht="31.5" customHeight="1">
      <c r="A105" s="352">
        <v>84</v>
      </c>
      <c r="B105" s="353"/>
      <c r="C105" s="353"/>
      <c r="D105" s="378" t="s">
        <v>1385</v>
      </c>
      <c r="E105" s="359"/>
      <c r="F105" s="361"/>
      <c r="G105" s="356"/>
      <c r="H105" s="356"/>
      <c r="I105" s="356"/>
      <c r="J105" s="357"/>
    </row>
    <row r="106" spans="1:10" s="289" customFormat="1" ht="31.5" customHeight="1">
      <c r="A106" s="352">
        <v>85</v>
      </c>
      <c r="B106" s="353"/>
      <c r="C106" s="353">
        <v>35441996</v>
      </c>
      <c r="D106" s="353" t="s">
        <v>1386</v>
      </c>
      <c r="E106" s="359" t="s">
        <v>278</v>
      </c>
      <c r="F106" s="361">
        <v>4</v>
      </c>
      <c r="G106" s="356">
        <v>0</v>
      </c>
      <c r="H106" s="356">
        <f>F106*G106</f>
        <v>0</v>
      </c>
      <c r="I106" s="356">
        <v>0</v>
      </c>
      <c r="J106" s="357">
        <f aca="true" t="shared" si="33" ref="J106">H106+I106</f>
        <v>0</v>
      </c>
    </row>
    <row r="107" spans="1:10" s="289" customFormat="1" ht="31.5" customHeight="1">
      <c r="A107" s="352">
        <v>86</v>
      </c>
      <c r="B107" s="353"/>
      <c r="C107" s="353"/>
      <c r="D107" s="378" t="s">
        <v>1387</v>
      </c>
      <c r="E107" s="359"/>
      <c r="F107" s="361"/>
      <c r="G107" s="356"/>
      <c r="H107" s="356"/>
      <c r="I107" s="356"/>
      <c r="J107" s="357"/>
    </row>
    <row r="108" spans="1:10" s="289" customFormat="1" ht="31.5" customHeight="1">
      <c r="A108" s="352">
        <v>87</v>
      </c>
      <c r="B108" s="353"/>
      <c r="C108" s="353">
        <v>35442042</v>
      </c>
      <c r="D108" s="353" t="s">
        <v>1388</v>
      </c>
      <c r="E108" s="359" t="s">
        <v>278</v>
      </c>
      <c r="F108" s="361">
        <v>2</v>
      </c>
      <c r="G108" s="356">
        <v>0</v>
      </c>
      <c r="H108" s="356">
        <f>F108*G108</f>
        <v>0</v>
      </c>
      <c r="I108" s="356">
        <v>0</v>
      </c>
      <c r="J108" s="357">
        <f aca="true" t="shared" si="34" ref="J108">H108+I108</f>
        <v>0</v>
      </c>
    </row>
    <row r="109" spans="1:10" s="289" customFormat="1" ht="31.5" customHeight="1">
      <c r="A109" s="352">
        <v>88</v>
      </c>
      <c r="B109" s="353"/>
      <c r="C109" s="353"/>
      <c r="D109" s="378">
        <v>2</v>
      </c>
      <c r="E109" s="359"/>
      <c r="F109" s="361"/>
      <c r="G109" s="356"/>
      <c r="H109" s="356"/>
      <c r="I109" s="356"/>
      <c r="J109" s="357"/>
    </row>
    <row r="110" spans="1:10" s="289" customFormat="1" ht="31.5" customHeight="1">
      <c r="A110" s="352">
        <v>89</v>
      </c>
      <c r="B110" s="353"/>
      <c r="C110" s="353">
        <v>35442034</v>
      </c>
      <c r="D110" s="353" t="s">
        <v>1389</v>
      </c>
      <c r="E110" s="359" t="s">
        <v>278</v>
      </c>
      <c r="F110" s="361">
        <v>2</v>
      </c>
      <c r="G110" s="356">
        <v>0</v>
      </c>
      <c r="H110" s="356">
        <f>F110*G110</f>
        <v>0</v>
      </c>
      <c r="I110" s="356">
        <v>0</v>
      </c>
      <c r="J110" s="357">
        <f aca="true" t="shared" si="35" ref="J110">H110+I110</f>
        <v>0</v>
      </c>
    </row>
    <row r="111" spans="1:10" s="289" customFormat="1" ht="31.5" customHeight="1">
      <c r="A111" s="352">
        <v>90</v>
      </c>
      <c r="B111" s="353"/>
      <c r="C111" s="353"/>
      <c r="D111" s="378" t="s">
        <v>1390</v>
      </c>
      <c r="E111" s="359"/>
      <c r="F111" s="361"/>
      <c r="G111" s="356"/>
      <c r="H111" s="356"/>
      <c r="I111" s="356"/>
      <c r="J111" s="357"/>
    </row>
    <row r="112" spans="1:10" s="289" customFormat="1" ht="31.5" customHeight="1">
      <c r="A112" s="352">
        <v>91</v>
      </c>
      <c r="B112" s="353"/>
      <c r="C112" s="366" t="s">
        <v>1391</v>
      </c>
      <c r="D112" s="360" t="s">
        <v>1392</v>
      </c>
      <c r="E112" s="401" t="s">
        <v>278</v>
      </c>
      <c r="F112" s="402">
        <v>18</v>
      </c>
      <c r="G112" s="356">
        <v>0</v>
      </c>
      <c r="H112" s="403">
        <v>0</v>
      </c>
      <c r="I112" s="403">
        <f aca="true" t="shared" si="36" ref="I112">F112*G112</f>
        <v>0</v>
      </c>
      <c r="J112" s="363">
        <f aca="true" t="shared" si="37" ref="J112">H112+I112</f>
        <v>0</v>
      </c>
    </row>
    <row r="113" spans="1:10" s="289" customFormat="1" ht="31.5" customHeight="1">
      <c r="A113" s="352">
        <v>92</v>
      </c>
      <c r="B113" s="353"/>
      <c r="C113" s="366"/>
      <c r="D113" s="417" t="s">
        <v>1393</v>
      </c>
      <c r="E113" s="401"/>
      <c r="F113" s="402"/>
      <c r="G113" s="356"/>
      <c r="H113" s="356"/>
      <c r="I113" s="403"/>
      <c r="J113" s="357"/>
    </row>
    <row r="114" spans="1:10" s="424" customFormat="1" ht="31.5" customHeight="1">
      <c r="A114" s="352">
        <v>93</v>
      </c>
      <c r="B114" s="418"/>
      <c r="C114" s="419" t="s">
        <v>1394</v>
      </c>
      <c r="D114" s="420" t="s">
        <v>1395</v>
      </c>
      <c r="E114" s="421" t="s">
        <v>1327</v>
      </c>
      <c r="F114" s="422">
        <v>2</v>
      </c>
      <c r="G114" s="423">
        <v>0</v>
      </c>
      <c r="H114" s="356">
        <f>F114*G114</f>
        <v>0</v>
      </c>
      <c r="I114" s="356">
        <v>0</v>
      </c>
      <c r="J114" s="357">
        <f aca="true" t="shared" si="38" ref="J114">H114+I114</f>
        <v>0</v>
      </c>
    </row>
    <row r="115" spans="1:10" s="289" customFormat="1" ht="31.5" customHeight="1">
      <c r="A115" s="352">
        <v>94</v>
      </c>
      <c r="B115" s="353"/>
      <c r="C115" s="366"/>
      <c r="D115" s="417" t="s">
        <v>1396</v>
      </c>
      <c r="E115" s="401"/>
      <c r="F115" s="402"/>
      <c r="G115" s="356"/>
      <c r="H115" s="356"/>
      <c r="I115" s="403"/>
      <c r="J115" s="357"/>
    </row>
    <row r="116" spans="1:10" s="289" customFormat="1" ht="31.5" customHeight="1">
      <c r="A116" s="352">
        <v>95</v>
      </c>
      <c r="B116" s="353"/>
      <c r="C116" s="366" t="s">
        <v>1397</v>
      </c>
      <c r="D116" s="360" t="s">
        <v>1398</v>
      </c>
      <c r="E116" s="401" t="s">
        <v>278</v>
      </c>
      <c r="F116" s="402">
        <v>2</v>
      </c>
      <c r="G116" s="356">
        <v>0</v>
      </c>
      <c r="H116" s="403">
        <v>0</v>
      </c>
      <c r="I116" s="403">
        <f aca="true" t="shared" si="39" ref="I116">F116*G116</f>
        <v>0</v>
      </c>
      <c r="J116" s="363">
        <f aca="true" t="shared" si="40" ref="J116:J117">H116+I116</f>
        <v>0</v>
      </c>
    </row>
    <row r="117" spans="1:10" s="424" customFormat="1" ht="31.5" customHeight="1">
      <c r="A117" s="352">
        <v>96</v>
      </c>
      <c r="B117" s="418"/>
      <c r="C117" s="419" t="s">
        <v>1399</v>
      </c>
      <c r="D117" s="420" t="s">
        <v>1400</v>
      </c>
      <c r="E117" s="421" t="s">
        <v>278</v>
      </c>
      <c r="F117" s="422">
        <v>2</v>
      </c>
      <c r="G117" s="423">
        <v>0</v>
      </c>
      <c r="H117" s="356">
        <f>F117*G117</f>
        <v>0</v>
      </c>
      <c r="I117" s="356">
        <v>0</v>
      </c>
      <c r="J117" s="357">
        <f t="shared" si="40"/>
        <v>0</v>
      </c>
    </row>
    <row r="118" spans="1:10" s="289" customFormat="1" ht="31.5" customHeight="1">
      <c r="A118" s="352">
        <v>97</v>
      </c>
      <c r="B118" s="353"/>
      <c r="C118" s="366"/>
      <c r="D118" s="417" t="s">
        <v>1401</v>
      </c>
      <c r="E118" s="401"/>
      <c r="F118" s="402"/>
      <c r="G118" s="356"/>
      <c r="H118" s="356"/>
      <c r="I118" s="403"/>
      <c r="J118" s="357"/>
    </row>
    <row r="119" spans="1:10" s="424" customFormat="1" ht="31.5" customHeight="1">
      <c r="A119" s="352">
        <v>98</v>
      </c>
      <c r="B119" s="418"/>
      <c r="C119" s="419" t="s">
        <v>1402</v>
      </c>
      <c r="D119" s="420" t="s">
        <v>1403</v>
      </c>
      <c r="E119" s="421" t="s">
        <v>278</v>
      </c>
      <c r="F119" s="422">
        <v>2</v>
      </c>
      <c r="G119" s="423">
        <v>0</v>
      </c>
      <c r="H119" s="356">
        <f>F119*G119</f>
        <v>0</v>
      </c>
      <c r="I119" s="356">
        <v>0</v>
      </c>
      <c r="J119" s="357">
        <f aca="true" t="shared" si="41" ref="J119">H119+I119</f>
        <v>0</v>
      </c>
    </row>
    <row r="120" spans="1:10" s="424" customFormat="1" ht="31.5" customHeight="1">
      <c r="A120" s="352">
        <v>99</v>
      </c>
      <c r="B120" s="418"/>
      <c r="C120" s="419"/>
      <c r="D120" s="417" t="s">
        <v>1404</v>
      </c>
      <c r="E120" s="421"/>
      <c r="F120" s="422"/>
      <c r="G120" s="423"/>
      <c r="H120" s="423"/>
      <c r="I120" s="423"/>
      <c r="J120" s="425"/>
    </row>
    <row r="121" spans="1:10" s="289" customFormat="1" ht="31.5" customHeight="1">
      <c r="A121" s="352">
        <v>100</v>
      </c>
      <c r="B121" s="353"/>
      <c r="C121" s="419" t="s">
        <v>1405</v>
      </c>
      <c r="D121" s="360" t="s">
        <v>1406</v>
      </c>
      <c r="E121" s="401" t="s">
        <v>278</v>
      </c>
      <c r="F121" s="402">
        <v>2</v>
      </c>
      <c r="G121" s="356">
        <v>0</v>
      </c>
      <c r="H121" s="403">
        <v>0</v>
      </c>
      <c r="I121" s="403">
        <f aca="true" t="shared" si="42" ref="I121">F121*G121</f>
        <v>0</v>
      </c>
      <c r="J121" s="363">
        <f aca="true" t="shared" si="43" ref="J121:J122">H121+I121</f>
        <v>0</v>
      </c>
    </row>
    <row r="122" spans="1:10" s="289" customFormat="1" ht="28.5" customHeight="1">
      <c r="A122" s="352">
        <v>101</v>
      </c>
      <c r="B122" s="426"/>
      <c r="C122" s="353">
        <v>35442110</v>
      </c>
      <c r="D122" s="353" t="s">
        <v>1407</v>
      </c>
      <c r="E122" s="359" t="s">
        <v>278</v>
      </c>
      <c r="F122" s="361">
        <v>2</v>
      </c>
      <c r="G122" s="362">
        <v>0</v>
      </c>
      <c r="H122" s="356">
        <f>F122*G122</f>
        <v>0</v>
      </c>
      <c r="I122" s="356">
        <v>0</v>
      </c>
      <c r="J122" s="357">
        <f t="shared" si="43"/>
        <v>0</v>
      </c>
    </row>
    <row r="123" spans="1:10" s="289" customFormat="1" ht="31.5" customHeight="1" thickBot="1">
      <c r="A123" s="427">
        <v>102</v>
      </c>
      <c r="B123" s="428"/>
      <c r="C123" s="428"/>
      <c r="D123" s="429" t="s">
        <v>1408</v>
      </c>
      <c r="E123" s="430"/>
      <c r="F123" s="431"/>
      <c r="G123" s="432"/>
      <c r="H123" s="432"/>
      <c r="I123" s="433"/>
      <c r="J123" s="434"/>
    </row>
    <row r="124" spans="1:16" s="289" customFormat="1" ht="13.5" customHeight="1" thickBot="1">
      <c r="A124" s="435"/>
      <c r="B124" s="385"/>
      <c r="C124" s="385"/>
      <c r="D124" s="385"/>
      <c r="E124" s="368"/>
      <c r="F124" s="369"/>
      <c r="G124" s="387"/>
      <c r="H124" s="387"/>
      <c r="I124" s="387"/>
      <c r="J124" s="387"/>
      <c r="L124" s="436"/>
      <c r="M124" s="436"/>
      <c r="N124" s="437"/>
      <c r="O124" s="437"/>
      <c r="P124" s="437"/>
    </row>
    <row r="125" spans="1:16" s="289" customFormat="1" ht="13.5" customHeight="1" thickBot="1">
      <c r="A125" s="438"/>
      <c r="B125" s="323"/>
      <c r="C125" s="323"/>
      <c r="D125" s="323"/>
      <c r="E125" s="439"/>
      <c r="F125" s="440"/>
      <c r="G125" s="441"/>
      <c r="H125" s="441"/>
      <c r="I125" s="441"/>
      <c r="J125" s="441"/>
      <c r="L125" s="436"/>
      <c r="M125" s="436"/>
      <c r="N125" s="437"/>
      <c r="O125" s="437"/>
      <c r="P125" s="437"/>
    </row>
    <row r="126" spans="1:16" s="289" customFormat="1" ht="30.75" customHeight="1">
      <c r="A126" s="442"/>
      <c r="B126" s="300"/>
      <c r="C126" s="300" t="s">
        <v>115</v>
      </c>
      <c r="D126" s="300" t="s">
        <v>1409</v>
      </c>
      <c r="E126" s="300"/>
      <c r="F126" s="301"/>
      <c r="G126" s="302"/>
      <c r="H126" s="345">
        <f>SUM(H127:H131)</f>
        <v>0</v>
      </c>
      <c r="I126" s="345">
        <f>SUM(I127:I131)</f>
        <v>0</v>
      </c>
      <c r="J126" s="414">
        <f>SUM(J127:J131)</f>
        <v>0</v>
      </c>
      <c r="L126" s="436"/>
      <c r="M126" s="436"/>
      <c r="N126" s="437"/>
      <c r="O126" s="437"/>
      <c r="P126" s="437"/>
    </row>
    <row r="127" spans="1:16" s="289" customFormat="1" ht="43.5" customHeight="1">
      <c r="A127" s="443">
        <v>103</v>
      </c>
      <c r="B127" s="444"/>
      <c r="C127" s="366" t="s">
        <v>1410</v>
      </c>
      <c r="D127" s="360" t="s">
        <v>1411</v>
      </c>
      <c r="E127" s="401" t="s">
        <v>334</v>
      </c>
      <c r="F127" s="402">
        <v>57</v>
      </c>
      <c r="G127" s="356">
        <v>0</v>
      </c>
      <c r="H127" s="356"/>
      <c r="I127" s="403">
        <f>F127*G127</f>
        <v>0</v>
      </c>
      <c r="J127" s="363">
        <f>H127+I127</f>
        <v>0</v>
      </c>
      <c r="L127" s="436"/>
      <c r="M127" s="436"/>
      <c r="N127" s="436"/>
      <c r="O127" s="436"/>
      <c r="P127" s="437"/>
    </row>
    <row r="128" spans="1:16" s="289" customFormat="1" ht="43.5" customHeight="1">
      <c r="A128" s="443">
        <v>104</v>
      </c>
      <c r="B128" s="444"/>
      <c r="C128" s="366" t="s">
        <v>1410</v>
      </c>
      <c r="D128" s="360" t="s">
        <v>1412</v>
      </c>
      <c r="E128" s="401" t="s">
        <v>334</v>
      </c>
      <c r="F128" s="402">
        <v>57</v>
      </c>
      <c r="G128" s="356">
        <v>0</v>
      </c>
      <c r="H128" s="356"/>
      <c r="I128" s="403">
        <f>F128*G128</f>
        <v>0</v>
      </c>
      <c r="J128" s="363">
        <f>H128+I128</f>
        <v>0</v>
      </c>
      <c r="L128" s="436"/>
      <c r="M128" s="436"/>
      <c r="N128" s="436"/>
      <c r="O128" s="436"/>
      <c r="P128" s="437"/>
    </row>
    <row r="129" spans="1:16" s="289" customFormat="1" ht="43.5" customHeight="1">
      <c r="A129" s="443">
        <v>105</v>
      </c>
      <c r="B129" s="444"/>
      <c r="C129" s="366" t="s">
        <v>1413</v>
      </c>
      <c r="D129" s="360" t="s">
        <v>1414</v>
      </c>
      <c r="E129" s="401" t="s">
        <v>334</v>
      </c>
      <c r="F129" s="402">
        <v>57</v>
      </c>
      <c r="G129" s="356">
        <v>0</v>
      </c>
      <c r="H129" s="356"/>
      <c r="I129" s="403">
        <f>F129*G129</f>
        <v>0</v>
      </c>
      <c r="J129" s="363">
        <f>H129+I129</f>
        <v>0</v>
      </c>
      <c r="L129" s="436"/>
      <c r="M129" s="436"/>
      <c r="N129" s="436"/>
      <c r="O129" s="436"/>
      <c r="P129" s="437"/>
    </row>
    <row r="130" spans="1:16" s="289" customFormat="1" ht="43.5" customHeight="1">
      <c r="A130" s="443">
        <v>106</v>
      </c>
      <c r="B130" s="444"/>
      <c r="C130" s="366" t="s">
        <v>1415</v>
      </c>
      <c r="D130" s="360" t="s">
        <v>1416</v>
      </c>
      <c r="E130" s="401" t="s">
        <v>334</v>
      </c>
      <c r="F130" s="402">
        <v>57</v>
      </c>
      <c r="G130" s="356">
        <v>0</v>
      </c>
      <c r="H130" s="356">
        <f>F130*G130</f>
        <v>0</v>
      </c>
      <c r="I130" s="403"/>
      <c r="J130" s="363">
        <f>H130+I130</f>
        <v>0</v>
      </c>
      <c r="L130" s="436"/>
      <c r="M130" s="436"/>
      <c r="N130" s="436"/>
      <c r="O130" s="436"/>
      <c r="P130" s="437"/>
    </row>
    <row r="131" spans="1:10" s="289" customFormat="1" ht="13.5" customHeight="1" thickBot="1">
      <c r="A131" s="384"/>
      <c r="B131" s="337"/>
      <c r="C131" s="337"/>
      <c r="D131" s="337"/>
      <c r="E131" s="337"/>
      <c r="F131" s="338"/>
      <c r="G131" s="339"/>
      <c r="H131" s="339"/>
      <c r="I131" s="339"/>
      <c r="J131" s="340"/>
    </row>
    <row r="132" spans="1:16" s="289" customFormat="1" ht="13.5" customHeight="1">
      <c r="A132" s="438"/>
      <c r="B132" s="323"/>
      <c r="C132" s="323"/>
      <c r="D132" s="323"/>
      <c r="E132" s="439"/>
      <c r="F132" s="440"/>
      <c r="G132" s="441"/>
      <c r="H132" s="441"/>
      <c r="I132" s="441"/>
      <c r="J132" s="441"/>
      <c r="L132" s="436"/>
      <c r="M132" s="436"/>
      <c r="N132" s="437"/>
      <c r="O132" s="437"/>
      <c r="P132" s="437"/>
    </row>
    <row r="133" spans="1:16" s="289" customFormat="1" ht="13.5" customHeight="1">
      <c r="A133" s="438"/>
      <c r="B133" s="323"/>
      <c r="C133" s="323"/>
      <c r="D133" s="323"/>
      <c r="E133" s="439"/>
      <c r="F133" s="440"/>
      <c r="G133" s="441"/>
      <c r="H133" s="441"/>
      <c r="I133" s="441"/>
      <c r="J133" s="441"/>
      <c r="L133" s="436"/>
      <c r="M133" s="436"/>
      <c r="N133" s="437"/>
      <c r="O133" s="437"/>
      <c r="P133" s="437"/>
    </row>
    <row r="134" spans="1:16" s="289" customFormat="1" ht="13.5" customHeight="1">
      <c r="A134" s="438"/>
      <c r="B134" s="323"/>
      <c r="C134" s="323"/>
      <c r="D134" s="323"/>
      <c r="E134" s="439"/>
      <c r="F134" s="440"/>
      <c r="G134" s="441"/>
      <c r="H134" s="441"/>
      <c r="I134" s="441"/>
      <c r="J134" s="441"/>
      <c r="L134" s="436"/>
      <c r="M134" s="436"/>
      <c r="N134" s="437"/>
      <c r="O134" s="437"/>
      <c r="P134" s="437"/>
    </row>
    <row r="135" spans="1:16" s="289" customFormat="1" ht="13.5" customHeight="1">
      <c r="A135" s="438"/>
      <c r="B135" s="323"/>
      <c r="C135" s="323"/>
      <c r="D135" s="323"/>
      <c r="E135" s="439"/>
      <c r="F135" s="440"/>
      <c r="G135" s="441"/>
      <c r="H135" s="441"/>
      <c r="I135" s="441"/>
      <c r="J135" s="441"/>
      <c r="L135" s="436"/>
      <c r="M135" s="436"/>
      <c r="N135" s="437"/>
      <c r="O135" s="437"/>
      <c r="P135" s="437"/>
    </row>
    <row r="136" spans="1:16" s="289" customFormat="1" ht="13.5" customHeight="1" thickBot="1">
      <c r="A136" s="438"/>
      <c r="B136" s="323"/>
      <c r="C136" s="323"/>
      <c r="D136" s="323"/>
      <c r="E136" s="439"/>
      <c r="F136" s="440"/>
      <c r="G136" s="441"/>
      <c r="H136" s="441"/>
      <c r="I136" s="441"/>
      <c r="J136" s="441"/>
      <c r="L136" s="436"/>
      <c r="M136" s="436"/>
      <c r="N136" s="437"/>
      <c r="O136" s="437"/>
      <c r="P136" s="437"/>
    </row>
    <row r="137" spans="1:16" s="289" customFormat="1" ht="30.75" customHeight="1">
      <c r="A137" s="442">
        <v>107</v>
      </c>
      <c r="B137" s="300"/>
      <c r="C137" s="300" t="s">
        <v>89</v>
      </c>
      <c r="D137" s="300" t="s">
        <v>1417</v>
      </c>
      <c r="E137" s="300"/>
      <c r="F137" s="301"/>
      <c r="G137" s="302"/>
      <c r="H137" s="345">
        <f>SUM(H138:H139)</f>
        <v>0</v>
      </c>
      <c r="I137" s="345">
        <f>SUM(I138:I139)</f>
        <v>0</v>
      </c>
      <c r="J137" s="414">
        <f>SUM(J138:J139)</f>
        <v>0</v>
      </c>
      <c r="L137" s="436"/>
      <c r="M137" s="436"/>
      <c r="N137" s="437"/>
      <c r="O137" s="437"/>
      <c r="P137" s="437"/>
    </row>
    <row r="138" spans="1:16" s="289" customFormat="1" ht="43.5" customHeight="1">
      <c r="A138" s="443">
        <v>108</v>
      </c>
      <c r="B138" s="444"/>
      <c r="C138" s="366" t="s">
        <v>1418</v>
      </c>
      <c r="D138" s="360" t="s">
        <v>1419</v>
      </c>
      <c r="E138" s="401" t="s">
        <v>278</v>
      </c>
      <c r="F138" s="402">
        <v>1</v>
      </c>
      <c r="G138" s="356"/>
      <c r="H138" s="356">
        <v>0</v>
      </c>
      <c r="I138" s="403">
        <f aca="true" t="shared" si="44" ref="I138:I139">F138*G138</f>
        <v>0</v>
      </c>
      <c r="J138" s="363">
        <f aca="true" t="shared" si="45" ref="J138:J139">H138+I138</f>
        <v>0</v>
      </c>
      <c r="L138" s="436"/>
      <c r="M138" s="436"/>
      <c r="N138" s="436"/>
      <c r="O138" s="436"/>
      <c r="P138" s="437"/>
    </row>
    <row r="139" spans="1:10" s="289" customFormat="1" ht="13.5" customHeight="1" thickBot="1">
      <c r="A139" s="384">
        <v>109</v>
      </c>
      <c r="B139" s="337"/>
      <c r="C139" s="337">
        <v>13254000</v>
      </c>
      <c r="D139" s="337" t="s">
        <v>1420</v>
      </c>
      <c r="E139" s="337" t="s">
        <v>278</v>
      </c>
      <c r="F139" s="338">
        <v>1</v>
      </c>
      <c r="G139" s="339">
        <v>0</v>
      </c>
      <c r="H139" s="339">
        <v>0</v>
      </c>
      <c r="I139" s="339">
        <f t="shared" si="44"/>
        <v>0</v>
      </c>
      <c r="J139" s="340">
        <f t="shared" si="45"/>
        <v>0</v>
      </c>
    </row>
    <row r="140" spans="1:10" s="289" customFormat="1" ht="30.75" customHeight="1">
      <c r="A140" s="445"/>
      <c r="B140" s="446"/>
      <c r="C140" s="446"/>
      <c r="D140" s="446" t="s">
        <v>1421</v>
      </c>
      <c r="E140" s="446"/>
      <c r="F140" s="447"/>
      <c r="G140" s="448"/>
      <c r="H140" s="448">
        <f>SUM(H137,H126,H92,H73,H59,H39,H25,H14)</f>
        <v>0</v>
      </c>
      <c r="I140" s="448">
        <f>SUM(I137,I126,I92,I73,I59,I39,I25,I14)</f>
        <v>0</v>
      </c>
      <c r="J140" s="448">
        <f>SUM(J137,J126,J92,J73,J59,J39,J25,J14)</f>
        <v>0</v>
      </c>
    </row>
  </sheetData>
  <mergeCells count="1">
    <mergeCell ref="A1:J1"/>
  </mergeCells>
  <printOptions/>
  <pageMargins left="0.3937007874015748" right="0.3937007874015748" top="0.7874015748031497" bottom="0.7874015748031497" header="0" footer="0"/>
  <pageSetup blackAndWhite="1" fitToHeight="100" horizontalDpi="600" verticalDpi="600" orientation="portrait" paperSize="9" scale="63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26" t="s">
        <v>6</v>
      </c>
      <c r="M2" s="509"/>
      <c r="N2" s="509"/>
      <c r="O2" s="509"/>
      <c r="P2" s="509"/>
      <c r="Q2" s="509"/>
      <c r="R2" s="509"/>
      <c r="S2" s="509"/>
      <c r="T2" s="509"/>
      <c r="U2" s="509"/>
      <c r="V2" s="509"/>
      <c r="AT2" s="19" t="s">
        <v>90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pans="2:46" s="1" customFormat="1" ht="24.95" customHeight="1">
      <c r="B4" s="22"/>
      <c r="D4" s="23" t="s">
        <v>91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541" t="str">
        <f>'Rekapitulace stavby'!K6</f>
        <v>Oprava dětských letních toalet MŠ Nad Laurovou 1983/1, Praha 5</v>
      </c>
      <c r="F7" s="542"/>
      <c r="G7" s="542"/>
      <c r="H7" s="542"/>
      <c r="L7" s="22"/>
    </row>
    <row r="8" spans="1:31" s="2" customFormat="1" ht="12" customHeight="1">
      <c r="A8" s="34"/>
      <c r="B8" s="35"/>
      <c r="C8" s="34"/>
      <c r="D8" s="29" t="s">
        <v>92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527" t="s">
        <v>1045</v>
      </c>
      <c r="F9" s="540"/>
      <c r="G9" s="540"/>
      <c r="H9" s="540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543" t="str">
        <f>'Rekapitulace stavby'!E14</f>
        <v>Vyplň údaj</v>
      </c>
      <c r="F18" s="508"/>
      <c r="G18" s="508"/>
      <c r="H18" s="508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32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29" t="s">
        <v>26</v>
      </c>
      <c r="J23" s="27" t="s">
        <v>36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37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38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513" t="s">
        <v>3</v>
      </c>
      <c r="F27" s="513"/>
      <c r="G27" s="513"/>
      <c r="H27" s="51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40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42</v>
      </c>
      <c r="G32" s="34"/>
      <c r="H32" s="34"/>
      <c r="I32" s="38" t="s">
        <v>41</v>
      </c>
      <c r="J32" s="38" t="s">
        <v>43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44</v>
      </c>
      <c r="E33" s="29" t="s">
        <v>45</v>
      </c>
      <c r="F33" s="97">
        <f>ROUND((SUM(BE84:BE97)),2)</f>
        <v>0</v>
      </c>
      <c r="G33" s="34"/>
      <c r="H33" s="34"/>
      <c r="I33" s="98">
        <v>0.21</v>
      </c>
      <c r="J33" s="97">
        <f>ROUND(((SUM(BE84:BE97))*I33),2)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46</v>
      </c>
      <c r="F34" s="97">
        <f>ROUND((SUM(BF84:BF97)),2)</f>
        <v>0</v>
      </c>
      <c r="G34" s="34"/>
      <c r="H34" s="34"/>
      <c r="I34" s="98">
        <v>0.15</v>
      </c>
      <c r="J34" s="97">
        <f>ROUND(((SUM(BF84:BF97))*I34),2)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47</v>
      </c>
      <c r="F35" s="97">
        <f>ROUND((SUM(BG84:BG97)),2)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48</v>
      </c>
      <c r="F36" s="97">
        <f>ROUND((SUM(BH84:BH97)),2)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49</v>
      </c>
      <c r="F37" s="97">
        <f>ROUND((SUM(BI84:BI97)),2)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50</v>
      </c>
      <c r="E39" s="57"/>
      <c r="F39" s="57"/>
      <c r="G39" s="101" t="s">
        <v>51</v>
      </c>
      <c r="H39" s="102" t="s">
        <v>52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94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541" t="str">
        <f>E7</f>
        <v>Oprava dětských letních toalet MŠ Nad Laurovou 1983/1, Praha 5</v>
      </c>
      <c r="F48" s="542"/>
      <c r="G48" s="542"/>
      <c r="H48" s="542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527" t="str">
        <f>E9</f>
        <v>03 - VRN</v>
      </c>
      <c r="F50" s="540"/>
      <c r="G50" s="540"/>
      <c r="H50" s="540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Nad Laurovou 1983/1, Praha 5</v>
      </c>
      <c r="G52" s="34"/>
      <c r="H52" s="34"/>
      <c r="I52" s="29" t="s">
        <v>23</v>
      </c>
      <c r="J52" s="52" t="str">
        <f>IF(J12="","",J12)</f>
        <v>4. 2. 2022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>architekti ADIKON,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35</v>
      </c>
      <c r="J55" s="32" t="str">
        <f>E24</f>
        <v>Hana Pejšová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95</v>
      </c>
      <c r="D57" s="99"/>
      <c r="E57" s="99"/>
      <c r="F57" s="99"/>
      <c r="G57" s="99"/>
      <c r="H57" s="99"/>
      <c r="I57" s="99"/>
      <c r="J57" s="106" t="s">
        <v>96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72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97</v>
      </c>
    </row>
    <row r="60" spans="2:12" s="9" customFormat="1" ht="24.95" customHeight="1">
      <c r="B60" s="108"/>
      <c r="D60" s="109" t="s">
        <v>1046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" customHeight="1">
      <c r="B61" s="112"/>
      <c r="D61" s="113" t="s">
        <v>1047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" customHeight="1">
      <c r="B62" s="112"/>
      <c r="D62" s="113" t="s">
        <v>1048</v>
      </c>
      <c r="E62" s="114"/>
      <c r="F62" s="114"/>
      <c r="G62" s="114"/>
      <c r="H62" s="114"/>
      <c r="I62" s="114"/>
      <c r="J62" s="115">
        <f>J89</f>
        <v>0</v>
      </c>
      <c r="L62" s="112"/>
    </row>
    <row r="63" spans="2:12" s="10" customFormat="1" ht="19.9" customHeight="1">
      <c r="B63" s="112"/>
      <c r="D63" s="113" t="s">
        <v>1049</v>
      </c>
      <c r="E63" s="114"/>
      <c r="F63" s="114"/>
      <c r="G63" s="114"/>
      <c r="H63" s="114"/>
      <c r="I63" s="114"/>
      <c r="J63" s="115">
        <f>J92</f>
        <v>0</v>
      </c>
      <c r="L63" s="112"/>
    </row>
    <row r="64" spans="2:12" s="10" customFormat="1" ht="19.9" customHeight="1">
      <c r="B64" s="112"/>
      <c r="D64" s="113" t="s">
        <v>1611</v>
      </c>
      <c r="E64" s="114"/>
      <c r="F64" s="114"/>
      <c r="G64" s="114"/>
      <c r="H64" s="114"/>
      <c r="I64" s="114"/>
      <c r="J64" s="115">
        <f>J95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102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541" t="str">
        <f>E7</f>
        <v>Oprava dětských letních toalet MŠ Nad Laurovou 1983/1, Praha 5</v>
      </c>
      <c r="F74" s="542"/>
      <c r="G74" s="542"/>
      <c r="H74" s="542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92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527" t="str">
        <f>E9</f>
        <v>03 - VRN</v>
      </c>
      <c r="F76" s="540"/>
      <c r="G76" s="540"/>
      <c r="H76" s="540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Nad Laurovou 1983/1, Praha 5</v>
      </c>
      <c r="G78" s="34"/>
      <c r="H78" s="34"/>
      <c r="I78" s="29" t="s">
        <v>23</v>
      </c>
      <c r="J78" s="52" t="str">
        <f>IF(J12="","",J12)</f>
        <v>4. 2. 2022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7" customHeight="1">
      <c r="A80" s="34"/>
      <c r="B80" s="35"/>
      <c r="C80" s="29" t="s">
        <v>25</v>
      </c>
      <c r="D80" s="34"/>
      <c r="E80" s="34"/>
      <c r="F80" s="27" t="str">
        <f>E15</f>
        <v xml:space="preserve"> </v>
      </c>
      <c r="G80" s="34"/>
      <c r="H80" s="34"/>
      <c r="I80" s="29" t="s">
        <v>31</v>
      </c>
      <c r="J80" s="32" t="str">
        <f>E21</f>
        <v>architekti ADIKON, s.r.o.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35</v>
      </c>
      <c r="J81" s="32" t="str">
        <f>E24</f>
        <v>Hana Pejšová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103</v>
      </c>
      <c r="D83" s="119" t="s">
        <v>59</v>
      </c>
      <c r="E83" s="119" t="s">
        <v>55</v>
      </c>
      <c r="F83" s="119" t="s">
        <v>56</v>
      </c>
      <c r="G83" s="119" t="s">
        <v>104</v>
      </c>
      <c r="H83" s="119" t="s">
        <v>105</v>
      </c>
      <c r="I83" s="119" t="s">
        <v>106</v>
      </c>
      <c r="J83" s="119" t="s">
        <v>96</v>
      </c>
      <c r="K83" s="120" t="s">
        <v>107</v>
      </c>
      <c r="L83" s="121"/>
      <c r="M83" s="59" t="s">
        <v>3</v>
      </c>
      <c r="N83" s="60" t="s">
        <v>44</v>
      </c>
      <c r="O83" s="60" t="s">
        <v>108</v>
      </c>
      <c r="P83" s="60" t="s">
        <v>109</v>
      </c>
      <c r="Q83" s="60" t="s">
        <v>110</v>
      </c>
      <c r="R83" s="60" t="s">
        <v>111</v>
      </c>
      <c r="S83" s="60" t="s">
        <v>112</v>
      </c>
      <c r="T83" s="61" t="s">
        <v>113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9" customHeight="1">
      <c r="A84" s="34"/>
      <c r="B84" s="35"/>
      <c r="C84" s="66" t="s">
        <v>114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</f>
        <v>0</v>
      </c>
      <c r="Q84" s="63"/>
      <c r="R84" s="123">
        <f>R85</f>
        <v>0</v>
      </c>
      <c r="S84" s="63"/>
      <c r="T84" s="124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73</v>
      </c>
      <c r="AU84" s="19" t="s">
        <v>97</v>
      </c>
      <c r="BK84" s="125">
        <f>BK85</f>
        <v>0</v>
      </c>
    </row>
    <row r="85" spans="2:63" s="12" customFormat="1" ht="25.9" customHeight="1">
      <c r="B85" s="126"/>
      <c r="D85" s="127" t="s">
        <v>73</v>
      </c>
      <c r="E85" s="128" t="s">
        <v>89</v>
      </c>
      <c r="F85" s="128" t="s">
        <v>1050</v>
      </c>
      <c r="I85" s="129"/>
      <c r="J85" s="130">
        <f>BK85</f>
        <v>0</v>
      </c>
      <c r="L85" s="126"/>
      <c r="M85" s="131"/>
      <c r="N85" s="132"/>
      <c r="O85" s="132"/>
      <c r="P85" s="133">
        <f>P86+P89+P92+P95</f>
        <v>0</v>
      </c>
      <c r="Q85" s="132"/>
      <c r="R85" s="133">
        <f>R86+R89+R92+R95</f>
        <v>0</v>
      </c>
      <c r="S85" s="132"/>
      <c r="T85" s="134">
        <f>T86+T89+T92+T95</f>
        <v>0</v>
      </c>
      <c r="AR85" s="127" t="s">
        <v>147</v>
      </c>
      <c r="AT85" s="135" t="s">
        <v>73</v>
      </c>
      <c r="AU85" s="135" t="s">
        <v>74</v>
      </c>
      <c r="AY85" s="127" t="s">
        <v>117</v>
      </c>
      <c r="BK85" s="136">
        <f>BK86+BK89+BK92+BK95</f>
        <v>0</v>
      </c>
    </row>
    <row r="86" spans="2:63" s="12" customFormat="1" ht="22.9" customHeight="1">
      <c r="B86" s="126"/>
      <c r="D86" s="127" t="s">
        <v>73</v>
      </c>
      <c r="E86" s="137" t="s">
        <v>1051</v>
      </c>
      <c r="F86" s="137" t="s">
        <v>1052</v>
      </c>
      <c r="I86" s="129"/>
      <c r="J86" s="138">
        <f>BK86</f>
        <v>0</v>
      </c>
      <c r="L86" s="126"/>
      <c r="M86" s="131"/>
      <c r="N86" s="132"/>
      <c r="O86" s="132"/>
      <c r="P86" s="133">
        <f>SUM(P87:P88)</f>
        <v>0</v>
      </c>
      <c r="Q86" s="132"/>
      <c r="R86" s="133">
        <f>SUM(R87:R88)</f>
        <v>0</v>
      </c>
      <c r="S86" s="132"/>
      <c r="T86" s="134">
        <f>SUM(T87:T88)</f>
        <v>0</v>
      </c>
      <c r="AR86" s="127" t="s">
        <v>147</v>
      </c>
      <c r="AT86" s="135" t="s">
        <v>73</v>
      </c>
      <c r="AU86" s="135" t="s">
        <v>82</v>
      </c>
      <c r="AY86" s="127" t="s">
        <v>117</v>
      </c>
      <c r="BK86" s="136">
        <f>SUM(BK87:BK88)</f>
        <v>0</v>
      </c>
    </row>
    <row r="87" spans="1:65" s="2" customFormat="1" ht="16.5" customHeight="1">
      <c r="A87" s="34"/>
      <c r="B87" s="139"/>
      <c r="C87" s="140" t="s">
        <v>82</v>
      </c>
      <c r="D87" s="140" t="s">
        <v>120</v>
      </c>
      <c r="E87" s="141" t="s">
        <v>1053</v>
      </c>
      <c r="F87" s="142" t="s">
        <v>1052</v>
      </c>
      <c r="G87" s="143" t="s">
        <v>1054</v>
      </c>
      <c r="H87" s="144">
        <v>1</v>
      </c>
      <c r="I87" s="145"/>
      <c r="J87" s="146">
        <f>ROUND(I87*H87,2)</f>
        <v>0</v>
      </c>
      <c r="K87" s="142" t="s">
        <v>124</v>
      </c>
      <c r="L87" s="35"/>
      <c r="M87" s="147" t="s">
        <v>3</v>
      </c>
      <c r="N87" s="148" t="s">
        <v>45</v>
      </c>
      <c r="O87" s="55"/>
      <c r="P87" s="149">
        <f>O87*H87</f>
        <v>0</v>
      </c>
      <c r="Q87" s="149">
        <v>0</v>
      </c>
      <c r="R87" s="149">
        <f>Q87*H87</f>
        <v>0</v>
      </c>
      <c r="S87" s="149">
        <v>0</v>
      </c>
      <c r="T87" s="150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1055</v>
      </c>
      <c r="AT87" s="151" t="s">
        <v>120</v>
      </c>
      <c r="AU87" s="151" t="s">
        <v>84</v>
      </c>
      <c r="AY87" s="19" t="s">
        <v>117</v>
      </c>
      <c r="BE87" s="152">
        <f>IF(N87="základní",J87,0)</f>
        <v>0</v>
      </c>
      <c r="BF87" s="152">
        <f>IF(N87="snížená",J87,0)</f>
        <v>0</v>
      </c>
      <c r="BG87" s="152">
        <f>IF(N87="zákl. přenesená",J87,0)</f>
        <v>0</v>
      </c>
      <c r="BH87" s="152">
        <f>IF(N87="sníž. přenesená",J87,0)</f>
        <v>0</v>
      </c>
      <c r="BI87" s="152">
        <f>IF(N87="nulová",J87,0)</f>
        <v>0</v>
      </c>
      <c r="BJ87" s="19" t="s">
        <v>82</v>
      </c>
      <c r="BK87" s="152">
        <f>ROUND(I87*H87,2)</f>
        <v>0</v>
      </c>
      <c r="BL87" s="19" t="s">
        <v>1055</v>
      </c>
      <c r="BM87" s="151" t="s">
        <v>1056</v>
      </c>
    </row>
    <row r="88" spans="1:47" s="2" customFormat="1" ht="12">
      <c r="A88" s="34"/>
      <c r="B88" s="35"/>
      <c r="C88" s="34"/>
      <c r="D88" s="153" t="s">
        <v>127</v>
      </c>
      <c r="E88" s="34"/>
      <c r="F88" s="154" t="s">
        <v>1057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127</v>
      </c>
      <c r="AU88" s="19" t="s">
        <v>84</v>
      </c>
    </row>
    <row r="89" spans="2:63" s="12" customFormat="1" ht="22.9" customHeight="1">
      <c r="B89" s="126"/>
      <c r="D89" s="127" t="s">
        <v>73</v>
      </c>
      <c r="E89" s="137" t="s">
        <v>1058</v>
      </c>
      <c r="F89" s="137" t="s">
        <v>1059</v>
      </c>
      <c r="I89" s="129"/>
      <c r="J89" s="138">
        <f>BK89</f>
        <v>0</v>
      </c>
      <c r="L89" s="126"/>
      <c r="M89" s="131"/>
      <c r="N89" s="132"/>
      <c r="O89" s="132"/>
      <c r="P89" s="133">
        <f>SUM(P90:P91)</f>
        <v>0</v>
      </c>
      <c r="Q89" s="132"/>
      <c r="R89" s="133">
        <f>SUM(R90:R91)</f>
        <v>0</v>
      </c>
      <c r="S89" s="132"/>
      <c r="T89" s="134">
        <f>SUM(T90:T91)</f>
        <v>0</v>
      </c>
      <c r="AR89" s="127" t="s">
        <v>147</v>
      </c>
      <c r="AT89" s="135" t="s">
        <v>73</v>
      </c>
      <c r="AU89" s="135" t="s">
        <v>82</v>
      </c>
      <c r="AY89" s="127" t="s">
        <v>117</v>
      </c>
      <c r="BK89" s="136">
        <f>SUM(BK90:BK91)</f>
        <v>0</v>
      </c>
    </row>
    <row r="90" spans="1:65" s="2" customFormat="1" ht="16.5" customHeight="1">
      <c r="A90" s="34"/>
      <c r="B90" s="139"/>
      <c r="C90" s="140" t="s">
        <v>84</v>
      </c>
      <c r="D90" s="140" t="s">
        <v>120</v>
      </c>
      <c r="E90" s="141" t="s">
        <v>1060</v>
      </c>
      <c r="F90" s="142" t="s">
        <v>1061</v>
      </c>
      <c r="G90" s="143" t="s">
        <v>1054</v>
      </c>
      <c r="H90" s="144">
        <v>1</v>
      </c>
      <c r="I90" s="145"/>
      <c r="J90" s="146">
        <f>ROUND(I90*H90,2)</f>
        <v>0</v>
      </c>
      <c r="K90" s="142" t="s">
        <v>124</v>
      </c>
      <c r="L90" s="35"/>
      <c r="M90" s="147" t="s">
        <v>3</v>
      </c>
      <c r="N90" s="148" t="s">
        <v>45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1055</v>
      </c>
      <c r="AT90" s="151" t="s">
        <v>120</v>
      </c>
      <c r="AU90" s="151" t="s">
        <v>84</v>
      </c>
      <c r="AY90" s="19" t="s">
        <v>117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82</v>
      </c>
      <c r="BK90" s="152">
        <f>ROUND(I90*H90,2)</f>
        <v>0</v>
      </c>
      <c r="BL90" s="19" t="s">
        <v>1055</v>
      </c>
      <c r="BM90" s="151" t="s">
        <v>1062</v>
      </c>
    </row>
    <row r="91" spans="1:47" s="2" customFormat="1" ht="12">
      <c r="A91" s="34"/>
      <c r="B91" s="35"/>
      <c r="C91" s="34"/>
      <c r="D91" s="153" t="s">
        <v>127</v>
      </c>
      <c r="E91" s="34"/>
      <c r="F91" s="154" t="s">
        <v>1063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127</v>
      </c>
      <c r="AU91" s="19" t="s">
        <v>84</v>
      </c>
    </row>
    <row r="92" spans="2:63" s="12" customFormat="1" ht="22.9" customHeight="1">
      <c r="B92" s="126"/>
      <c r="D92" s="127" t="s">
        <v>73</v>
      </c>
      <c r="E92" s="137" t="s">
        <v>1064</v>
      </c>
      <c r="F92" s="137" t="s">
        <v>1065</v>
      </c>
      <c r="I92" s="129"/>
      <c r="J92" s="138">
        <f>BK92</f>
        <v>0</v>
      </c>
      <c r="L92" s="126"/>
      <c r="M92" s="131"/>
      <c r="N92" s="132"/>
      <c r="O92" s="132"/>
      <c r="P92" s="133">
        <f>SUM(P93:P94)</f>
        <v>0</v>
      </c>
      <c r="Q92" s="132"/>
      <c r="R92" s="133">
        <f>SUM(R93:R94)</f>
        <v>0</v>
      </c>
      <c r="S92" s="132"/>
      <c r="T92" s="134">
        <f>SUM(T93:T94)</f>
        <v>0</v>
      </c>
      <c r="AR92" s="127" t="s">
        <v>147</v>
      </c>
      <c r="AT92" s="135" t="s">
        <v>73</v>
      </c>
      <c r="AU92" s="135" t="s">
        <v>82</v>
      </c>
      <c r="AY92" s="127" t="s">
        <v>117</v>
      </c>
      <c r="BK92" s="136">
        <f>SUM(BK93:BK94)</f>
        <v>0</v>
      </c>
    </row>
    <row r="93" spans="1:65" s="2" customFormat="1" ht="16.5" customHeight="1">
      <c r="A93" s="34"/>
      <c r="B93" s="139"/>
      <c r="C93" s="140" t="s">
        <v>137</v>
      </c>
      <c r="D93" s="140" t="s">
        <v>120</v>
      </c>
      <c r="E93" s="141" t="s">
        <v>1066</v>
      </c>
      <c r="F93" s="142" t="s">
        <v>1065</v>
      </c>
      <c r="G93" s="143" t="s">
        <v>1054</v>
      </c>
      <c r="H93" s="144">
        <v>1</v>
      </c>
      <c r="I93" s="145"/>
      <c r="J93" s="146">
        <f>ROUND(I93*H93,2)</f>
        <v>0</v>
      </c>
      <c r="K93" s="142" t="s">
        <v>124</v>
      </c>
      <c r="L93" s="35"/>
      <c r="M93" s="147" t="s">
        <v>3</v>
      </c>
      <c r="N93" s="148" t="s">
        <v>45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1055</v>
      </c>
      <c r="AT93" s="151" t="s">
        <v>120</v>
      </c>
      <c r="AU93" s="151" t="s">
        <v>84</v>
      </c>
      <c r="AY93" s="19" t="s">
        <v>117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9" t="s">
        <v>82</v>
      </c>
      <c r="BK93" s="152">
        <f>ROUND(I93*H93,2)</f>
        <v>0</v>
      </c>
      <c r="BL93" s="19" t="s">
        <v>1055</v>
      </c>
      <c r="BM93" s="151" t="s">
        <v>1067</v>
      </c>
    </row>
    <row r="94" spans="1:47" s="2" customFormat="1" ht="12">
      <c r="A94" s="34"/>
      <c r="B94" s="35"/>
      <c r="C94" s="34"/>
      <c r="D94" s="153" t="s">
        <v>127</v>
      </c>
      <c r="E94" s="34"/>
      <c r="F94" s="154" t="s">
        <v>1068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127</v>
      </c>
      <c r="AU94" s="19" t="s">
        <v>84</v>
      </c>
    </row>
    <row r="95" spans="2:63" s="12" customFormat="1" ht="22.9" customHeight="1">
      <c r="B95" s="126"/>
      <c r="D95" s="127" t="s">
        <v>73</v>
      </c>
      <c r="E95" s="137" t="s">
        <v>1069</v>
      </c>
      <c r="F95" s="137" t="s">
        <v>1610</v>
      </c>
      <c r="I95" s="129"/>
      <c r="J95" s="138">
        <f>BK95</f>
        <v>0</v>
      </c>
      <c r="L95" s="126"/>
      <c r="M95" s="131"/>
      <c r="N95" s="132"/>
      <c r="O95" s="132"/>
      <c r="P95" s="133">
        <f>SUM(P96:P97)</f>
        <v>0</v>
      </c>
      <c r="Q95" s="132"/>
      <c r="R95" s="133">
        <f>SUM(R96:R97)</f>
        <v>0</v>
      </c>
      <c r="S95" s="132"/>
      <c r="T95" s="134">
        <f>SUM(T96:T97)</f>
        <v>0</v>
      </c>
      <c r="AR95" s="127" t="s">
        <v>147</v>
      </c>
      <c r="AT95" s="135" t="s">
        <v>73</v>
      </c>
      <c r="AU95" s="135" t="s">
        <v>82</v>
      </c>
      <c r="AY95" s="127" t="s">
        <v>117</v>
      </c>
      <c r="BK95" s="136">
        <f>SUM(BK96:BK97)</f>
        <v>0</v>
      </c>
    </row>
    <row r="96" spans="1:65" s="2" customFormat="1" ht="16.5" customHeight="1">
      <c r="A96" s="34"/>
      <c r="B96" s="139"/>
      <c r="C96" s="140" t="s">
        <v>125</v>
      </c>
      <c r="D96" s="140" t="s">
        <v>120</v>
      </c>
      <c r="E96" s="141" t="s">
        <v>1071</v>
      </c>
      <c r="F96" s="142" t="s">
        <v>1610</v>
      </c>
      <c r="G96" s="143" t="s">
        <v>1054</v>
      </c>
      <c r="H96" s="144">
        <v>1</v>
      </c>
      <c r="I96" s="145"/>
      <c r="J96" s="146">
        <f>ROUND(I96*H96,2)</f>
        <v>0</v>
      </c>
      <c r="K96" s="142" t="s">
        <v>124</v>
      </c>
      <c r="L96" s="35"/>
      <c r="M96" s="147" t="s">
        <v>3</v>
      </c>
      <c r="N96" s="148" t="s">
        <v>45</v>
      </c>
      <c r="O96" s="55"/>
      <c r="P96" s="149">
        <f>O96*H96</f>
        <v>0</v>
      </c>
      <c r="Q96" s="149">
        <v>0</v>
      </c>
      <c r="R96" s="149">
        <f>Q96*H96</f>
        <v>0</v>
      </c>
      <c r="S96" s="149">
        <v>0</v>
      </c>
      <c r="T96" s="150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1055</v>
      </c>
      <c r="AT96" s="151" t="s">
        <v>120</v>
      </c>
      <c r="AU96" s="151" t="s">
        <v>84</v>
      </c>
      <c r="AY96" s="19" t="s">
        <v>117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9" t="s">
        <v>82</v>
      </c>
      <c r="BK96" s="152">
        <f>ROUND(I96*H96,2)</f>
        <v>0</v>
      </c>
      <c r="BL96" s="19" t="s">
        <v>1055</v>
      </c>
      <c r="BM96" s="151" t="s">
        <v>1072</v>
      </c>
    </row>
    <row r="97" spans="1:47" s="2" customFormat="1" ht="12">
      <c r="A97" s="34"/>
      <c r="B97" s="35"/>
      <c r="C97" s="34"/>
      <c r="D97" s="153" t="s">
        <v>127</v>
      </c>
      <c r="E97" s="34"/>
      <c r="F97" s="154" t="s">
        <v>1073</v>
      </c>
      <c r="G97" s="34"/>
      <c r="H97" s="34"/>
      <c r="I97" s="155"/>
      <c r="J97" s="34"/>
      <c r="K97" s="34"/>
      <c r="L97" s="35"/>
      <c r="M97" s="205"/>
      <c r="N97" s="206"/>
      <c r="O97" s="169"/>
      <c r="P97" s="169"/>
      <c r="Q97" s="169"/>
      <c r="R97" s="169"/>
      <c r="S97" s="169"/>
      <c r="T97" s="207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127</v>
      </c>
      <c r="AU97" s="19" t="s">
        <v>84</v>
      </c>
    </row>
    <row r="98" spans="1:31" s="2" customFormat="1" ht="6.95" customHeight="1">
      <c r="A98" s="34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5"/>
      <c r="M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</sheetData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030001000"/>
    <hyperlink ref="F91" r:id="rId2" display="https://podminky.urs.cz/item/CS_URS_2022_01/045002000"/>
    <hyperlink ref="F94" r:id="rId3" display="https://podminky.urs.cz/item/CS_URS_2022_01/070001000"/>
    <hyperlink ref="F97" r:id="rId4" display="https://podminky.urs.cz/item/CS_URS_2022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6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7" customFormat="1" ht="45" customHeight="1">
      <c r="B3" s="212"/>
      <c r="C3" s="550" t="s">
        <v>1074</v>
      </c>
      <c r="D3" s="550"/>
      <c r="E3" s="550"/>
      <c r="F3" s="550"/>
      <c r="G3" s="550"/>
      <c r="H3" s="550"/>
      <c r="I3" s="550"/>
      <c r="J3" s="550"/>
      <c r="K3" s="213"/>
    </row>
    <row r="4" spans="2:11" s="1" customFormat="1" ht="25.5" customHeight="1">
      <c r="B4" s="214"/>
      <c r="C4" s="555" t="s">
        <v>1075</v>
      </c>
      <c r="D4" s="555"/>
      <c r="E4" s="555"/>
      <c r="F4" s="555"/>
      <c r="G4" s="555"/>
      <c r="H4" s="555"/>
      <c r="I4" s="555"/>
      <c r="J4" s="555"/>
      <c r="K4" s="215"/>
    </row>
    <row r="5" spans="2:11" s="1" customFormat="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s="1" customFormat="1" ht="15" customHeight="1">
      <c r="B6" s="214"/>
      <c r="C6" s="554" t="s">
        <v>1076</v>
      </c>
      <c r="D6" s="554"/>
      <c r="E6" s="554"/>
      <c r="F6" s="554"/>
      <c r="G6" s="554"/>
      <c r="H6" s="554"/>
      <c r="I6" s="554"/>
      <c r="J6" s="554"/>
      <c r="K6" s="215"/>
    </row>
    <row r="7" spans="2:11" s="1" customFormat="1" ht="15" customHeight="1">
      <c r="B7" s="218"/>
      <c r="C7" s="554" t="s">
        <v>1077</v>
      </c>
      <c r="D7" s="554"/>
      <c r="E7" s="554"/>
      <c r="F7" s="554"/>
      <c r="G7" s="554"/>
      <c r="H7" s="554"/>
      <c r="I7" s="554"/>
      <c r="J7" s="554"/>
      <c r="K7" s="215"/>
    </row>
    <row r="8" spans="2:11" s="1" customFormat="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s="1" customFormat="1" ht="15" customHeight="1">
      <c r="B9" s="218"/>
      <c r="C9" s="554" t="s">
        <v>1078</v>
      </c>
      <c r="D9" s="554"/>
      <c r="E9" s="554"/>
      <c r="F9" s="554"/>
      <c r="G9" s="554"/>
      <c r="H9" s="554"/>
      <c r="I9" s="554"/>
      <c r="J9" s="554"/>
      <c r="K9" s="215"/>
    </row>
    <row r="10" spans="2:11" s="1" customFormat="1" ht="15" customHeight="1">
      <c r="B10" s="218"/>
      <c r="C10" s="217"/>
      <c r="D10" s="554" t="s">
        <v>1079</v>
      </c>
      <c r="E10" s="554"/>
      <c r="F10" s="554"/>
      <c r="G10" s="554"/>
      <c r="H10" s="554"/>
      <c r="I10" s="554"/>
      <c r="J10" s="554"/>
      <c r="K10" s="215"/>
    </row>
    <row r="11" spans="2:11" s="1" customFormat="1" ht="15" customHeight="1">
      <c r="B11" s="218"/>
      <c r="C11" s="219"/>
      <c r="D11" s="554" t="s">
        <v>1080</v>
      </c>
      <c r="E11" s="554"/>
      <c r="F11" s="554"/>
      <c r="G11" s="554"/>
      <c r="H11" s="554"/>
      <c r="I11" s="554"/>
      <c r="J11" s="554"/>
      <c r="K11" s="215"/>
    </row>
    <row r="12" spans="2:11" s="1" customFormat="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s="1" customFormat="1" ht="15" customHeight="1">
      <c r="B13" s="218"/>
      <c r="C13" s="219"/>
      <c r="D13" s="220" t="s">
        <v>1081</v>
      </c>
      <c r="E13" s="217"/>
      <c r="F13" s="217"/>
      <c r="G13" s="217"/>
      <c r="H13" s="217"/>
      <c r="I13" s="217"/>
      <c r="J13" s="217"/>
      <c r="K13" s="215"/>
    </row>
    <row r="14" spans="2:11" s="1" customFormat="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s="1" customFormat="1" ht="15" customHeight="1">
      <c r="B15" s="218"/>
      <c r="C15" s="219"/>
      <c r="D15" s="554" t="s">
        <v>1082</v>
      </c>
      <c r="E15" s="554"/>
      <c r="F15" s="554"/>
      <c r="G15" s="554"/>
      <c r="H15" s="554"/>
      <c r="I15" s="554"/>
      <c r="J15" s="554"/>
      <c r="K15" s="215"/>
    </row>
    <row r="16" spans="2:11" s="1" customFormat="1" ht="15" customHeight="1">
      <c r="B16" s="218"/>
      <c r="C16" s="219"/>
      <c r="D16" s="554" t="s">
        <v>1083</v>
      </c>
      <c r="E16" s="554"/>
      <c r="F16" s="554"/>
      <c r="G16" s="554"/>
      <c r="H16" s="554"/>
      <c r="I16" s="554"/>
      <c r="J16" s="554"/>
      <c r="K16" s="215"/>
    </row>
    <row r="17" spans="2:11" s="1" customFormat="1" ht="15" customHeight="1">
      <c r="B17" s="218"/>
      <c r="C17" s="219"/>
      <c r="D17" s="554" t="s">
        <v>1084</v>
      </c>
      <c r="E17" s="554"/>
      <c r="F17" s="554"/>
      <c r="G17" s="554"/>
      <c r="H17" s="554"/>
      <c r="I17" s="554"/>
      <c r="J17" s="554"/>
      <c r="K17" s="215"/>
    </row>
    <row r="18" spans="2:11" s="1" customFormat="1" ht="15" customHeight="1">
      <c r="B18" s="218"/>
      <c r="C18" s="219"/>
      <c r="D18" s="219"/>
      <c r="E18" s="221" t="s">
        <v>81</v>
      </c>
      <c r="F18" s="554" t="s">
        <v>1085</v>
      </c>
      <c r="G18" s="554"/>
      <c r="H18" s="554"/>
      <c r="I18" s="554"/>
      <c r="J18" s="554"/>
      <c r="K18" s="215"/>
    </row>
    <row r="19" spans="2:11" s="1" customFormat="1" ht="15" customHeight="1">
      <c r="B19" s="218"/>
      <c r="C19" s="219"/>
      <c r="D19" s="219"/>
      <c r="E19" s="221" t="s">
        <v>1086</v>
      </c>
      <c r="F19" s="554" t="s">
        <v>1087</v>
      </c>
      <c r="G19" s="554"/>
      <c r="H19" s="554"/>
      <c r="I19" s="554"/>
      <c r="J19" s="554"/>
      <c r="K19" s="215"/>
    </row>
    <row r="20" spans="2:11" s="1" customFormat="1" ht="15" customHeight="1">
      <c r="B20" s="218"/>
      <c r="C20" s="219"/>
      <c r="D20" s="219"/>
      <c r="E20" s="221" t="s">
        <v>1088</v>
      </c>
      <c r="F20" s="554" t="s">
        <v>1089</v>
      </c>
      <c r="G20" s="554"/>
      <c r="H20" s="554"/>
      <c r="I20" s="554"/>
      <c r="J20" s="554"/>
      <c r="K20" s="215"/>
    </row>
    <row r="21" spans="2:11" s="1" customFormat="1" ht="15" customHeight="1">
      <c r="B21" s="218"/>
      <c r="C21" s="219"/>
      <c r="D21" s="219"/>
      <c r="E21" s="221" t="s">
        <v>1090</v>
      </c>
      <c r="F21" s="554" t="s">
        <v>1091</v>
      </c>
      <c r="G21" s="554"/>
      <c r="H21" s="554"/>
      <c r="I21" s="554"/>
      <c r="J21" s="554"/>
      <c r="K21" s="215"/>
    </row>
    <row r="22" spans="2:11" s="1" customFormat="1" ht="15" customHeight="1">
      <c r="B22" s="218"/>
      <c r="C22" s="219"/>
      <c r="D22" s="219"/>
      <c r="E22" s="221" t="s">
        <v>1092</v>
      </c>
      <c r="F22" s="554" t="s">
        <v>163</v>
      </c>
      <c r="G22" s="554"/>
      <c r="H22" s="554"/>
      <c r="I22" s="554"/>
      <c r="J22" s="554"/>
      <c r="K22" s="215"/>
    </row>
    <row r="23" spans="2:11" s="1" customFormat="1" ht="15" customHeight="1">
      <c r="B23" s="218"/>
      <c r="C23" s="219"/>
      <c r="D23" s="219"/>
      <c r="E23" s="221" t="s">
        <v>1093</v>
      </c>
      <c r="F23" s="554" t="s">
        <v>1094</v>
      </c>
      <c r="G23" s="554"/>
      <c r="H23" s="554"/>
      <c r="I23" s="554"/>
      <c r="J23" s="554"/>
      <c r="K23" s="215"/>
    </row>
    <row r="24" spans="2:11" s="1" customFormat="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s="1" customFormat="1" ht="15" customHeight="1">
      <c r="B25" s="218"/>
      <c r="C25" s="554" t="s">
        <v>1095</v>
      </c>
      <c r="D25" s="554"/>
      <c r="E25" s="554"/>
      <c r="F25" s="554"/>
      <c r="G25" s="554"/>
      <c r="H25" s="554"/>
      <c r="I25" s="554"/>
      <c r="J25" s="554"/>
      <c r="K25" s="215"/>
    </row>
    <row r="26" spans="2:11" s="1" customFormat="1" ht="15" customHeight="1">
      <c r="B26" s="218"/>
      <c r="C26" s="554" t="s">
        <v>1096</v>
      </c>
      <c r="D26" s="554"/>
      <c r="E26" s="554"/>
      <c r="F26" s="554"/>
      <c r="G26" s="554"/>
      <c r="H26" s="554"/>
      <c r="I26" s="554"/>
      <c r="J26" s="554"/>
      <c r="K26" s="215"/>
    </row>
    <row r="27" spans="2:11" s="1" customFormat="1" ht="15" customHeight="1">
      <c r="B27" s="218"/>
      <c r="C27" s="217"/>
      <c r="D27" s="554" t="s">
        <v>1097</v>
      </c>
      <c r="E27" s="554"/>
      <c r="F27" s="554"/>
      <c r="G27" s="554"/>
      <c r="H27" s="554"/>
      <c r="I27" s="554"/>
      <c r="J27" s="554"/>
      <c r="K27" s="215"/>
    </row>
    <row r="28" spans="2:11" s="1" customFormat="1" ht="15" customHeight="1">
      <c r="B28" s="218"/>
      <c r="C28" s="219"/>
      <c r="D28" s="554" t="s">
        <v>1098</v>
      </c>
      <c r="E28" s="554"/>
      <c r="F28" s="554"/>
      <c r="G28" s="554"/>
      <c r="H28" s="554"/>
      <c r="I28" s="554"/>
      <c r="J28" s="554"/>
      <c r="K28" s="215"/>
    </row>
    <row r="29" spans="2:11" s="1" customFormat="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s="1" customFormat="1" ht="15" customHeight="1">
      <c r="B30" s="218"/>
      <c r="C30" s="219"/>
      <c r="D30" s="554" t="s">
        <v>1099</v>
      </c>
      <c r="E30" s="554"/>
      <c r="F30" s="554"/>
      <c r="G30" s="554"/>
      <c r="H30" s="554"/>
      <c r="I30" s="554"/>
      <c r="J30" s="554"/>
      <c r="K30" s="215"/>
    </row>
    <row r="31" spans="2:11" s="1" customFormat="1" ht="15" customHeight="1">
      <c r="B31" s="218"/>
      <c r="C31" s="219"/>
      <c r="D31" s="554" t="s">
        <v>1100</v>
      </c>
      <c r="E31" s="554"/>
      <c r="F31" s="554"/>
      <c r="G31" s="554"/>
      <c r="H31" s="554"/>
      <c r="I31" s="554"/>
      <c r="J31" s="554"/>
      <c r="K31" s="215"/>
    </row>
    <row r="32" spans="2:11" s="1" customFormat="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s="1" customFormat="1" ht="15" customHeight="1">
      <c r="B33" s="218"/>
      <c r="C33" s="219"/>
      <c r="D33" s="554" t="s">
        <v>1101</v>
      </c>
      <c r="E33" s="554"/>
      <c r="F33" s="554"/>
      <c r="G33" s="554"/>
      <c r="H33" s="554"/>
      <c r="I33" s="554"/>
      <c r="J33" s="554"/>
      <c r="K33" s="215"/>
    </row>
    <row r="34" spans="2:11" s="1" customFormat="1" ht="15" customHeight="1">
      <c r="B34" s="218"/>
      <c r="C34" s="219"/>
      <c r="D34" s="554" t="s">
        <v>1102</v>
      </c>
      <c r="E34" s="554"/>
      <c r="F34" s="554"/>
      <c r="G34" s="554"/>
      <c r="H34" s="554"/>
      <c r="I34" s="554"/>
      <c r="J34" s="554"/>
      <c r="K34" s="215"/>
    </row>
    <row r="35" spans="2:11" s="1" customFormat="1" ht="15" customHeight="1">
      <c r="B35" s="218"/>
      <c r="C35" s="219"/>
      <c r="D35" s="554" t="s">
        <v>1103</v>
      </c>
      <c r="E35" s="554"/>
      <c r="F35" s="554"/>
      <c r="G35" s="554"/>
      <c r="H35" s="554"/>
      <c r="I35" s="554"/>
      <c r="J35" s="554"/>
      <c r="K35" s="215"/>
    </row>
    <row r="36" spans="2:11" s="1" customFormat="1" ht="15" customHeight="1">
      <c r="B36" s="218"/>
      <c r="C36" s="219"/>
      <c r="D36" s="217"/>
      <c r="E36" s="220" t="s">
        <v>103</v>
      </c>
      <c r="F36" s="217"/>
      <c r="G36" s="554" t="s">
        <v>1104</v>
      </c>
      <c r="H36" s="554"/>
      <c r="I36" s="554"/>
      <c r="J36" s="554"/>
      <c r="K36" s="215"/>
    </row>
    <row r="37" spans="2:11" s="1" customFormat="1" ht="30.75" customHeight="1">
      <c r="B37" s="218"/>
      <c r="C37" s="219"/>
      <c r="D37" s="217"/>
      <c r="E37" s="220" t="s">
        <v>1105</v>
      </c>
      <c r="F37" s="217"/>
      <c r="G37" s="554" t="s">
        <v>1106</v>
      </c>
      <c r="H37" s="554"/>
      <c r="I37" s="554"/>
      <c r="J37" s="554"/>
      <c r="K37" s="215"/>
    </row>
    <row r="38" spans="2:11" s="1" customFormat="1" ht="15" customHeight="1">
      <c r="B38" s="218"/>
      <c r="C38" s="219"/>
      <c r="D38" s="217"/>
      <c r="E38" s="220" t="s">
        <v>55</v>
      </c>
      <c r="F38" s="217"/>
      <c r="G38" s="554" t="s">
        <v>1107</v>
      </c>
      <c r="H38" s="554"/>
      <c r="I38" s="554"/>
      <c r="J38" s="554"/>
      <c r="K38" s="215"/>
    </row>
    <row r="39" spans="2:11" s="1" customFormat="1" ht="15" customHeight="1">
      <c r="B39" s="218"/>
      <c r="C39" s="219"/>
      <c r="D39" s="217"/>
      <c r="E39" s="220" t="s">
        <v>56</v>
      </c>
      <c r="F39" s="217"/>
      <c r="G39" s="554" t="s">
        <v>1108</v>
      </c>
      <c r="H39" s="554"/>
      <c r="I39" s="554"/>
      <c r="J39" s="554"/>
      <c r="K39" s="215"/>
    </row>
    <row r="40" spans="2:11" s="1" customFormat="1" ht="15" customHeight="1">
      <c r="B40" s="218"/>
      <c r="C40" s="219"/>
      <c r="D40" s="217"/>
      <c r="E40" s="220" t="s">
        <v>104</v>
      </c>
      <c r="F40" s="217"/>
      <c r="G40" s="554" t="s">
        <v>1109</v>
      </c>
      <c r="H40" s="554"/>
      <c r="I40" s="554"/>
      <c r="J40" s="554"/>
      <c r="K40" s="215"/>
    </row>
    <row r="41" spans="2:11" s="1" customFormat="1" ht="15" customHeight="1">
      <c r="B41" s="218"/>
      <c r="C41" s="219"/>
      <c r="D41" s="217"/>
      <c r="E41" s="220" t="s">
        <v>105</v>
      </c>
      <c r="F41" s="217"/>
      <c r="G41" s="554" t="s">
        <v>1110</v>
      </c>
      <c r="H41" s="554"/>
      <c r="I41" s="554"/>
      <c r="J41" s="554"/>
      <c r="K41" s="215"/>
    </row>
    <row r="42" spans="2:11" s="1" customFormat="1" ht="15" customHeight="1">
      <c r="B42" s="218"/>
      <c r="C42" s="219"/>
      <c r="D42" s="217"/>
      <c r="E42" s="220" t="s">
        <v>1111</v>
      </c>
      <c r="F42" s="217"/>
      <c r="G42" s="554" t="s">
        <v>1112</v>
      </c>
      <c r="H42" s="554"/>
      <c r="I42" s="554"/>
      <c r="J42" s="554"/>
      <c r="K42" s="215"/>
    </row>
    <row r="43" spans="2:11" s="1" customFormat="1" ht="15" customHeight="1">
      <c r="B43" s="218"/>
      <c r="C43" s="219"/>
      <c r="D43" s="217"/>
      <c r="E43" s="220"/>
      <c r="F43" s="217"/>
      <c r="G43" s="554" t="s">
        <v>1113</v>
      </c>
      <c r="H43" s="554"/>
      <c r="I43" s="554"/>
      <c r="J43" s="554"/>
      <c r="K43" s="215"/>
    </row>
    <row r="44" spans="2:11" s="1" customFormat="1" ht="15" customHeight="1">
      <c r="B44" s="218"/>
      <c r="C44" s="219"/>
      <c r="D44" s="217"/>
      <c r="E44" s="220" t="s">
        <v>1114</v>
      </c>
      <c r="F44" s="217"/>
      <c r="G44" s="554" t="s">
        <v>1115</v>
      </c>
      <c r="H44" s="554"/>
      <c r="I44" s="554"/>
      <c r="J44" s="554"/>
      <c r="K44" s="215"/>
    </row>
    <row r="45" spans="2:11" s="1" customFormat="1" ht="15" customHeight="1">
      <c r="B45" s="218"/>
      <c r="C45" s="219"/>
      <c r="D45" s="217"/>
      <c r="E45" s="220" t="s">
        <v>107</v>
      </c>
      <c r="F45" s="217"/>
      <c r="G45" s="554" t="s">
        <v>1116</v>
      </c>
      <c r="H45" s="554"/>
      <c r="I45" s="554"/>
      <c r="J45" s="554"/>
      <c r="K45" s="215"/>
    </row>
    <row r="46" spans="2:11" s="1" customFormat="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s="1" customFormat="1" ht="15" customHeight="1">
      <c r="B47" s="218"/>
      <c r="C47" s="219"/>
      <c r="D47" s="554" t="s">
        <v>1117</v>
      </c>
      <c r="E47" s="554"/>
      <c r="F47" s="554"/>
      <c r="G47" s="554"/>
      <c r="H47" s="554"/>
      <c r="I47" s="554"/>
      <c r="J47" s="554"/>
      <c r="K47" s="215"/>
    </row>
    <row r="48" spans="2:11" s="1" customFormat="1" ht="15" customHeight="1">
      <c r="B48" s="218"/>
      <c r="C48" s="219"/>
      <c r="D48" s="219"/>
      <c r="E48" s="554" t="s">
        <v>1118</v>
      </c>
      <c r="F48" s="554"/>
      <c r="G48" s="554"/>
      <c r="H48" s="554"/>
      <c r="I48" s="554"/>
      <c r="J48" s="554"/>
      <c r="K48" s="215"/>
    </row>
    <row r="49" spans="2:11" s="1" customFormat="1" ht="15" customHeight="1">
      <c r="B49" s="218"/>
      <c r="C49" s="219"/>
      <c r="D49" s="219"/>
      <c r="E49" s="554" t="s">
        <v>1119</v>
      </c>
      <c r="F49" s="554"/>
      <c r="G49" s="554"/>
      <c r="H49" s="554"/>
      <c r="I49" s="554"/>
      <c r="J49" s="554"/>
      <c r="K49" s="215"/>
    </row>
    <row r="50" spans="2:11" s="1" customFormat="1" ht="15" customHeight="1">
      <c r="B50" s="218"/>
      <c r="C50" s="219"/>
      <c r="D50" s="219"/>
      <c r="E50" s="554" t="s">
        <v>1120</v>
      </c>
      <c r="F50" s="554"/>
      <c r="G50" s="554"/>
      <c r="H50" s="554"/>
      <c r="I50" s="554"/>
      <c r="J50" s="554"/>
      <c r="K50" s="215"/>
    </row>
    <row r="51" spans="2:11" s="1" customFormat="1" ht="15" customHeight="1">
      <c r="B51" s="218"/>
      <c r="C51" s="219"/>
      <c r="D51" s="554" t="s">
        <v>1121</v>
      </c>
      <c r="E51" s="554"/>
      <c r="F51" s="554"/>
      <c r="G51" s="554"/>
      <c r="H51" s="554"/>
      <c r="I51" s="554"/>
      <c r="J51" s="554"/>
      <c r="K51" s="215"/>
    </row>
    <row r="52" spans="2:11" s="1" customFormat="1" ht="25.5" customHeight="1">
      <c r="B52" s="214"/>
      <c r="C52" s="555" t="s">
        <v>1122</v>
      </c>
      <c r="D52" s="555"/>
      <c r="E52" s="555"/>
      <c r="F52" s="555"/>
      <c r="G52" s="555"/>
      <c r="H52" s="555"/>
      <c r="I52" s="555"/>
      <c r="J52" s="555"/>
      <c r="K52" s="215"/>
    </row>
    <row r="53" spans="2:11" s="1" customFormat="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s="1" customFormat="1" ht="15" customHeight="1">
      <c r="B54" s="214"/>
      <c r="C54" s="554" t="s">
        <v>1123</v>
      </c>
      <c r="D54" s="554"/>
      <c r="E54" s="554"/>
      <c r="F54" s="554"/>
      <c r="G54" s="554"/>
      <c r="H54" s="554"/>
      <c r="I54" s="554"/>
      <c r="J54" s="554"/>
      <c r="K54" s="215"/>
    </row>
    <row r="55" spans="2:11" s="1" customFormat="1" ht="15" customHeight="1">
      <c r="B55" s="214"/>
      <c r="C55" s="554" t="s">
        <v>1124</v>
      </c>
      <c r="D55" s="554"/>
      <c r="E55" s="554"/>
      <c r="F55" s="554"/>
      <c r="G55" s="554"/>
      <c r="H55" s="554"/>
      <c r="I55" s="554"/>
      <c r="J55" s="554"/>
      <c r="K55" s="215"/>
    </row>
    <row r="56" spans="2:11" s="1" customFormat="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s="1" customFormat="1" ht="15" customHeight="1">
      <c r="B57" s="214"/>
      <c r="C57" s="554" t="s">
        <v>1125</v>
      </c>
      <c r="D57" s="554"/>
      <c r="E57" s="554"/>
      <c r="F57" s="554"/>
      <c r="G57" s="554"/>
      <c r="H57" s="554"/>
      <c r="I57" s="554"/>
      <c r="J57" s="554"/>
      <c r="K57" s="215"/>
    </row>
    <row r="58" spans="2:11" s="1" customFormat="1" ht="15" customHeight="1">
      <c r="B58" s="214"/>
      <c r="C58" s="219"/>
      <c r="D58" s="554" t="s">
        <v>1126</v>
      </c>
      <c r="E58" s="554"/>
      <c r="F58" s="554"/>
      <c r="G58" s="554"/>
      <c r="H58" s="554"/>
      <c r="I58" s="554"/>
      <c r="J58" s="554"/>
      <c r="K58" s="215"/>
    </row>
    <row r="59" spans="2:11" s="1" customFormat="1" ht="15" customHeight="1">
      <c r="B59" s="214"/>
      <c r="C59" s="219"/>
      <c r="D59" s="554" t="s">
        <v>1127</v>
      </c>
      <c r="E59" s="554"/>
      <c r="F59" s="554"/>
      <c r="G59" s="554"/>
      <c r="H59" s="554"/>
      <c r="I59" s="554"/>
      <c r="J59" s="554"/>
      <c r="K59" s="215"/>
    </row>
    <row r="60" spans="2:11" s="1" customFormat="1" ht="15" customHeight="1">
      <c r="B60" s="214"/>
      <c r="C60" s="219"/>
      <c r="D60" s="554" t="s">
        <v>1128</v>
      </c>
      <c r="E60" s="554"/>
      <c r="F60" s="554"/>
      <c r="G60" s="554"/>
      <c r="H60" s="554"/>
      <c r="I60" s="554"/>
      <c r="J60" s="554"/>
      <c r="K60" s="215"/>
    </row>
    <row r="61" spans="2:11" s="1" customFormat="1" ht="15" customHeight="1">
      <c r="B61" s="214"/>
      <c r="C61" s="219"/>
      <c r="D61" s="554" t="s">
        <v>1129</v>
      </c>
      <c r="E61" s="554"/>
      <c r="F61" s="554"/>
      <c r="G61" s="554"/>
      <c r="H61" s="554"/>
      <c r="I61" s="554"/>
      <c r="J61" s="554"/>
      <c r="K61" s="215"/>
    </row>
    <row r="62" spans="2:11" s="1" customFormat="1" ht="15" customHeight="1">
      <c r="B62" s="214"/>
      <c r="C62" s="219"/>
      <c r="D62" s="556" t="s">
        <v>1130</v>
      </c>
      <c r="E62" s="556"/>
      <c r="F62" s="556"/>
      <c r="G62" s="556"/>
      <c r="H62" s="556"/>
      <c r="I62" s="556"/>
      <c r="J62" s="556"/>
      <c r="K62" s="215"/>
    </row>
    <row r="63" spans="2:11" s="1" customFormat="1" ht="15" customHeight="1">
      <c r="B63" s="214"/>
      <c r="C63" s="219"/>
      <c r="D63" s="554" t="s">
        <v>1131</v>
      </c>
      <c r="E63" s="554"/>
      <c r="F63" s="554"/>
      <c r="G63" s="554"/>
      <c r="H63" s="554"/>
      <c r="I63" s="554"/>
      <c r="J63" s="554"/>
      <c r="K63" s="215"/>
    </row>
    <row r="64" spans="2:11" s="1" customFormat="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s="1" customFormat="1" ht="15" customHeight="1">
      <c r="B65" s="214"/>
      <c r="C65" s="219"/>
      <c r="D65" s="554" t="s">
        <v>1132</v>
      </c>
      <c r="E65" s="554"/>
      <c r="F65" s="554"/>
      <c r="G65" s="554"/>
      <c r="H65" s="554"/>
      <c r="I65" s="554"/>
      <c r="J65" s="554"/>
      <c r="K65" s="215"/>
    </row>
    <row r="66" spans="2:11" s="1" customFormat="1" ht="15" customHeight="1">
      <c r="B66" s="214"/>
      <c r="C66" s="219"/>
      <c r="D66" s="556" t="s">
        <v>1133</v>
      </c>
      <c r="E66" s="556"/>
      <c r="F66" s="556"/>
      <c r="G66" s="556"/>
      <c r="H66" s="556"/>
      <c r="I66" s="556"/>
      <c r="J66" s="556"/>
      <c r="K66" s="215"/>
    </row>
    <row r="67" spans="2:11" s="1" customFormat="1" ht="15" customHeight="1">
      <c r="B67" s="214"/>
      <c r="C67" s="219"/>
      <c r="D67" s="554" t="s">
        <v>1134</v>
      </c>
      <c r="E67" s="554"/>
      <c r="F67" s="554"/>
      <c r="G67" s="554"/>
      <c r="H67" s="554"/>
      <c r="I67" s="554"/>
      <c r="J67" s="554"/>
      <c r="K67" s="215"/>
    </row>
    <row r="68" spans="2:11" s="1" customFormat="1" ht="15" customHeight="1">
      <c r="B68" s="214"/>
      <c r="C68" s="219"/>
      <c r="D68" s="554" t="s">
        <v>1135</v>
      </c>
      <c r="E68" s="554"/>
      <c r="F68" s="554"/>
      <c r="G68" s="554"/>
      <c r="H68" s="554"/>
      <c r="I68" s="554"/>
      <c r="J68" s="554"/>
      <c r="K68" s="215"/>
    </row>
    <row r="69" spans="2:11" s="1" customFormat="1" ht="15" customHeight="1">
      <c r="B69" s="214"/>
      <c r="C69" s="219"/>
      <c r="D69" s="554" t="s">
        <v>1136</v>
      </c>
      <c r="E69" s="554"/>
      <c r="F69" s="554"/>
      <c r="G69" s="554"/>
      <c r="H69" s="554"/>
      <c r="I69" s="554"/>
      <c r="J69" s="554"/>
      <c r="K69" s="215"/>
    </row>
    <row r="70" spans="2:11" s="1" customFormat="1" ht="15" customHeight="1">
      <c r="B70" s="214"/>
      <c r="C70" s="219"/>
      <c r="D70" s="554" t="s">
        <v>1137</v>
      </c>
      <c r="E70" s="554"/>
      <c r="F70" s="554"/>
      <c r="G70" s="554"/>
      <c r="H70" s="554"/>
      <c r="I70" s="554"/>
      <c r="J70" s="554"/>
      <c r="K70" s="215"/>
    </row>
    <row r="71" spans="2:11" s="1" customFormat="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s="1" customFormat="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s="1" customFormat="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s="1" customFormat="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s="1" customFormat="1" ht="45" customHeight="1">
      <c r="B75" s="231"/>
      <c r="C75" s="549" t="s">
        <v>1138</v>
      </c>
      <c r="D75" s="549"/>
      <c r="E75" s="549"/>
      <c r="F75" s="549"/>
      <c r="G75" s="549"/>
      <c r="H75" s="549"/>
      <c r="I75" s="549"/>
      <c r="J75" s="549"/>
      <c r="K75" s="232"/>
    </row>
    <row r="76" spans="2:11" s="1" customFormat="1" ht="17.25" customHeight="1">
      <c r="B76" s="231"/>
      <c r="C76" s="233" t="s">
        <v>1139</v>
      </c>
      <c r="D76" s="233"/>
      <c r="E76" s="233"/>
      <c r="F76" s="233" t="s">
        <v>1140</v>
      </c>
      <c r="G76" s="234"/>
      <c r="H76" s="233" t="s">
        <v>56</v>
      </c>
      <c r="I76" s="233" t="s">
        <v>59</v>
      </c>
      <c r="J76" s="233" t="s">
        <v>1141</v>
      </c>
      <c r="K76" s="232"/>
    </row>
    <row r="77" spans="2:11" s="1" customFormat="1" ht="17.25" customHeight="1">
      <c r="B77" s="231"/>
      <c r="C77" s="235" t="s">
        <v>1142</v>
      </c>
      <c r="D77" s="235"/>
      <c r="E77" s="235"/>
      <c r="F77" s="236" t="s">
        <v>1143</v>
      </c>
      <c r="G77" s="237"/>
      <c r="H77" s="235"/>
      <c r="I77" s="235"/>
      <c r="J77" s="235" t="s">
        <v>1144</v>
      </c>
      <c r="K77" s="232"/>
    </row>
    <row r="78" spans="2:11" s="1" customFormat="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s="1" customFormat="1" ht="15" customHeight="1">
      <c r="B79" s="231"/>
      <c r="C79" s="220" t="s">
        <v>55</v>
      </c>
      <c r="D79" s="240"/>
      <c r="E79" s="240"/>
      <c r="F79" s="241" t="s">
        <v>1145</v>
      </c>
      <c r="G79" s="242"/>
      <c r="H79" s="220" t="s">
        <v>1146</v>
      </c>
      <c r="I79" s="220" t="s">
        <v>1147</v>
      </c>
      <c r="J79" s="220">
        <v>20</v>
      </c>
      <c r="K79" s="232"/>
    </row>
    <row r="80" spans="2:11" s="1" customFormat="1" ht="15" customHeight="1">
      <c r="B80" s="231"/>
      <c r="C80" s="220" t="s">
        <v>1148</v>
      </c>
      <c r="D80" s="220"/>
      <c r="E80" s="220"/>
      <c r="F80" s="241" t="s">
        <v>1145</v>
      </c>
      <c r="G80" s="242"/>
      <c r="H80" s="220" t="s">
        <v>1149</v>
      </c>
      <c r="I80" s="220" t="s">
        <v>1147</v>
      </c>
      <c r="J80" s="220">
        <v>120</v>
      </c>
      <c r="K80" s="232"/>
    </row>
    <row r="81" spans="2:11" s="1" customFormat="1" ht="15" customHeight="1">
      <c r="B81" s="243"/>
      <c r="C81" s="220" t="s">
        <v>1150</v>
      </c>
      <c r="D81" s="220"/>
      <c r="E81" s="220"/>
      <c r="F81" s="241" t="s">
        <v>1151</v>
      </c>
      <c r="G81" s="242"/>
      <c r="H81" s="220" t="s">
        <v>1152</v>
      </c>
      <c r="I81" s="220" t="s">
        <v>1147</v>
      </c>
      <c r="J81" s="220">
        <v>50</v>
      </c>
      <c r="K81" s="232"/>
    </row>
    <row r="82" spans="2:11" s="1" customFormat="1" ht="15" customHeight="1">
      <c r="B82" s="243"/>
      <c r="C82" s="220" t="s">
        <v>1153</v>
      </c>
      <c r="D82" s="220"/>
      <c r="E82" s="220"/>
      <c r="F82" s="241" t="s">
        <v>1145</v>
      </c>
      <c r="G82" s="242"/>
      <c r="H82" s="220" t="s">
        <v>1154</v>
      </c>
      <c r="I82" s="220" t="s">
        <v>1155</v>
      </c>
      <c r="J82" s="220"/>
      <c r="K82" s="232"/>
    </row>
    <row r="83" spans="2:11" s="1" customFormat="1" ht="15" customHeight="1">
      <c r="B83" s="243"/>
      <c r="C83" s="244" t="s">
        <v>1156</v>
      </c>
      <c r="D83" s="244"/>
      <c r="E83" s="244"/>
      <c r="F83" s="245" t="s">
        <v>1151</v>
      </c>
      <c r="G83" s="244"/>
      <c r="H83" s="244" t="s">
        <v>1157</v>
      </c>
      <c r="I83" s="244" t="s">
        <v>1147</v>
      </c>
      <c r="J83" s="244">
        <v>15</v>
      </c>
      <c r="K83" s="232"/>
    </row>
    <row r="84" spans="2:11" s="1" customFormat="1" ht="15" customHeight="1">
      <c r="B84" s="243"/>
      <c r="C84" s="244" t="s">
        <v>1158</v>
      </c>
      <c r="D84" s="244"/>
      <c r="E84" s="244"/>
      <c r="F84" s="245" t="s">
        <v>1151</v>
      </c>
      <c r="G84" s="244"/>
      <c r="H84" s="244" t="s">
        <v>1159</v>
      </c>
      <c r="I84" s="244" t="s">
        <v>1147</v>
      </c>
      <c r="J84" s="244">
        <v>15</v>
      </c>
      <c r="K84" s="232"/>
    </row>
    <row r="85" spans="2:11" s="1" customFormat="1" ht="15" customHeight="1">
      <c r="B85" s="243"/>
      <c r="C85" s="244" t="s">
        <v>1160</v>
      </c>
      <c r="D85" s="244"/>
      <c r="E85" s="244"/>
      <c r="F85" s="245" t="s">
        <v>1151</v>
      </c>
      <c r="G85" s="244"/>
      <c r="H85" s="244" t="s">
        <v>1161</v>
      </c>
      <c r="I85" s="244" t="s">
        <v>1147</v>
      </c>
      <c r="J85" s="244">
        <v>20</v>
      </c>
      <c r="K85" s="232"/>
    </row>
    <row r="86" spans="2:11" s="1" customFormat="1" ht="15" customHeight="1">
      <c r="B86" s="243"/>
      <c r="C86" s="244" t="s">
        <v>1162</v>
      </c>
      <c r="D86" s="244"/>
      <c r="E86" s="244"/>
      <c r="F86" s="245" t="s">
        <v>1151</v>
      </c>
      <c r="G86" s="244"/>
      <c r="H86" s="244" t="s">
        <v>1163</v>
      </c>
      <c r="I86" s="244" t="s">
        <v>1147</v>
      </c>
      <c r="J86" s="244">
        <v>20</v>
      </c>
      <c r="K86" s="232"/>
    </row>
    <row r="87" spans="2:11" s="1" customFormat="1" ht="15" customHeight="1">
      <c r="B87" s="243"/>
      <c r="C87" s="220" t="s">
        <v>1164</v>
      </c>
      <c r="D87" s="220"/>
      <c r="E87" s="220"/>
      <c r="F87" s="241" t="s">
        <v>1151</v>
      </c>
      <c r="G87" s="242"/>
      <c r="H87" s="220" t="s">
        <v>1165</v>
      </c>
      <c r="I87" s="220" t="s">
        <v>1147</v>
      </c>
      <c r="J87" s="220">
        <v>50</v>
      </c>
      <c r="K87" s="232"/>
    </row>
    <row r="88" spans="2:11" s="1" customFormat="1" ht="15" customHeight="1">
      <c r="B88" s="243"/>
      <c r="C88" s="220" t="s">
        <v>1166</v>
      </c>
      <c r="D88" s="220"/>
      <c r="E88" s="220"/>
      <c r="F88" s="241" t="s">
        <v>1151</v>
      </c>
      <c r="G88" s="242"/>
      <c r="H88" s="220" t="s">
        <v>1167</v>
      </c>
      <c r="I88" s="220" t="s">
        <v>1147</v>
      </c>
      <c r="J88" s="220">
        <v>20</v>
      </c>
      <c r="K88" s="232"/>
    </row>
    <row r="89" spans="2:11" s="1" customFormat="1" ht="15" customHeight="1">
      <c r="B89" s="243"/>
      <c r="C89" s="220" t="s">
        <v>1168</v>
      </c>
      <c r="D89" s="220"/>
      <c r="E89" s="220"/>
      <c r="F89" s="241" t="s">
        <v>1151</v>
      </c>
      <c r="G89" s="242"/>
      <c r="H89" s="220" t="s">
        <v>1169</v>
      </c>
      <c r="I89" s="220" t="s">
        <v>1147</v>
      </c>
      <c r="J89" s="220">
        <v>20</v>
      </c>
      <c r="K89" s="232"/>
    </row>
    <row r="90" spans="2:11" s="1" customFormat="1" ht="15" customHeight="1">
      <c r="B90" s="243"/>
      <c r="C90" s="220" t="s">
        <v>1170</v>
      </c>
      <c r="D90" s="220"/>
      <c r="E90" s="220"/>
      <c r="F90" s="241" t="s">
        <v>1151</v>
      </c>
      <c r="G90" s="242"/>
      <c r="H90" s="220" t="s">
        <v>1171</v>
      </c>
      <c r="I90" s="220" t="s">
        <v>1147</v>
      </c>
      <c r="J90" s="220">
        <v>50</v>
      </c>
      <c r="K90" s="232"/>
    </row>
    <row r="91" spans="2:11" s="1" customFormat="1" ht="15" customHeight="1">
      <c r="B91" s="243"/>
      <c r="C91" s="220" t="s">
        <v>1172</v>
      </c>
      <c r="D91" s="220"/>
      <c r="E91" s="220"/>
      <c r="F91" s="241" t="s">
        <v>1151</v>
      </c>
      <c r="G91" s="242"/>
      <c r="H91" s="220" t="s">
        <v>1172</v>
      </c>
      <c r="I91" s="220" t="s">
        <v>1147</v>
      </c>
      <c r="J91" s="220">
        <v>50</v>
      </c>
      <c r="K91" s="232"/>
    </row>
    <row r="92" spans="2:11" s="1" customFormat="1" ht="15" customHeight="1">
      <c r="B92" s="243"/>
      <c r="C92" s="220" t="s">
        <v>1173</v>
      </c>
      <c r="D92" s="220"/>
      <c r="E92" s="220"/>
      <c r="F92" s="241" t="s">
        <v>1151</v>
      </c>
      <c r="G92" s="242"/>
      <c r="H92" s="220" t="s">
        <v>1174</v>
      </c>
      <c r="I92" s="220" t="s">
        <v>1147</v>
      </c>
      <c r="J92" s="220">
        <v>255</v>
      </c>
      <c r="K92" s="232"/>
    </row>
    <row r="93" spans="2:11" s="1" customFormat="1" ht="15" customHeight="1">
      <c r="B93" s="243"/>
      <c r="C93" s="220" t="s">
        <v>1175</v>
      </c>
      <c r="D93" s="220"/>
      <c r="E93" s="220"/>
      <c r="F93" s="241" t="s">
        <v>1145</v>
      </c>
      <c r="G93" s="242"/>
      <c r="H93" s="220" t="s">
        <v>1176</v>
      </c>
      <c r="I93" s="220" t="s">
        <v>1177</v>
      </c>
      <c r="J93" s="220"/>
      <c r="K93" s="232"/>
    </row>
    <row r="94" spans="2:11" s="1" customFormat="1" ht="15" customHeight="1">
      <c r="B94" s="243"/>
      <c r="C94" s="220" t="s">
        <v>1178</v>
      </c>
      <c r="D94" s="220"/>
      <c r="E94" s="220"/>
      <c r="F94" s="241" t="s">
        <v>1145</v>
      </c>
      <c r="G94" s="242"/>
      <c r="H94" s="220" t="s">
        <v>1179</v>
      </c>
      <c r="I94" s="220" t="s">
        <v>1180</v>
      </c>
      <c r="J94" s="220"/>
      <c r="K94" s="232"/>
    </row>
    <row r="95" spans="2:11" s="1" customFormat="1" ht="15" customHeight="1">
      <c r="B95" s="243"/>
      <c r="C95" s="220" t="s">
        <v>1181</v>
      </c>
      <c r="D95" s="220"/>
      <c r="E95" s="220"/>
      <c r="F95" s="241" t="s">
        <v>1145</v>
      </c>
      <c r="G95" s="242"/>
      <c r="H95" s="220" t="s">
        <v>1181</v>
      </c>
      <c r="I95" s="220" t="s">
        <v>1180</v>
      </c>
      <c r="J95" s="220"/>
      <c r="K95" s="232"/>
    </row>
    <row r="96" spans="2:11" s="1" customFormat="1" ht="15" customHeight="1">
      <c r="B96" s="243"/>
      <c r="C96" s="220" t="s">
        <v>40</v>
      </c>
      <c r="D96" s="220"/>
      <c r="E96" s="220"/>
      <c r="F96" s="241" t="s">
        <v>1145</v>
      </c>
      <c r="G96" s="242"/>
      <c r="H96" s="220" t="s">
        <v>1182</v>
      </c>
      <c r="I96" s="220" t="s">
        <v>1180</v>
      </c>
      <c r="J96" s="220"/>
      <c r="K96" s="232"/>
    </row>
    <row r="97" spans="2:11" s="1" customFormat="1" ht="15" customHeight="1">
      <c r="B97" s="243"/>
      <c r="C97" s="220" t="s">
        <v>50</v>
      </c>
      <c r="D97" s="220"/>
      <c r="E97" s="220"/>
      <c r="F97" s="241" t="s">
        <v>1145</v>
      </c>
      <c r="G97" s="242"/>
      <c r="H97" s="220" t="s">
        <v>1183</v>
      </c>
      <c r="I97" s="220" t="s">
        <v>1180</v>
      </c>
      <c r="J97" s="220"/>
      <c r="K97" s="232"/>
    </row>
    <row r="98" spans="2:11" s="1" customFormat="1" ht="15" customHeight="1">
      <c r="B98" s="246"/>
      <c r="C98" s="247"/>
      <c r="D98" s="247"/>
      <c r="E98" s="247"/>
      <c r="F98" s="247"/>
      <c r="G98" s="247"/>
      <c r="H98" s="247"/>
      <c r="I98" s="247"/>
      <c r="J98" s="247"/>
      <c r="K98" s="248"/>
    </row>
    <row r="99" spans="2:11" s="1" customFormat="1" ht="18.7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49"/>
    </row>
    <row r="100" spans="2:11" s="1" customFormat="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s="1" customFormat="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s="1" customFormat="1" ht="45" customHeight="1">
      <c r="B102" s="231"/>
      <c r="C102" s="549" t="s">
        <v>1184</v>
      </c>
      <c r="D102" s="549"/>
      <c r="E102" s="549"/>
      <c r="F102" s="549"/>
      <c r="G102" s="549"/>
      <c r="H102" s="549"/>
      <c r="I102" s="549"/>
      <c r="J102" s="549"/>
      <c r="K102" s="232"/>
    </row>
    <row r="103" spans="2:11" s="1" customFormat="1" ht="17.25" customHeight="1">
      <c r="B103" s="231"/>
      <c r="C103" s="233" t="s">
        <v>1139</v>
      </c>
      <c r="D103" s="233"/>
      <c r="E103" s="233"/>
      <c r="F103" s="233" t="s">
        <v>1140</v>
      </c>
      <c r="G103" s="234"/>
      <c r="H103" s="233" t="s">
        <v>56</v>
      </c>
      <c r="I103" s="233" t="s">
        <v>59</v>
      </c>
      <c r="J103" s="233" t="s">
        <v>1141</v>
      </c>
      <c r="K103" s="232"/>
    </row>
    <row r="104" spans="2:11" s="1" customFormat="1" ht="17.25" customHeight="1">
      <c r="B104" s="231"/>
      <c r="C104" s="235" t="s">
        <v>1142</v>
      </c>
      <c r="D104" s="235"/>
      <c r="E104" s="235"/>
      <c r="F104" s="236" t="s">
        <v>1143</v>
      </c>
      <c r="G104" s="237"/>
      <c r="H104" s="235"/>
      <c r="I104" s="235"/>
      <c r="J104" s="235" t="s">
        <v>1144</v>
      </c>
      <c r="K104" s="232"/>
    </row>
    <row r="105" spans="2:11" s="1" customFormat="1" ht="5.25" customHeight="1">
      <c r="B105" s="231"/>
      <c r="C105" s="233"/>
      <c r="D105" s="233"/>
      <c r="E105" s="233"/>
      <c r="F105" s="233"/>
      <c r="G105" s="251"/>
      <c r="H105" s="233"/>
      <c r="I105" s="233"/>
      <c r="J105" s="233"/>
      <c r="K105" s="232"/>
    </row>
    <row r="106" spans="2:11" s="1" customFormat="1" ht="15" customHeight="1">
      <c r="B106" s="231"/>
      <c r="C106" s="220" t="s">
        <v>55</v>
      </c>
      <c r="D106" s="240"/>
      <c r="E106" s="240"/>
      <c r="F106" s="241" t="s">
        <v>1145</v>
      </c>
      <c r="G106" s="220"/>
      <c r="H106" s="220" t="s">
        <v>1185</v>
      </c>
      <c r="I106" s="220" t="s">
        <v>1147</v>
      </c>
      <c r="J106" s="220">
        <v>20</v>
      </c>
      <c r="K106" s="232"/>
    </row>
    <row r="107" spans="2:11" s="1" customFormat="1" ht="15" customHeight="1">
      <c r="B107" s="231"/>
      <c r="C107" s="220" t="s">
        <v>1148</v>
      </c>
      <c r="D107" s="220"/>
      <c r="E107" s="220"/>
      <c r="F107" s="241" t="s">
        <v>1145</v>
      </c>
      <c r="G107" s="220"/>
      <c r="H107" s="220" t="s">
        <v>1185</v>
      </c>
      <c r="I107" s="220" t="s">
        <v>1147</v>
      </c>
      <c r="J107" s="220">
        <v>120</v>
      </c>
      <c r="K107" s="232"/>
    </row>
    <row r="108" spans="2:11" s="1" customFormat="1" ht="15" customHeight="1">
      <c r="B108" s="243"/>
      <c r="C108" s="220" t="s">
        <v>1150</v>
      </c>
      <c r="D108" s="220"/>
      <c r="E108" s="220"/>
      <c r="F108" s="241" t="s">
        <v>1151</v>
      </c>
      <c r="G108" s="220"/>
      <c r="H108" s="220" t="s">
        <v>1185</v>
      </c>
      <c r="I108" s="220" t="s">
        <v>1147</v>
      </c>
      <c r="J108" s="220">
        <v>50</v>
      </c>
      <c r="K108" s="232"/>
    </row>
    <row r="109" spans="2:11" s="1" customFormat="1" ht="15" customHeight="1">
      <c r="B109" s="243"/>
      <c r="C109" s="220" t="s">
        <v>1153</v>
      </c>
      <c r="D109" s="220"/>
      <c r="E109" s="220"/>
      <c r="F109" s="241" t="s">
        <v>1145</v>
      </c>
      <c r="G109" s="220"/>
      <c r="H109" s="220" t="s">
        <v>1185</v>
      </c>
      <c r="I109" s="220" t="s">
        <v>1155</v>
      </c>
      <c r="J109" s="220"/>
      <c r="K109" s="232"/>
    </row>
    <row r="110" spans="2:11" s="1" customFormat="1" ht="15" customHeight="1">
      <c r="B110" s="243"/>
      <c r="C110" s="220" t="s">
        <v>1164</v>
      </c>
      <c r="D110" s="220"/>
      <c r="E110" s="220"/>
      <c r="F110" s="241" t="s">
        <v>1151</v>
      </c>
      <c r="G110" s="220"/>
      <c r="H110" s="220" t="s">
        <v>1185</v>
      </c>
      <c r="I110" s="220" t="s">
        <v>1147</v>
      </c>
      <c r="J110" s="220">
        <v>50</v>
      </c>
      <c r="K110" s="232"/>
    </row>
    <row r="111" spans="2:11" s="1" customFormat="1" ht="15" customHeight="1">
      <c r="B111" s="243"/>
      <c r="C111" s="220" t="s">
        <v>1172</v>
      </c>
      <c r="D111" s="220"/>
      <c r="E111" s="220"/>
      <c r="F111" s="241" t="s">
        <v>1151</v>
      </c>
      <c r="G111" s="220"/>
      <c r="H111" s="220" t="s">
        <v>1185</v>
      </c>
      <c r="I111" s="220" t="s">
        <v>1147</v>
      </c>
      <c r="J111" s="220">
        <v>50</v>
      </c>
      <c r="K111" s="232"/>
    </row>
    <row r="112" spans="2:11" s="1" customFormat="1" ht="15" customHeight="1">
      <c r="B112" s="243"/>
      <c r="C112" s="220" t="s">
        <v>1170</v>
      </c>
      <c r="D112" s="220"/>
      <c r="E112" s="220"/>
      <c r="F112" s="241" t="s">
        <v>1151</v>
      </c>
      <c r="G112" s="220"/>
      <c r="H112" s="220" t="s">
        <v>1185</v>
      </c>
      <c r="I112" s="220" t="s">
        <v>1147</v>
      </c>
      <c r="J112" s="220">
        <v>50</v>
      </c>
      <c r="K112" s="232"/>
    </row>
    <row r="113" spans="2:11" s="1" customFormat="1" ht="15" customHeight="1">
      <c r="B113" s="243"/>
      <c r="C113" s="220" t="s">
        <v>55</v>
      </c>
      <c r="D113" s="220"/>
      <c r="E113" s="220"/>
      <c r="F113" s="241" t="s">
        <v>1145</v>
      </c>
      <c r="G113" s="220"/>
      <c r="H113" s="220" t="s">
        <v>1186</v>
      </c>
      <c r="I113" s="220" t="s">
        <v>1147</v>
      </c>
      <c r="J113" s="220">
        <v>20</v>
      </c>
      <c r="K113" s="232"/>
    </row>
    <row r="114" spans="2:11" s="1" customFormat="1" ht="15" customHeight="1">
      <c r="B114" s="243"/>
      <c r="C114" s="220" t="s">
        <v>1187</v>
      </c>
      <c r="D114" s="220"/>
      <c r="E114" s="220"/>
      <c r="F114" s="241" t="s">
        <v>1145</v>
      </c>
      <c r="G114" s="220"/>
      <c r="H114" s="220" t="s">
        <v>1188</v>
      </c>
      <c r="I114" s="220" t="s">
        <v>1147</v>
      </c>
      <c r="J114" s="220">
        <v>120</v>
      </c>
      <c r="K114" s="232"/>
    </row>
    <row r="115" spans="2:11" s="1" customFormat="1" ht="15" customHeight="1">
      <c r="B115" s="243"/>
      <c r="C115" s="220" t="s">
        <v>40</v>
      </c>
      <c r="D115" s="220"/>
      <c r="E115" s="220"/>
      <c r="F115" s="241" t="s">
        <v>1145</v>
      </c>
      <c r="G115" s="220"/>
      <c r="H115" s="220" t="s">
        <v>1189</v>
      </c>
      <c r="I115" s="220" t="s">
        <v>1180</v>
      </c>
      <c r="J115" s="220"/>
      <c r="K115" s="232"/>
    </row>
    <row r="116" spans="2:11" s="1" customFormat="1" ht="15" customHeight="1">
      <c r="B116" s="243"/>
      <c r="C116" s="220" t="s">
        <v>50</v>
      </c>
      <c r="D116" s="220"/>
      <c r="E116" s="220"/>
      <c r="F116" s="241" t="s">
        <v>1145</v>
      </c>
      <c r="G116" s="220"/>
      <c r="H116" s="220" t="s">
        <v>1190</v>
      </c>
      <c r="I116" s="220" t="s">
        <v>1180</v>
      </c>
      <c r="J116" s="220"/>
      <c r="K116" s="232"/>
    </row>
    <row r="117" spans="2:11" s="1" customFormat="1" ht="15" customHeight="1">
      <c r="B117" s="243"/>
      <c r="C117" s="220" t="s">
        <v>59</v>
      </c>
      <c r="D117" s="220"/>
      <c r="E117" s="220"/>
      <c r="F117" s="241" t="s">
        <v>1145</v>
      </c>
      <c r="G117" s="220"/>
      <c r="H117" s="220" t="s">
        <v>1191</v>
      </c>
      <c r="I117" s="220" t="s">
        <v>1192</v>
      </c>
      <c r="J117" s="220"/>
      <c r="K117" s="232"/>
    </row>
    <row r="118" spans="2:11" s="1" customFormat="1" ht="15" customHeight="1">
      <c r="B118" s="246"/>
      <c r="C118" s="252"/>
      <c r="D118" s="252"/>
      <c r="E118" s="252"/>
      <c r="F118" s="252"/>
      <c r="G118" s="252"/>
      <c r="H118" s="252"/>
      <c r="I118" s="252"/>
      <c r="J118" s="252"/>
      <c r="K118" s="248"/>
    </row>
    <row r="119" spans="2:11" s="1" customFormat="1" ht="18.75" customHeight="1">
      <c r="B119" s="253"/>
      <c r="C119" s="254"/>
      <c r="D119" s="254"/>
      <c r="E119" s="254"/>
      <c r="F119" s="255"/>
      <c r="G119" s="254"/>
      <c r="H119" s="254"/>
      <c r="I119" s="254"/>
      <c r="J119" s="254"/>
      <c r="K119" s="253"/>
    </row>
    <row r="120" spans="2:11" s="1" customFormat="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s="1" customFormat="1" ht="7.5" customHeight="1">
      <c r="B121" s="256"/>
      <c r="C121" s="257"/>
      <c r="D121" s="257"/>
      <c r="E121" s="257"/>
      <c r="F121" s="257"/>
      <c r="G121" s="257"/>
      <c r="H121" s="257"/>
      <c r="I121" s="257"/>
      <c r="J121" s="257"/>
      <c r="K121" s="258"/>
    </row>
    <row r="122" spans="2:11" s="1" customFormat="1" ht="45" customHeight="1">
      <c r="B122" s="259"/>
      <c r="C122" s="550" t="s">
        <v>1193</v>
      </c>
      <c r="D122" s="550"/>
      <c r="E122" s="550"/>
      <c r="F122" s="550"/>
      <c r="G122" s="550"/>
      <c r="H122" s="550"/>
      <c r="I122" s="550"/>
      <c r="J122" s="550"/>
      <c r="K122" s="260"/>
    </row>
    <row r="123" spans="2:11" s="1" customFormat="1" ht="17.25" customHeight="1">
      <c r="B123" s="261"/>
      <c r="C123" s="233" t="s">
        <v>1139</v>
      </c>
      <c r="D123" s="233"/>
      <c r="E123" s="233"/>
      <c r="F123" s="233" t="s">
        <v>1140</v>
      </c>
      <c r="G123" s="234"/>
      <c r="H123" s="233" t="s">
        <v>56</v>
      </c>
      <c r="I123" s="233" t="s">
        <v>59</v>
      </c>
      <c r="J123" s="233" t="s">
        <v>1141</v>
      </c>
      <c r="K123" s="262"/>
    </row>
    <row r="124" spans="2:11" s="1" customFormat="1" ht="17.25" customHeight="1">
      <c r="B124" s="261"/>
      <c r="C124" s="235" t="s">
        <v>1142</v>
      </c>
      <c r="D124" s="235"/>
      <c r="E124" s="235"/>
      <c r="F124" s="236" t="s">
        <v>1143</v>
      </c>
      <c r="G124" s="237"/>
      <c r="H124" s="235"/>
      <c r="I124" s="235"/>
      <c r="J124" s="235" t="s">
        <v>1144</v>
      </c>
      <c r="K124" s="262"/>
    </row>
    <row r="125" spans="2:11" s="1" customFormat="1" ht="5.25" customHeight="1">
      <c r="B125" s="263"/>
      <c r="C125" s="238"/>
      <c r="D125" s="238"/>
      <c r="E125" s="238"/>
      <c r="F125" s="238"/>
      <c r="G125" s="264"/>
      <c r="H125" s="238"/>
      <c r="I125" s="238"/>
      <c r="J125" s="238"/>
      <c r="K125" s="265"/>
    </row>
    <row r="126" spans="2:11" s="1" customFormat="1" ht="15" customHeight="1">
      <c r="B126" s="263"/>
      <c r="C126" s="220" t="s">
        <v>1148</v>
      </c>
      <c r="D126" s="240"/>
      <c r="E126" s="240"/>
      <c r="F126" s="241" t="s">
        <v>1145</v>
      </c>
      <c r="G126" s="220"/>
      <c r="H126" s="220" t="s">
        <v>1185</v>
      </c>
      <c r="I126" s="220" t="s">
        <v>1147</v>
      </c>
      <c r="J126" s="220">
        <v>120</v>
      </c>
      <c r="K126" s="266"/>
    </row>
    <row r="127" spans="2:11" s="1" customFormat="1" ht="15" customHeight="1">
      <c r="B127" s="263"/>
      <c r="C127" s="220" t="s">
        <v>1194</v>
      </c>
      <c r="D127" s="220"/>
      <c r="E127" s="220"/>
      <c r="F127" s="241" t="s">
        <v>1145</v>
      </c>
      <c r="G127" s="220"/>
      <c r="H127" s="220" t="s">
        <v>1195</v>
      </c>
      <c r="I127" s="220" t="s">
        <v>1147</v>
      </c>
      <c r="J127" s="220" t="s">
        <v>1196</v>
      </c>
      <c r="K127" s="266"/>
    </row>
    <row r="128" spans="2:11" s="1" customFormat="1" ht="15" customHeight="1">
      <c r="B128" s="263"/>
      <c r="C128" s="220" t="s">
        <v>1093</v>
      </c>
      <c r="D128" s="220"/>
      <c r="E128" s="220"/>
      <c r="F128" s="241" t="s">
        <v>1145</v>
      </c>
      <c r="G128" s="220"/>
      <c r="H128" s="220" t="s">
        <v>1197</v>
      </c>
      <c r="I128" s="220" t="s">
        <v>1147</v>
      </c>
      <c r="J128" s="220" t="s">
        <v>1196</v>
      </c>
      <c r="K128" s="266"/>
    </row>
    <row r="129" spans="2:11" s="1" customFormat="1" ht="15" customHeight="1">
      <c r="B129" s="263"/>
      <c r="C129" s="220" t="s">
        <v>1156</v>
      </c>
      <c r="D129" s="220"/>
      <c r="E129" s="220"/>
      <c r="F129" s="241" t="s">
        <v>1151</v>
      </c>
      <c r="G129" s="220"/>
      <c r="H129" s="220" t="s">
        <v>1157</v>
      </c>
      <c r="I129" s="220" t="s">
        <v>1147</v>
      </c>
      <c r="J129" s="220">
        <v>15</v>
      </c>
      <c r="K129" s="266"/>
    </row>
    <row r="130" spans="2:11" s="1" customFormat="1" ht="15" customHeight="1">
      <c r="B130" s="263"/>
      <c r="C130" s="244" t="s">
        <v>1158</v>
      </c>
      <c r="D130" s="244"/>
      <c r="E130" s="244"/>
      <c r="F130" s="245" t="s">
        <v>1151</v>
      </c>
      <c r="G130" s="244"/>
      <c r="H130" s="244" t="s">
        <v>1159</v>
      </c>
      <c r="I130" s="244" t="s">
        <v>1147</v>
      </c>
      <c r="J130" s="244">
        <v>15</v>
      </c>
      <c r="K130" s="266"/>
    </row>
    <row r="131" spans="2:11" s="1" customFormat="1" ht="15" customHeight="1">
      <c r="B131" s="263"/>
      <c r="C131" s="244" t="s">
        <v>1160</v>
      </c>
      <c r="D131" s="244"/>
      <c r="E131" s="244"/>
      <c r="F131" s="245" t="s">
        <v>1151</v>
      </c>
      <c r="G131" s="244"/>
      <c r="H131" s="244" t="s">
        <v>1161</v>
      </c>
      <c r="I131" s="244" t="s">
        <v>1147</v>
      </c>
      <c r="J131" s="244">
        <v>20</v>
      </c>
      <c r="K131" s="266"/>
    </row>
    <row r="132" spans="2:11" s="1" customFormat="1" ht="15" customHeight="1">
      <c r="B132" s="263"/>
      <c r="C132" s="244" t="s">
        <v>1162</v>
      </c>
      <c r="D132" s="244"/>
      <c r="E132" s="244"/>
      <c r="F132" s="245" t="s">
        <v>1151</v>
      </c>
      <c r="G132" s="244"/>
      <c r="H132" s="244" t="s">
        <v>1163</v>
      </c>
      <c r="I132" s="244" t="s">
        <v>1147</v>
      </c>
      <c r="J132" s="244">
        <v>20</v>
      </c>
      <c r="K132" s="266"/>
    </row>
    <row r="133" spans="2:11" s="1" customFormat="1" ht="15" customHeight="1">
      <c r="B133" s="263"/>
      <c r="C133" s="220" t="s">
        <v>1150</v>
      </c>
      <c r="D133" s="220"/>
      <c r="E133" s="220"/>
      <c r="F133" s="241" t="s">
        <v>1151</v>
      </c>
      <c r="G133" s="220"/>
      <c r="H133" s="220" t="s">
        <v>1185</v>
      </c>
      <c r="I133" s="220" t="s">
        <v>1147</v>
      </c>
      <c r="J133" s="220">
        <v>50</v>
      </c>
      <c r="K133" s="266"/>
    </row>
    <row r="134" spans="2:11" s="1" customFormat="1" ht="15" customHeight="1">
      <c r="B134" s="263"/>
      <c r="C134" s="220" t="s">
        <v>1164</v>
      </c>
      <c r="D134" s="220"/>
      <c r="E134" s="220"/>
      <c r="F134" s="241" t="s">
        <v>1151</v>
      </c>
      <c r="G134" s="220"/>
      <c r="H134" s="220" t="s">
        <v>1185</v>
      </c>
      <c r="I134" s="220" t="s">
        <v>1147</v>
      </c>
      <c r="J134" s="220">
        <v>50</v>
      </c>
      <c r="K134" s="266"/>
    </row>
    <row r="135" spans="2:11" s="1" customFormat="1" ht="15" customHeight="1">
      <c r="B135" s="263"/>
      <c r="C135" s="220" t="s">
        <v>1170</v>
      </c>
      <c r="D135" s="220"/>
      <c r="E135" s="220"/>
      <c r="F135" s="241" t="s">
        <v>1151</v>
      </c>
      <c r="G135" s="220"/>
      <c r="H135" s="220" t="s">
        <v>1185</v>
      </c>
      <c r="I135" s="220" t="s">
        <v>1147</v>
      </c>
      <c r="J135" s="220">
        <v>50</v>
      </c>
      <c r="K135" s="266"/>
    </row>
    <row r="136" spans="2:11" s="1" customFormat="1" ht="15" customHeight="1">
      <c r="B136" s="263"/>
      <c r="C136" s="220" t="s">
        <v>1172</v>
      </c>
      <c r="D136" s="220"/>
      <c r="E136" s="220"/>
      <c r="F136" s="241" t="s">
        <v>1151</v>
      </c>
      <c r="G136" s="220"/>
      <c r="H136" s="220" t="s">
        <v>1185</v>
      </c>
      <c r="I136" s="220" t="s">
        <v>1147</v>
      </c>
      <c r="J136" s="220">
        <v>50</v>
      </c>
      <c r="K136" s="266"/>
    </row>
    <row r="137" spans="2:11" s="1" customFormat="1" ht="15" customHeight="1">
      <c r="B137" s="263"/>
      <c r="C137" s="220" t="s">
        <v>1173</v>
      </c>
      <c r="D137" s="220"/>
      <c r="E137" s="220"/>
      <c r="F137" s="241" t="s">
        <v>1151</v>
      </c>
      <c r="G137" s="220"/>
      <c r="H137" s="220" t="s">
        <v>1198</v>
      </c>
      <c r="I137" s="220" t="s">
        <v>1147</v>
      </c>
      <c r="J137" s="220">
        <v>255</v>
      </c>
      <c r="K137" s="266"/>
    </row>
    <row r="138" spans="2:11" s="1" customFormat="1" ht="15" customHeight="1">
      <c r="B138" s="263"/>
      <c r="C138" s="220" t="s">
        <v>1175</v>
      </c>
      <c r="D138" s="220"/>
      <c r="E138" s="220"/>
      <c r="F138" s="241" t="s">
        <v>1145</v>
      </c>
      <c r="G138" s="220"/>
      <c r="H138" s="220" t="s">
        <v>1199</v>
      </c>
      <c r="I138" s="220" t="s">
        <v>1177</v>
      </c>
      <c r="J138" s="220"/>
      <c r="K138" s="266"/>
    </row>
    <row r="139" spans="2:11" s="1" customFormat="1" ht="15" customHeight="1">
      <c r="B139" s="263"/>
      <c r="C139" s="220" t="s">
        <v>1178</v>
      </c>
      <c r="D139" s="220"/>
      <c r="E139" s="220"/>
      <c r="F139" s="241" t="s">
        <v>1145</v>
      </c>
      <c r="G139" s="220"/>
      <c r="H139" s="220" t="s">
        <v>1200</v>
      </c>
      <c r="I139" s="220" t="s">
        <v>1180</v>
      </c>
      <c r="J139" s="220"/>
      <c r="K139" s="266"/>
    </row>
    <row r="140" spans="2:11" s="1" customFormat="1" ht="15" customHeight="1">
      <c r="B140" s="263"/>
      <c r="C140" s="220" t="s">
        <v>1181</v>
      </c>
      <c r="D140" s="220"/>
      <c r="E140" s="220"/>
      <c r="F140" s="241" t="s">
        <v>1145</v>
      </c>
      <c r="G140" s="220"/>
      <c r="H140" s="220" t="s">
        <v>1181</v>
      </c>
      <c r="I140" s="220" t="s">
        <v>1180</v>
      </c>
      <c r="J140" s="220"/>
      <c r="K140" s="266"/>
    </row>
    <row r="141" spans="2:11" s="1" customFormat="1" ht="15" customHeight="1">
      <c r="B141" s="263"/>
      <c r="C141" s="220" t="s">
        <v>40</v>
      </c>
      <c r="D141" s="220"/>
      <c r="E141" s="220"/>
      <c r="F141" s="241" t="s">
        <v>1145</v>
      </c>
      <c r="G141" s="220"/>
      <c r="H141" s="220" t="s">
        <v>1201</v>
      </c>
      <c r="I141" s="220" t="s">
        <v>1180</v>
      </c>
      <c r="J141" s="220"/>
      <c r="K141" s="266"/>
    </row>
    <row r="142" spans="2:11" s="1" customFormat="1" ht="15" customHeight="1">
      <c r="B142" s="263"/>
      <c r="C142" s="220" t="s">
        <v>1202</v>
      </c>
      <c r="D142" s="220"/>
      <c r="E142" s="220"/>
      <c r="F142" s="241" t="s">
        <v>1145</v>
      </c>
      <c r="G142" s="220"/>
      <c r="H142" s="220" t="s">
        <v>1203</v>
      </c>
      <c r="I142" s="220" t="s">
        <v>1180</v>
      </c>
      <c r="J142" s="220"/>
      <c r="K142" s="266"/>
    </row>
    <row r="143" spans="2:11" s="1" customFormat="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s="1" customFormat="1" ht="18.75" customHeight="1">
      <c r="B144" s="254"/>
      <c r="C144" s="254"/>
      <c r="D144" s="254"/>
      <c r="E144" s="254"/>
      <c r="F144" s="255"/>
      <c r="G144" s="254"/>
      <c r="H144" s="254"/>
      <c r="I144" s="254"/>
      <c r="J144" s="254"/>
      <c r="K144" s="254"/>
    </row>
    <row r="145" spans="2:11" s="1" customFormat="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s="1" customFormat="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s="1" customFormat="1" ht="45" customHeight="1">
      <c r="B147" s="231"/>
      <c r="C147" s="549" t="s">
        <v>1204</v>
      </c>
      <c r="D147" s="549"/>
      <c r="E147" s="549"/>
      <c r="F147" s="549"/>
      <c r="G147" s="549"/>
      <c r="H147" s="549"/>
      <c r="I147" s="549"/>
      <c r="J147" s="549"/>
      <c r="K147" s="232"/>
    </row>
    <row r="148" spans="2:11" s="1" customFormat="1" ht="17.25" customHeight="1">
      <c r="B148" s="231"/>
      <c r="C148" s="233" t="s">
        <v>1139</v>
      </c>
      <c r="D148" s="233"/>
      <c r="E148" s="233"/>
      <c r="F148" s="233" t="s">
        <v>1140</v>
      </c>
      <c r="G148" s="234"/>
      <c r="H148" s="233" t="s">
        <v>56</v>
      </c>
      <c r="I148" s="233" t="s">
        <v>59</v>
      </c>
      <c r="J148" s="233" t="s">
        <v>1141</v>
      </c>
      <c r="K148" s="232"/>
    </row>
    <row r="149" spans="2:11" s="1" customFormat="1" ht="17.25" customHeight="1">
      <c r="B149" s="231"/>
      <c r="C149" s="235" t="s">
        <v>1142</v>
      </c>
      <c r="D149" s="235"/>
      <c r="E149" s="235"/>
      <c r="F149" s="236" t="s">
        <v>1143</v>
      </c>
      <c r="G149" s="237"/>
      <c r="H149" s="235"/>
      <c r="I149" s="235"/>
      <c r="J149" s="235" t="s">
        <v>1144</v>
      </c>
      <c r="K149" s="232"/>
    </row>
    <row r="150" spans="2:11" s="1" customFormat="1" ht="5.25" customHeight="1">
      <c r="B150" s="243"/>
      <c r="C150" s="238"/>
      <c r="D150" s="238"/>
      <c r="E150" s="238"/>
      <c r="F150" s="238"/>
      <c r="G150" s="239"/>
      <c r="H150" s="238"/>
      <c r="I150" s="238"/>
      <c r="J150" s="238"/>
      <c r="K150" s="266"/>
    </row>
    <row r="151" spans="2:11" s="1" customFormat="1" ht="15" customHeight="1">
      <c r="B151" s="243"/>
      <c r="C151" s="270" t="s">
        <v>1148</v>
      </c>
      <c r="D151" s="220"/>
      <c r="E151" s="220"/>
      <c r="F151" s="271" t="s">
        <v>1145</v>
      </c>
      <c r="G151" s="220"/>
      <c r="H151" s="270" t="s">
        <v>1185</v>
      </c>
      <c r="I151" s="270" t="s">
        <v>1147</v>
      </c>
      <c r="J151" s="270">
        <v>120</v>
      </c>
      <c r="K151" s="266"/>
    </row>
    <row r="152" spans="2:11" s="1" customFormat="1" ht="15" customHeight="1">
      <c r="B152" s="243"/>
      <c r="C152" s="270" t="s">
        <v>1194</v>
      </c>
      <c r="D152" s="220"/>
      <c r="E152" s="220"/>
      <c r="F152" s="271" t="s">
        <v>1145</v>
      </c>
      <c r="G152" s="220"/>
      <c r="H152" s="270" t="s">
        <v>1205</v>
      </c>
      <c r="I152" s="270" t="s">
        <v>1147</v>
      </c>
      <c r="J152" s="270" t="s">
        <v>1196</v>
      </c>
      <c r="K152" s="266"/>
    </row>
    <row r="153" spans="2:11" s="1" customFormat="1" ht="15" customHeight="1">
      <c r="B153" s="243"/>
      <c r="C153" s="270" t="s">
        <v>1093</v>
      </c>
      <c r="D153" s="220"/>
      <c r="E153" s="220"/>
      <c r="F153" s="271" t="s">
        <v>1145</v>
      </c>
      <c r="G153" s="220"/>
      <c r="H153" s="270" t="s">
        <v>1206</v>
      </c>
      <c r="I153" s="270" t="s">
        <v>1147</v>
      </c>
      <c r="J153" s="270" t="s">
        <v>1196</v>
      </c>
      <c r="K153" s="266"/>
    </row>
    <row r="154" spans="2:11" s="1" customFormat="1" ht="15" customHeight="1">
      <c r="B154" s="243"/>
      <c r="C154" s="270" t="s">
        <v>1150</v>
      </c>
      <c r="D154" s="220"/>
      <c r="E154" s="220"/>
      <c r="F154" s="271" t="s">
        <v>1151</v>
      </c>
      <c r="G154" s="220"/>
      <c r="H154" s="270" t="s">
        <v>1185</v>
      </c>
      <c r="I154" s="270" t="s">
        <v>1147</v>
      </c>
      <c r="J154" s="270">
        <v>50</v>
      </c>
      <c r="K154" s="266"/>
    </row>
    <row r="155" spans="2:11" s="1" customFormat="1" ht="15" customHeight="1">
      <c r="B155" s="243"/>
      <c r="C155" s="270" t="s">
        <v>1153</v>
      </c>
      <c r="D155" s="220"/>
      <c r="E155" s="220"/>
      <c r="F155" s="271" t="s">
        <v>1145</v>
      </c>
      <c r="G155" s="220"/>
      <c r="H155" s="270" t="s">
        <v>1185</v>
      </c>
      <c r="I155" s="270" t="s">
        <v>1155</v>
      </c>
      <c r="J155" s="270"/>
      <c r="K155" s="266"/>
    </row>
    <row r="156" spans="2:11" s="1" customFormat="1" ht="15" customHeight="1">
      <c r="B156" s="243"/>
      <c r="C156" s="270" t="s">
        <v>1164</v>
      </c>
      <c r="D156" s="220"/>
      <c r="E156" s="220"/>
      <c r="F156" s="271" t="s">
        <v>1151</v>
      </c>
      <c r="G156" s="220"/>
      <c r="H156" s="270" t="s">
        <v>1185</v>
      </c>
      <c r="I156" s="270" t="s">
        <v>1147</v>
      </c>
      <c r="J156" s="270">
        <v>50</v>
      </c>
      <c r="K156" s="266"/>
    </row>
    <row r="157" spans="2:11" s="1" customFormat="1" ht="15" customHeight="1">
      <c r="B157" s="243"/>
      <c r="C157" s="270" t="s">
        <v>1172</v>
      </c>
      <c r="D157" s="220"/>
      <c r="E157" s="220"/>
      <c r="F157" s="271" t="s">
        <v>1151</v>
      </c>
      <c r="G157" s="220"/>
      <c r="H157" s="270" t="s">
        <v>1185</v>
      </c>
      <c r="I157" s="270" t="s">
        <v>1147</v>
      </c>
      <c r="J157" s="270">
        <v>50</v>
      </c>
      <c r="K157" s="266"/>
    </row>
    <row r="158" spans="2:11" s="1" customFormat="1" ht="15" customHeight="1">
      <c r="B158" s="243"/>
      <c r="C158" s="270" t="s">
        <v>1170</v>
      </c>
      <c r="D158" s="220"/>
      <c r="E158" s="220"/>
      <c r="F158" s="271" t="s">
        <v>1151</v>
      </c>
      <c r="G158" s="220"/>
      <c r="H158" s="270" t="s">
        <v>1185</v>
      </c>
      <c r="I158" s="270" t="s">
        <v>1147</v>
      </c>
      <c r="J158" s="270">
        <v>50</v>
      </c>
      <c r="K158" s="266"/>
    </row>
    <row r="159" spans="2:11" s="1" customFormat="1" ht="15" customHeight="1">
      <c r="B159" s="243"/>
      <c r="C159" s="270" t="s">
        <v>95</v>
      </c>
      <c r="D159" s="220"/>
      <c r="E159" s="220"/>
      <c r="F159" s="271" t="s">
        <v>1145</v>
      </c>
      <c r="G159" s="220"/>
      <c r="H159" s="270" t="s">
        <v>1207</v>
      </c>
      <c r="I159" s="270" t="s">
        <v>1147</v>
      </c>
      <c r="J159" s="270" t="s">
        <v>1208</v>
      </c>
      <c r="K159" s="266"/>
    </row>
    <row r="160" spans="2:11" s="1" customFormat="1" ht="15" customHeight="1">
      <c r="B160" s="243"/>
      <c r="C160" s="270" t="s">
        <v>1209</v>
      </c>
      <c r="D160" s="220"/>
      <c r="E160" s="220"/>
      <c r="F160" s="271" t="s">
        <v>1145</v>
      </c>
      <c r="G160" s="220"/>
      <c r="H160" s="270" t="s">
        <v>1210</v>
      </c>
      <c r="I160" s="270" t="s">
        <v>1180</v>
      </c>
      <c r="J160" s="270"/>
      <c r="K160" s="266"/>
    </row>
    <row r="161" spans="2:11" s="1" customFormat="1" ht="15" customHeight="1">
      <c r="B161" s="272"/>
      <c r="C161" s="252"/>
      <c r="D161" s="252"/>
      <c r="E161" s="252"/>
      <c r="F161" s="252"/>
      <c r="G161" s="252"/>
      <c r="H161" s="252"/>
      <c r="I161" s="252"/>
      <c r="J161" s="252"/>
      <c r="K161" s="273"/>
    </row>
    <row r="162" spans="2:11" s="1" customFormat="1" ht="18.75" customHeight="1">
      <c r="B162" s="254"/>
      <c r="C162" s="264"/>
      <c r="D162" s="264"/>
      <c r="E162" s="264"/>
      <c r="F162" s="274"/>
      <c r="G162" s="264"/>
      <c r="H162" s="264"/>
      <c r="I162" s="264"/>
      <c r="J162" s="264"/>
      <c r="K162" s="254"/>
    </row>
    <row r="163" spans="2:11" s="1" customFormat="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550" t="s">
        <v>1211</v>
      </c>
      <c r="D165" s="550"/>
      <c r="E165" s="550"/>
      <c r="F165" s="550"/>
      <c r="G165" s="550"/>
      <c r="H165" s="550"/>
      <c r="I165" s="550"/>
      <c r="J165" s="550"/>
      <c r="K165" s="213"/>
    </row>
    <row r="166" spans="2:11" s="1" customFormat="1" ht="17.25" customHeight="1">
      <c r="B166" s="212"/>
      <c r="C166" s="233" t="s">
        <v>1139</v>
      </c>
      <c r="D166" s="233"/>
      <c r="E166" s="233"/>
      <c r="F166" s="233" t="s">
        <v>1140</v>
      </c>
      <c r="G166" s="275"/>
      <c r="H166" s="276" t="s">
        <v>56</v>
      </c>
      <c r="I166" s="276" t="s">
        <v>59</v>
      </c>
      <c r="J166" s="233" t="s">
        <v>1141</v>
      </c>
      <c r="K166" s="213"/>
    </row>
    <row r="167" spans="2:11" s="1" customFormat="1" ht="17.25" customHeight="1">
      <c r="B167" s="214"/>
      <c r="C167" s="235" t="s">
        <v>1142</v>
      </c>
      <c r="D167" s="235"/>
      <c r="E167" s="235"/>
      <c r="F167" s="236" t="s">
        <v>1143</v>
      </c>
      <c r="G167" s="277"/>
      <c r="H167" s="278"/>
      <c r="I167" s="278"/>
      <c r="J167" s="235" t="s">
        <v>1144</v>
      </c>
      <c r="K167" s="215"/>
    </row>
    <row r="168" spans="2:11" s="1" customFormat="1" ht="5.25" customHeight="1">
      <c r="B168" s="243"/>
      <c r="C168" s="238"/>
      <c r="D168" s="238"/>
      <c r="E168" s="238"/>
      <c r="F168" s="238"/>
      <c r="G168" s="239"/>
      <c r="H168" s="238"/>
      <c r="I168" s="238"/>
      <c r="J168" s="238"/>
      <c r="K168" s="266"/>
    </row>
    <row r="169" spans="2:11" s="1" customFormat="1" ht="15" customHeight="1">
      <c r="B169" s="243"/>
      <c r="C169" s="220" t="s">
        <v>1148</v>
      </c>
      <c r="D169" s="220"/>
      <c r="E169" s="220"/>
      <c r="F169" s="241" t="s">
        <v>1145</v>
      </c>
      <c r="G169" s="220"/>
      <c r="H169" s="220" t="s">
        <v>1185</v>
      </c>
      <c r="I169" s="220" t="s">
        <v>1147</v>
      </c>
      <c r="J169" s="220">
        <v>120</v>
      </c>
      <c r="K169" s="266"/>
    </row>
    <row r="170" spans="2:11" s="1" customFormat="1" ht="15" customHeight="1">
      <c r="B170" s="243"/>
      <c r="C170" s="220" t="s">
        <v>1194</v>
      </c>
      <c r="D170" s="220"/>
      <c r="E170" s="220"/>
      <c r="F170" s="241" t="s">
        <v>1145</v>
      </c>
      <c r="G170" s="220"/>
      <c r="H170" s="220" t="s">
        <v>1195</v>
      </c>
      <c r="I170" s="220" t="s">
        <v>1147</v>
      </c>
      <c r="J170" s="220" t="s">
        <v>1196</v>
      </c>
      <c r="K170" s="266"/>
    </row>
    <row r="171" spans="2:11" s="1" customFormat="1" ht="15" customHeight="1">
      <c r="B171" s="243"/>
      <c r="C171" s="220" t="s">
        <v>1093</v>
      </c>
      <c r="D171" s="220"/>
      <c r="E171" s="220"/>
      <c r="F171" s="241" t="s">
        <v>1145</v>
      </c>
      <c r="G171" s="220"/>
      <c r="H171" s="220" t="s">
        <v>1212</v>
      </c>
      <c r="I171" s="220" t="s">
        <v>1147</v>
      </c>
      <c r="J171" s="220" t="s">
        <v>1196</v>
      </c>
      <c r="K171" s="266"/>
    </row>
    <row r="172" spans="2:11" s="1" customFormat="1" ht="15" customHeight="1">
      <c r="B172" s="243"/>
      <c r="C172" s="220" t="s">
        <v>1150</v>
      </c>
      <c r="D172" s="220"/>
      <c r="E172" s="220"/>
      <c r="F172" s="241" t="s">
        <v>1151</v>
      </c>
      <c r="G172" s="220"/>
      <c r="H172" s="220" t="s">
        <v>1212</v>
      </c>
      <c r="I172" s="220" t="s">
        <v>1147</v>
      </c>
      <c r="J172" s="220">
        <v>50</v>
      </c>
      <c r="K172" s="266"/>
    </row>
    <row r="173" spans="2:11" s="1" customFormat="1" ht="15" customHeight="1">
      <c r="B173" s="243"/>
      <c r="C173" s="220" t="s">
        <v>1153</v>
      </c>
      <c r="D173" s="220"/>
      <c r="E173" s="220"/>
      <c r="F173" s="241" t="s">
        <v>1145</v>
      </c>
      <c r="G173" s="220"/>
      <c r="H173" s="220" t="s">
        <v>1212</v>
      </c>
      <c r="I173" s="220" t="s">
        <v>1155</v>
      </c>
      <c r="J173" s="220"/>
      <c r="K173" s="266"/>
    </row>
    <row r="174" spans="2:11" s="1" customFormat="1" ht="15" customHeight="1">
      <c r="B174" s="243"/>
      <c r="C174" s="220" t="s">
        <v>1164</v>
      </c>
      <c r="D174" s="220"/>
      <c r="E174" s="220"/>
      <c r="F174" s="241" t="s">
        <v>1151</v>
      </c>
      <c r="G174" s="220"/>
      <c r="H174" s="220" t="s">
        <v>1212</v>
      </c>
      <c r="I174" s="220" t="s">
        <v>1147</v>
      </c>
      <c r="J174" s="220">
        <v>50</v>
      </c>
      <c r="K174" s="266"/>
    </row>
    <row r="175" spans="2:11" s="1" customFormat="1" ht="15" customHeight="1">
      <c r="B175" s="243"/>
      <c r="C175" s="220" t="s">
        <v>1172</v>
      </c>
      <c r="D175" s="220"/>
      <c r="E175" s="220"/>
      <c r="F175" s="241" t="s">
        <v>1151</v>
      </c>
      <c r="G175" s="220"/>
      <c r="H175" s="220" t="s">
        <v>1212</v>
      </c>
      <c r="I175" s="220" t="s">
        <v>1147</v>
      </c>
      <c r="J175" s="220">
        <v>50</v>
      </c>
      <c r="K175" s="266"/>
    </row>
    <row r="176" spans="2:11" s="1" customFormat="1" ht="15" customHeight="1">
      <c r="B176" s="243"/>
      <c r="C176" s="220" t="s">
        <v>1170</v>
      </c>
      <c r="D176" s="220"/>
      <c r="E176" s="220"/>
      <c r="F176" s="241" t="s">
        <v>1151</v>
      </c>
      <c r="G176" s="220"/>
      <c r="H176" s="220" t="s">
        <v>1212</v>
      </c>
      <c r="I176" s="220" t="s">
        <v>1147</v>
      </c>
      <c r="J176" s="220">
        <v>50</v>
      </c>
      <c r="K176" s="266"/>
    </row>
    <row r="177" spans="2:11" s="1" customFormat="1" ht="15" customHeight="1">
      <c r="B177" s="243"/>
      <c r="C177" s="220" t="s">
        <v>103</v>
      </c>
      <c r="D177" s="220"/>
      <c r="E177" s="220"/>
      <c r="F177" s="241" t="s">
        <v>1145</v>
      </c>
      <c r="G177" s="220"/>
      <c r="H177" s="220" t="s">
        <v>1213</v>
      </c>
      <c r="I177" s="220" t="s">
        <v>1214</v>
      </c>
      <c r="J177" s="220"/>
      <c r="K177" s="266"/>
    </row>
    <row r="178" spans="2:11" s="1" customFormat="1" ht="15" customHeight="1">
      <c r="B178" s="243"/>
      <c r="C178" s="220" t="s">
        <v>59</v>
      </c>
      <c r="D178" s="220"/>
      <c r="E178" s="220"/>
      <c r="F178" s="241" t="s">
        <v>1145</v>
      </c>
      <c r="G178" s="220"/>
      <c r="H178" s="220" t="s">
        <v>1215</v>
      </c>
      <c r="I178" s="220" t="s">
        <v>1216</v>
      </c>
      <c r="J178" s="220">
        <v>1</v>
      </c>
      <c r="K178" s="266"/>
    </row>
    <row r="179" spans="2:11" s="1" customFormat="1" ht="15" customHeight="1">
      <c r="B179" s="243"/>
      <c r="C179" s="220" t="s">
        <v>55</v>
      </c>
      <c r="D179" s="220"/>
      <c r="E179" s="220"/>
      <c r="F179" s="241" t="s">
        <v>1145</v>
      </c>
      <c r="G179" s="220"/>
      <c r="H179" s="220" t="s">
        <v>1217</v>
      </c>
      <c r="I179" s="220" t="s">
        <v>1147</v>
      </c>
      <c r="J179" s="220">
        <v>20</v>
      </c>
      <c r="K179" s="266"/>
    </row>
    <row r="180" spans="2:11" s="1" customFormat="1" ht="15" customHeight="1">
      <c r="B180" s="243"/>
      <c r="C180" s="220" t="s">
        <v>56</v>
      </c>
      <c r="D180" s="220"/>
      <c r="E180" s="220"/>
      <c r="F180" s="241" t="s">
        <v>1145</v>
      </c>
      <c r="G180" s="220"/>
      <c r="H180" s="220" t="s">
        <v>1218</v>
      </c>
      <c r="I180" s="220" t="s">
        <v>1147</v>
      </c>
      <c r="J180" s="220">
        <v>255</v>
      </c>
      <c r="K180" s="266"/>
    </row>
    <row r="181" spans="2:11" s="1" customFormat="1" ht="15" customHeight="1">
      <c r="B181" s="243"/>
      <c r="C181" s="220" t="s">
        <v>104</v>
      </c>
      <c r="D181" s="220"/>
      <c r="E181" s="220"/>
      <c r="F181" s="241" t="s">
        <v>1145</v>
      </c>
      <c r="G181" s="220"/>
      <c r="H181" s="220" t="s">
        <v>1109</v>
      </c>
      <c r="I181" s="220" t="s">
        <v>1147</v>
      </c>
      <c r="J181" s="220">
        <v>10</v>
      </c>
      <c r="K181" s="266"/>
    </row>
    <row r="182" spans="2:11" s="1" customFormat="1" ht="15" customHeight="1">
      <c r="B182" s="243"/>
      <c r="C182" s="220" t="s">
        <v>105</v>
      </c>
      <c r="D182" s="220"/>
      <c r="E182" s="220"/>
      <c r="F182" s="241" t="s">
        <v>1145</v>
      </c>
      <c r="G182" s="220"/>
      <c r="H182" s="220" t="s">
        <v>1219</v>
      </c>
      <c r="I182" s="220" t="s">
        <v>1180</v>
      </c>
      <c r="J182" s="220"/>
      <c r="K182" s="266"/>
    </row>
    <row r="183" spans="2:11" s="1" customFormat="1" ht="15" customHeight="1">
      <c r="B183" s="243"/>
      <c r="C183" s="220" t="s">
        <v>1220</v>
      </c>
      <c r="D183" s="220"/>
      <c r="E183" s="220"/>
      <c r="F183" s="241" t="s">
        <v>1145</v>
      </c>
      <c r="G183" s="220"/>
      <c r="H183" s="220" t="s">
        <v>1221</v>
      </c>
      <c r="I183" s="220" t="s">
        <v>1180</v>
      </c>
      <c r="J183" s="220"/>
      <c r="K183" s="266"/>
    </row>
    <row r="184" spans="2:11" s="1" customFormat="1" ht="15" customHeight="1">
      <c r="B184" s="243"/>
      <c r="C184" s="220" t="s">
        <v>1209</v>
      </c>
      <c r="D184" s="220"/>
      <c r="E184" s="220"/>
      <c r="F184" s="241" t="s">
        <v>1145</v>
      </c>
      <c r="G184" s="220"/>
      <c r="H184" s="220" t="s">
        <v>1222</v>
      </c>
      <c r="I184" s="220" t="s">
        <v>1180</v>
      </c>
      <c r="J184" s="220"/>
      <c r="K184" s="266"/>
    </row>
    <row r="185" spans="2:11" s="1" customFormat="1" ht="15" customHeight="1">
      <c r="B185" s="243"/>
      <c r="C185" s="220" t="s">
        <v>107</v>
      </c>
      <c r="D185" s="220"/>
      <c r="E185" s="220"/>
      <c r="F185" s="241" t="s">
        <v>1151</v>
      </c>
      <c r="G185" s="220"/>
      <c r="H185" s="220" t="s">
        <v>1223</v>
      </c>
      <c r="I185" s="220" t="s">
        <v>1147</v>
      </c>
      <c r="J185" s="220">
        <v>50</v>
      </c>
      <c r="K185" s="266"/>
    </row>
    <row r="186" spans="2:11" s="1" customFormat="1" ht="15" customHeight="1">
      <c r="B186" s="243"/>
      <c r="C186" s="220" t="s">
        <v>1224</v>
      </c>
      <c r="D186" s="220"/>
      <c r="E186" s="220"/>
      <c r="F186" s="241" t="s">
        <v>1151</v>
      </c>
      <c r="G186" s="220"/>
      <c r="H186" s="220" t="s">
        <v>1225</v>
      </c>
      <c r="I186" s="220" t="s">
        <v>1226</v>
      </c>
      <c r="J186" s="220"/>
      <c r="K186" s="266"/>
    </row>
    <row r="187" spans="2:11" s="1" customFormat="1" ht="15" customHeight="1">
      <c r="B187" s="243"/>
      <c r="C187" s="220" t="s">
        <v>1227</v>
      </c>
      <c r="D187" s="220"/>
      <c r="E187" s="220"/>
      <c r="F187" s="241" t="s">
        <v>1151</v>
      </c>
      <c r="G187" s="220"/>
      <c r="H187" s="220" t="s">
        <v>1228</v>
      </c>
      <c r="I187" s="220" t="s">
        <v>1226</v>
      </c>
      <c r="J187" s="220"/>
      <c r="K187" s="266"/>
    </row>
    <row r="188" spans="2:11" s="1" customFormat="1" ht="15" customHeight="1">
      <c r="B188" s="243"/>
      <c r="C188" s="220" t="s">
        <v>1229</v>
      </c>
      <c r="D188" s="220"/>
      <c r="E188" s="220"/>
      <c r="F188" s="241" t="s">
        <v>1151</v>
      </c>
      <c r="G188" s="220"/>
      <c r="H188" s="220" t="s">
        <v>1230</v>
      </c>
      <c r="I188" s="220" t="s">
        <v>1226</v>
      </c>
      <c r="J188" s="220"/>
      <c r="K188" s="266"/>
    </row>
    <row r="189" spans="2:11" s="1" customFormat="1" ht="15" customHeight="1">
      <c r="B189" s="243"/>
      <c r="C189" s="279" t="s">
        <v>1231</v>
      </c>
      <c r="D189" s="220"/>
      <c r="E189" s="220"/>
      <c r="F189" s="241" t="s">
        <v>1151</v>
      </c>
      <c r="G189" s="220"/>
      <c r="H189" s="220" t="s">
        <v>1232</v>
      </c>
      <c r="I189" s="220" t="s">
        <v>1233</v>
      </c>
      <c r="J189" s="280" t="s">
        <v>1234</v>
      </c>
      <c r="K189" s="266"/>
    </row>
    <row r="190" spans="2:11" s="1" customFormat="1" ht="15" customHeight="1">
      <c r="B190" s="243"/>
      <c r="C190" s="279" t="s">
        <v>44</v>
      </c>
      <c r="D190" s="220"/>
      <c r="E190" s="220"/>
      <c r="F190" s="241" t="s">
        <v>1145</v>
      </c>
      <c r="G190" s="220"/>
      <c r="H190" s="217" t="s">
        <v>1235</v>
      </c>
      <c r="I190" s="220" t="s">
        <v>1236</v>
      </c>
      <c r="J190" s="220"/>
      <c r="K190" s="266"/>
    </row>
    <row r="191" spans="2:11" s="1" customFormat="1" ht="15" customHeight="1">
      <c r="B191" s="243"/>
      <c r="C191" s="279" t="s">
        <v>1237</v>
      </c>
      <c r="D191" s="220"/>
      <c r="E191" s="220"/>
      <c r="F191" s="241" t="s">
        <v>1145</v>
      </c>
      <c r="G191" s="220"/>
      <c r="H191" s="220" t="s">
        <v>1238</v>
      </c>
      <c r="I191" s="220" t="s">
        <v>1180</v>
      </c>
      <c r="J191" s="220"/>
      <c r="K191" s="266"/>
    </row>
    <row r="192" spans="2:11" s="1" customFormat="1" ht="15" customHeight="1">
      <c r="B192" s="243"/>
      <c r="C192" s="279" t="s">
        <v>1239</v>
      </c>
      <c r="D192" s="220"/>
      <c r="E192" s="220"/>
      <c r="F192" s="241" t="s">
        <v>1145</v>
      </c>
      <c r="G192" s="220"/>
      <c r="H192" s="220" t="s">
        <v>1240</v>
      </c>
      <c r="I192" s="220" t="s">
        <v>1180</v>
      </c>
      <c r="J192" s="220"/>
      <c r="K192" s="266"/>
    </row>
    <row r="193" spans="2:11" s="1" customFormat="1" ht="15" customHeight="1">
      <c r="B193" s="243"/>
      <c r="C193" s="279" t="s">
        <v>1241</v>
      </c>
      <c r="D193" s="220"/>
      <c r="E193" s="220"/>
      <c r="F193" s="241" t="s">
        <v>1151</v>
      </c>
      <c r="G193" s="220"/>
      <c r="H193" s="220" t="s">
        <v>1242</v>
      </c>
      <c r="I193" s="220" t="s">
        <v>1180</v>
      </c>
      <c r="J193" s="220"/>
      <c r="K193" s="266"/>
    </row>
    <row r="194" spans="2:11" s="1" customFormat="1" ht="15" customHeight="1">
      <c r="B194" s="272"/>
      <c r="C194" s="281"/>
      <c r="D194" s="252"/>
      <c r="E194" s="252"/>
      <c r="F194" s="252"/>
      <c r="G194" s="252"/>
      <c r="H194" s="252"/>
      <c r="I194" s="252"/>
      <c r="J194" s="252"/>
      <c r="K194" s="273"/>
    </row>
    <row r="195" spans="2:11" s="1" customFormat="1" ht="18.75" customHeight="1">
      <c r="B195" s="254"/>
      <c r="C195" s="264"/>
      <c r="D195" s="264"/>
      <c r="E195" s="264"/>
      <c r="F195" s="274"/>
      <c r="G195" s="264"/>
      <c r="H195" s="264"/>
      <c r="I195" s="264"/>
      <c r="J195" s="264"/>
      <c r="K195" s="254"/>
    </row>
    <row r="196" spans="2:11" s="1" customFormat="1" ht="18.75" customHeight="1">
      <c r="B196" s="254"/>
      <c r="C196" s="264"/>
      <c r="D196" s="264"/>
      <c r="E196" s="264"/>
      <c r="F196" s="274"/>
      <c r="G196" s="264"/>
      <c r="H196" s="264"/>
      <c r="I196" s="264"/>
      <c r="J196" s="264"/>
      <c r="K196" s="254"/>
    </row>
    <row r="197" spans="2:11" s="1" customFormat="1" ht="18.75" customHeight="1"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2:11" s="1" customFormat="1" ht="13.5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s="1" customFormat="1" ht="21">
      <c r="B199" s="212"/>
      <c r="C199" s="550" t="s">
        <v>1243</v>
      </c>
      <c r="D199" s="550"/>
      <c r="E199" s="550"/>
      <c r="F199" s="550"/>
      <c r="G199" s="550"/>
      <c r="H199" s="550"/>
      <c r="I199" s="550"/>
      <c r="J199" s="550"/>
      <c r="K199" s="213"/>
    </row>
    <row r="200" spans="2:11" s="1" customFormat="1" ht="25.5" customHeight="1">
      <c r="B200" s="212"/>
      <c r="C200" s="282" t="s">
        <v>1244</v>
      </c>
      <c r="D200" s="282"/>
      <c r="E200" s="282"/>
      <c r="F200" s="282" t="s">
        <v>1245</v>
      </c>
      <c r="G200" s="283"/>
      <c r="H200" s="551" t="s">
        <v>1246</v>
      </c>
      <c r="I200" s="551"/>
      <c r="J200" s="551"/>
      <c r="K200" s="213"/>
    </row>
    <row r="201" spans="2:11" s="1" customFormat="1" ht="5.25" customHeight="1">
      <c r="B201" s="243"/>
      <c r="C201" s="238"/>
      <c r="D201" s="238"/>
      <c r="E201" s="238"/>
      <c r="F201" s="238"/>
      <c r="G201" s="264"/>
      <c r="H201" s="238"/>
      <c r="I201" s="238"/>
      <c r="J201" s="238"/>
      <c r="K201" s="266"/>
    </row>
    <row r="202" spans="2:11" s="1" customFormat="1" ht="15" customHeight="1">
      <c r="B202" s="243"/>
      <c r="C202" s="220" t="s">
        <v>1236</v>
      </c>
      <c r="D202" s="220"/>
      <c r="E202" s="220"/>
      <c r="F202" s="241" t="s">
        <v>45</v>
      </c>
      <c r="G202" s="220"/>
      <c r="H202" s="552" t="s">
        <v>1247</v>
      </c>
      <c r="I202" s="552"/>
      <c r="J202" s="552"/>
      <c r="K202" s="266"/>
    </row>
    <row r="203" spans="2:11" s="1" customFormat="1" ht="15" customHeight="1">
      <c r="B203" s="243"/>
      <c r="C203" s="220"/>
      <c r="D203" s="220"/>
      <c r="E203" s="220"/>
      <c r="F203" s="241" t="s">
        <v>46</v>
      </c>
      <c r="G203" s="220"/>
      <c r="H203" s="552" t="s">
        <v>1248</v>
      </c>
      <c r="I203" s="552"/>
      <c r="J203" s="552"/>
      <c r="K203" s="266"/>
    </row>
    <row r="204" spans="2:11" s="1" customFormat="1" ht="15" customHeight="1">
      <c r="B204" s="243"/>
      <c r="C204" s="220"/>
      <c r="D204" s="220"/>
      <c r="E204" s="220"/>
      <c r="F204" s="241" t="s">
        <v>49</v>
      </c>
      <c r="G204" s="220"/>
      <c r="H204" s="552" t="s">
        <v>1249</v>
      </c>
      <c r="I204" s="552"/>
      <c r="J204" s="552"/>
      <c r="K204" s="266"/>
    </row>
    <row r="205" spans="2:11" s="1" customFormat="1" ht="15" customHeight="1">
      <c r="B205" s="243"/>
      <c r="C205" s="220"/>
      <c r="D205" s="220"/>
      <c r="E205" s="220"/>
      <c r="F205" s="241" t="s">
        <v>47</v>
      </c>
      <c r="G205" s="220"/>
      <c r="H205" s="552" t="s">
        <v>1250</v>
      </c>
      <c r="I205" s="552"/>
      <c r="J205" s="552"/>
      <c r="K205" s="266"/>
    </row>
    <row r="206" spans="2:11" s="1" customFormat="1" ht="15" customHeight="1">
      <c r="B206" s="243"/>
      <c r="C206" s="220"/>
      <c r="D206" s="220"/>
      <c r="E206" s="220"/>
      <c r="F206" s="241" t="s">
        <v>48</v>
      </c>
      <c r="G206" s="220"/>
      <c r="H206" s="552" t="s">
        <v>1251</v>
      </c>
      <c r="I206" s="552"/>
      <c r="J206" s="552"/>
      <c r="K206" s="266"/>
    </row>
    <row r="207" spans="2:11" s="1" customFormat="1" ht="15" customHeight="1">
      <c r="B207" s="243"/>
      <c r="C207" s="220"/>
      <c r="D207" s="220"/>
      <c r="E207" s="220"/>
      <c r="F207" s="241"/>
      <c r="G207" s="220"/>
      <c r="H207" s="220"/>
      <c r="I207" s="220"/>
      <c r="J207" s="220"/>
      <c r="K207" s="266"/>
    </row>
    <row r="208" spans="2:11" s="1" customFormat="1" ht="15" customHeight="1">
      <c r="B208" s="243"/>
      <c r="C208" s="220" t="s">
        <v>1192</v>
      </c>
      <c r="D208" s="220"/>
      <c r="E208" s="220"/>
      <c r="F208" s="241" t="s">
        <v>81</v>
      </c>
      <c r="G208" s="220"/>
      <c r="H208" s="552" t="s">
        <v>1252</v>
      </c>
      <c r="I208" s="552"/>
      <c r="J208" s="552"/>
      <c r="K208" s="266"/>
    </row>
    <row r="209" spans="2:11" s="1" customFormat="1" ht="15" customHeight="1">
      <c r="B209" s="243"/>
      <c r="C209" s="220"/>
      <c r="D209" s="220"/>
      <c r="E209" s="220"/>
      <c r="F209" s="241" t="s">
        <v>1088</v>
      </c>
      <c r="G209" s="220"/>
      <c r="H209" s="552" t="s">
        <v>1089</v>
      </c>
      <c r="I209" s="552"/>
      <c r="J209" s="552"/>
      <c r="K209" s="266"/>
    </row>
    <row r="210" spans="2:11" s="1" customFormat="1" ht="15" customHeight="1">
      <c r="B210" s="243"/>
      <c r="C210" s="220"/>
      <c r="D210" s="220"/>
      <c r="E210" s="220"/>
      <c r="F210" s="241" t="s">
        <v>1086</v>
      </c>
      <c r="G210" s="220"/>
      <c r="H210" s="552" t="s">
        <v>1253</v>
      </c>
      <c r="I210" s="552"/>
      <c r="J210" s="552"/>
      <c r="K210" s="266"/>
    </row>
    <row r="211" spans="2:11" s="1" customFormat="1" ht="15" customHeight="1">
      <c r="B211" s="284"/>
      <c r="C211" s="220"/>
      <c r="D211" s="220"/>
      <c r="E211" s="220"/>
      <c r="F211" s="241" t="s">
        <v>1090</v>
      </c>
      <c r="G211" s="279"/>
      <c r="H211" s="553" t="s">
        <v>1091</v>
      </c>
      <c r="I211" s="553"/>
      <c r="J211" s="553"/>
      <c r="K211" s="285"/>
    </row>
    <row r="212" spans="2:11" s="1" customFormat="1" ht="15" customHeight="1">
      <c r="B212" s="284"/>
      <c r="C212" s="220"/>
      <c r="D212" s="220"/>
      <c r="E212" s="220"/>
      <c r="F212" s="241" t="s">
        <v>1092</v>
      </c>
      <c r="G212" s="279"/>
      <c r="H212" s="553" t="s">
        <v>1070</v>
      </c>
      <c r="I212" s="553"/>
      <c r="J212" s="553"/>
      <c r="K212" s="285"/>
    </row>
    <row r="213" spans="2:11" s="1" customFormat="1" ht="15" customHeight="1">
      <c r="B213" s="284"/>
      <c r="C213" s="220"/>
      <c r="D213" s="220"/>
      <c r="E213" s="220"/>
      <c r="F213" s="241"/>
      <c r="G213" s="279"/>
      <c r="H213" s="270"/>
      <c r="I213" s="270"/>
      <c r="J213" s="270"/>
      <c r="K213" s="285"/>
    </row>
    <row r="214" spans="2:11" s="1" customFormat="1" ht="15" customHeight="1">
      <c r="B214" s="284"/>
      <c r="C214" s="220" t="s">
        <v>1216</v>
      </c>
      <c r="D214" s="220"/>
      <c r="E214" s="220"/>
      <c r="F214" s="241">
        <v>1</v>
      </c>
      <c r="G214" s="279"/>
      <c r="H214" s="553" t="s">
        <v>1254</v>
      </c>
      <c r="I214" s="553"/>
      <c r="J214" s="553"/>
      <c r="K214" s="285"/>
    </row>
    <row r="215" spans="2:11" s="1" customFormat="1" ht="15" customHeight="1">
      <c r="B215" s="284"/>
      <c r="C215" s="220"/>
      <c r="D215" s="220"/>
      <c r="E215" s="220"/>
      <c r="F215" s="241">
        <v>2</v>
      </c>
      <c r="G215" s="279"/>
      <c r="H215" s="553" t="s">
        <v>1255</v>
      </c>
      <c r="I215" s="553"/>
      <c r="J215" s="553"/>
      <c r="K215" s="285"/>
    </row>
    <row r="216" spans="2:11" s="1" customFormat="1" ht="15" customHeight="1">
      <c r="B216" s="284"/>
      <c r="C216" s="220"/>
      <c r="D216" s="220"/>
      <c r="E216" s="220"/>
      <c r="F216" s="241">
        <v>3</v>
      </c>
      <c r="G216" s="279"/>
      <c r="H216" s="553" t="s">
        <v>1256</v>
      </c>
      <c r="I216" s="553"/>
      <c r="J216" s="553"/>
      <c r="K216" s="285"/>
    </row>
    <row r="217" spans="2:11" s="1" customFormat="1" ht="15" customHeight="1">
      <c r="B217" s="284"/>
      <c r="C217" s="220"/>
      <c r="D217" s="220"/>
      <c r="E217" s="220"/>
      <c r="F217" s="241">
        <v>4</v>
      </c>
      <c r="G217" s="279"/>
      <c r="H217" s="553" t="s">
        <v>1257</v>
      </c>
      <c r="I217" s="553"/>
      <c r="J217" s="553"/>
      <c r="K217" s="285"/>
    </row>
    <row r="218" spans="2:11" s="1" customFormat="1" ht="12.75" customHeight="1">
      <c r="B218" s="286"/>
      <c r="C218" s="287"/>
      <c r="D218" s="287"/>
      <c r="E218" s="287"/>
      <c r="F218" s="287"/>
      <c r="G218" s="287"/>
      <c r="H218" s="287"/>
      <c r="I218" s="287"/>
      <c r="J218" s="287"/>
      <c r="K218" s="28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EGO30</cp:lastModifiedBy>
  <cp:lastPrinted>2022-02-21T12:12:15Z</cp:lastPrinted>
  <dcterms:created xsi:type="dcterms:W3CDTF">2022-02-03T09:25:02Z</dcterms:created>
  <dcterms:modified xsi:type="dcterms:W3CDTF">2022-02-21T12:12:39Z</dcterms:modified>
  <cp:category/>
  <cp:version/>
  <cp:contentType/>
  <cp:contentStatus/>
</cp:coreProperties>
</file>