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/>
  <bookViews>
    <workbookView xWindow="65416" yWindow="65416" windowWidth="29040" windowHeight="15840" firstSheet="1" activeTab="1"/>
  </bookViews>
  <sheets>
    <sheet name="Rekapitulace stavby" sheetId="1" state="veryHidden" r:id="rId1"/>
    <sheet name="UPPraha5 - ÚP Praha 5 v o..." sheetId="2" r:id="rId2"/>
    <sheet name="silnoproud" sheetId="3" r:id="rId3"/>
    <sheet name="Rekapitulace SLP" sheetId="4" r:id="rId4"/>
    <sheet name="SSK" sheetId="5" r:id="rId5"/>
    <sheet name="SNV" sheetId="6" r:id="rId6"/>
    <sheet name="PZS" sheetId="7" r:id="rId7"/>
    <sheet name="VT" sheetId="8" r:id="rId8"/>
    <sheet name="chlazení" sheetId="9" r:id="rId9"/>
  </sheets>
  <definedNames>
    <definedName name="_xlnm._FilterDatabase" localSheetId="1" hidden="1">'UPPraha5 - ÚP Praha 5 v o...'!$C$99:$K$558</definedName>
    <definedName name="_xlnm.Print_Area" localSheetId="0">'Rekapitulace stavby'!$D$4:$AO$36,'Rekapitulace stavby'!$C$42:$AQ$56</definedName>
    <definedName name="_xlnm.Print_Area" localSheetId="2">'silnoproud'!$A$2:$F$34</definedName>
    <definedName name="_xlnm.Print_Area" localSheetId="1">'UPPraha5 - ÚP Praha 5 v o...'!$C$4:$J$37,'UPPraha5 - ÚP Praha 5 v o...'!$C$43:$J$83,'UPPraha5 - ÚP Praha 5 v o...'!$C$89:$K$558</definedName>
    <definedName name="okno" localSheetId="8">#REF!</definedName>
    <definedName name="okno">#REF!</definedName>
    <definedName name="_xlnm.Print_Titles" localSheetId="0">'Rekapitulace stavby'!$52:$52</definedName>
    <definedName name="_xlnm.Print_Titles" localSheetId="1">'UPPraha5 - ÚP Praha 5 v o...'!$99:$99</definedName>
    <definedName name="_xlnm.Print_Titles" localSheetId="2">'silnoproud'!$5:$5</definedName>
    <definedName name="_xlnm.Print_Titles" localSheetId="4">'SSK'!$2:$4</definedName>
    <definedName name="_xlnm.Print_Titles" localSheetId="5">'SNV'!$2:$4</definedName>
    <definedName name="_xlnm.Print_Titles" localSheetId="6">'PZS'!$1:$4</definedName>
    <definedName name="_xlnm.Print_Titles" localSheetId="7">'VT'!$2:$4</definedName>
    <definedName name="_xlnm.Print_Titles" localSheetId="8">'chlazení'!$1:$1</definedName>
  </definedNames>
  <calcPr calcId="191029"/>
  <extLst/>
</workbook>
</file>

<file path=xl/comments5.xml><?xml version="1.0" encoding="utf-8"?>
<comments xmlns="http://schemas.openxmlformats.org/spreadsheetml/2006/main">
  <authors>
    <author>Michal Suchánek</author>
  </authors>
  <commentList>
    <comment ref="B6" authorId="0">
      <text>
        <r>
          <rPr>
            <b/>
            <sz val="9"/>
            <rFont val="Tahoma"/>
            <family val="2"/>
          </rPr>
          <t>Michal Suchánek: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<sst xmlns="http://schemas.openxmlformats.org/spreadsheetml/2006/main" count="5244" uniqueCount="1289">
  <si>
    <t>Export Komplet</t>
  </si>
  <si>
    <t>VZ</t>
  </si>
  <si>
    <t>2.0</t>
  </si>
  <si>
    <t/>
  </si>
  <si>
    <t>False</t>
  </si>
  <si>
    <t>{63884450-3816-47c3-8b4c-108dd30815ec}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</si>
  <si>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</si>
  <si>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</si>
  <si>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</si>
  <si>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</si>
  <si>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</si>
  <si>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</si>
  <si>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</si>
  <si>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</si>
  <si>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</si>
  <si>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UPPraha5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</si>
  <si>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</si>
  <si>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</si>
  <si>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ÚP Praha 5 v objektu Ženské domovy, Radlická 2000/3, Ostrovského 11/16, Praha 5 - Smíchov - bez bourání</t>
  </si>
  <si>
    <t>KSO:</t>
  </si>
  <si>
    <t>CC-CZ:</t>
  </si>
  <si>
    <t>Místo:</t>
  </si>
  <si>
    <t xml:space="preserve"> Radlická 2000/3, Ostrovského 11/16, Praha 5 - Smí</t>
  </si>
  <si>
    <t>Datum:</t>
  </si>
  <si>
    <t>25. 4. 2022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</si>
  <si>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</si>
  <si>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</si>
  <si>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</si>
  <si>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</si>
  <si>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</si>
  <si>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</si>
  <si>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</si>
  <si>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CONTRACTIS, s.r.o., Nad Zámečnicí 34/1841, Praha 5</t>
  </si>
  <si>
    <t>True</t>
  </si>
  <si>
    <t>Zpracovatel:</t>
  </si>
  <si>
    <t>40055035</t>
  </si>
  <si>
    <t>Hana Pejšová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</si>
  <si>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</si>
  <si>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</si>
  <si>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</si>
  <si>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</si>
  <si>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</si>
  <si>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</si>
  <si>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</si>
  <si>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</si>
  <si>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</si>
  <si>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</si>
  <si>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</si>
  <si>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</si>
  <si>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</si>
  <si>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</si>
  <si>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</si>
  <si>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</si>
  <si>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</si>
  <si>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</si>
  <si>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</si>
  <si>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</si>
  <si>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</si>
  <si>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</si>
  <si>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</si>
  <si>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</si>
  <si>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</si>
  <si>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</si>
  <si>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</si>
  <si>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</si>
  <si>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</si>
  <si>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</si>
  <si>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</si>
  <si>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</si>
  <si>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</si>
  <si>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</si>
  <si>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</si>
  <si>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</si>
  <si>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</si>
  <si>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</si>
  <si>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</si>
  <si>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</si>
  <si>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</si>
  <si>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</si>
  <si>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</si>
  <si>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</si>
  <si>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</si>
  <si>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</si>
  <si>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</si>
  <si>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</si>
  <si>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</si>
  <si>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</si>
  <si>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</si>
  <si>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</si>
  <si>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</si>
  <si>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</si>
  <si>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</si>
  <si>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</si>
  <si>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</si>
  <si>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</si>
  <si>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</si>
  <si>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</si>
  <si>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</si>
  <si>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742 - Elektroinstalace - slaboproud</t>
  </si>
  <si>
    <t xml:space="preserve">    751 - Chlazení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</si>
  <si>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</si>
  <si>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</si>
  <si>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</si>
  <si>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</si>
  <si>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</si>
  <si>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</si>
  <si>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</si>
  <si>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</si>
  <si>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HZS - Hodinové zúčtovací sazby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</si>
  <si>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</si>
  <si>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</si>
  <si>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</si>
  <si>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</si>
  <si>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</si>
  <si>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</si>
  <si>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</si>
  <si>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</si>
  <si>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</si>
  <si>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</si>
  <si>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</si>
  <si>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</si>
  <si>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</si>
  <si>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</si>
  <si>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</si>
  <si>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</si>
  <si>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</si>
  <si>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</si>
  <si>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</si>
  <si>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</si>
  <si>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</si>
  <si>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</si>
  <si>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</si>
  <si>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317142422</t>
  </si>
  <si>
    <t>Překlady nenosné z pórobetonu osazené do tenkého maltového lože, výšky do 250 mm, šířky překladu 100 mm, délky překladu přes 1000 do 1250 mm</t>
  </si>
  <si>
    <t>kus</t>
  </si>
  <si>
    <t>CS ÚRS 2022 01</t>
  </si>
  <si>
    <t>4</t>
  </si>
  <si>
    <t>53646218</t>
  </si>
  <si>
    <t>Online PSC</t>
  </si>
  <si>
    <t>https://podminky.urs.cz/item/CS_URS_2022_01/317142422</t>
  </si>
  <si>
    <t>317944321</t>
  </si>
  <si>
    <t>Válcované nosníky dodatečně osazované do připravených otvorů bez zazdění hlav do č. 12</t>
  </si>
  <si>
    <t>t</t>
  </si>
  <si>
    <t>-433807486</t>
  </si>
  <si>
    <t>https://podminky.urs.cz/item/CS_URS_2022_01/317944321</t>
  </si>
  <si>
    <t>VV</t>
  </si>
  <si>
    <t>mč 243,244</t>
  </si>
  <si>
    <t>1,2*3*0,00834</t>
  </si>
  <si>
    <t>340236211</t>
  </si>
  <si>
    <t>Zazdívka otvorů v příčkách nebo stěnách cihlami plnými pálenými plochy přes 0,0225 m2 do 0,09 m2, tloušťky do 100 mm</t>
  </si>
  <si>
    <t>53349198</t>
  </si>
  <si>
    <t>https://podminky.urs.cz/item/CS_URS_2022_01/340236211</t>
  </si>
  <si>
    <t>340238211</t>
  </si>
  <si>
    <t>Zazdívka otvorů v příčkách cihlami plnými pálenými plochy přes 0,25 m2 do 1 m2, tloušťky do 100 mm</t>
  </si>
  <si>
    <t>m2</t>
  </si>
  <si>
    <t>-1473226108</t>
  </si>
  <si>
    <t>https://podminky.urs.cz/item/CS_URS_2022_01/340238211</t>
  </si>
  <si>
    <t>mč 362</t>
  </si>
  <si>
    <t>0,4*0,6</t>
  </si>
  <si>
    <t>5</t>
  </si>
  <si>
    <t>340271025.PFX</t>
  </si>
  <si>
    <t>Zazdívka otvorů v příčkách nebo stěnách pl přes 1 do 4 m2 tvárnicemi např PORFIX P2-500 tl 100 mm</t>
  </si>
  <si>
    <t>-219736180</t>
  </si>
  <si>
    <t>0,9*2,1</t>
  </si>
  <si>
    <t>6</t>
  </si>
  <si>
    <t>342272225.PFX</t>
  </si>
  <si>
    <t>Příčka z hladkých tvárnic např Porfix P2-500 na tenkovrstvou maltu tl 100 mm</t>
  </si>
  <si>
    <t>-395587825</t>
  </si>
  <si>
    <t>2,8*(7,8+8)-1,58*4</t>
  </si>
  <si>
    <t>7</t>
  </si>
  <si>
    <t>346244381</t>
  </si>
  <si>
    <t>Plentování ocelových válcovaných nosníků jednostranné cihlami na maltu, výška stojiny do 200 mm</t>
  </si>
  <si>
    <t>2005238396</t>
  </si>
  <si>
    <t>https://podminky.urs.cz/item/CS_URS_2022_01/346244381</t>
  </si>
  <si>
    <t>1,2*0,15*2*3</t>
  </si>
  <si>
    <t>8</t>
  </si>
  <si>
    <t>346272266.PFX</t>
  </si>
  <si>
    <t>Přizdívka z tvárnic např Porfix P2-500 tl 200 mm</t>
  </si>
  <si>
    <t>-1036275618</t>
  </si>
  <si>
    <t>1,2*1</t>
  </si>
  <si>
    <t>9</t>
  </si>
  <si>
    <t>346481111</t>
  </si>
  <si>
    <t>Zaplentování válcovaných nosníků rabicovým pletivem vč postřiku MC</t>
  </si>
  <si>
    <t>-1657984133</t>
  </si>
  <si>
    <t>https://podminky.urs.cz/item/CS_URS_2022_01/346481111</t>
  </si>
  <si>
    <t>0,1*4*1,2*3</t>
  </si>
  <si>
    <t>Úpravy povrchů, podlahy a osazování výplní</t>
  </si>
  <si>
    <t>10</t>
  </si>
  <si>
    <t>611325421</t>
  </si>
  <si>
    <t>Oprava vápenocementové omítky vnitřních ploch štukové dvouvrstvé, tloušťky do 20 mm a tloušťky štuku do 3 mm stropů, v rozsahu opravované plochy do 10%</t>
  </si>
  <si>
    <t>1802355353</t>
  </si>
  <si>
    <t>https://podminky.urs.cz/item/CS_URS_2022_01/611325421</t>
  </si>
  <si>
    <t>731,94+359,15-(75,14+44,87+56,43+4,97+62,58)</t>
  </si>
  <si>
    <t>11</t>
  </si>
  <si>
    <t>612111001</t>
  </si>
  <si>
    <t>Ubroušení výstupků z lepidla po odstranění keramického obkladu</t>
  </si>
  <si>
    <t>-615963192</t>
  </si>
  <si>
    <t>https://podminky.urs.cz/item/CS_URS_2022_01/612111001</t>
  </si>
  <si>
    <t>12</t>
  </si>
  <si>
    <t>612135101</t>
  </si>
  <si>
    <t>Začištění ostění po vybourání otvorů maltou</t>
  </si>
  <si>
    <t>-1795257487</t>
  </si>
  <si>
    <t>https://podminky.urs.cz/item/CS_URS_2022_01/612135101</t>
  </si>
  <si>
    <t>0,1*2,1*2*3</t>
  </si>
  <si>
    <t>13</t>
  </si>
  <si>
    <t>612142001</t>
  </si>
  <si>
    <t>Potažení vnitřních ploch pletivem v ploše nebo pruzích, na plném podkladu sklovláknitým vtlačením do tmelu stěn</t>
  </si>
  <si>
    <t>1696640746</t>
  </si>
  <si>
    <t>https://podminky.urs.cz/item/CS_URS_2022_01/612142001</t>
  </si>
  <si>
    <t>37,92*2</t>
  </si>
  <si>
    <t>1,1*2,2*2</t>
  </si>
  <si>
    <t>1,625*0,9</t>
  </si>
  <si>
    <t>1,2*(1+0,5)</t>
  </si>
  <si>
    <t>Součet</t>
  </si>
  <si>
    <t>14</t>
  </si>
  <si>
    <t>612321141</t>
  </si>
  <si>
    <t>Omítka vápenocementová vnitřních ploch nanášená ručně dvouvrstvá, tloušťky jádrové omítky do 10 mm a tloušťky štuku do 3 mm štuková svislých konstrukcí stěn</t>
  </si>
  <si>
    <t>1644652653</t>
  </si>
  <si>
    <t>https://podminky.urs.cz/item/CS_URS_2022_01/612321141</t>
  </si>
  <si>
    <t>612325222</t>
  </si>
  <si>
    <t>Vápenocementová omítka jednotlivých malých ploch štuková na stěnách, plochy jednotlivě přes 0,09 do 0,25 m2</t>
  </si>
  <si>
    <t>852235471</t>
  </si>
  <si>
    <t>https://podminky.urs.cz/item/CS_URS_2022_01/612325222</t>
  </si>
  <si>
    <t>mč 362 na zazdívku a nad otvorem neomítnuté</t>
  </si>
  <si>
    <t>16</t>
  </si>
  <si>
    <t>612325225</t>
  </si>
  <si>
    <t>Vápenocementová omítka jednotlivých malých ploch štuková na stěnách, plochy jednotlivě přes 1,0 do 4 m2 - zazdívka</t>
  </si>
  <si>
    <t>1966201748</t>
  </si>
  <si>
    <t>https://podminky.urs.cz/item/CS_URS_2022_01/612325225</t>
  </si>
  <si>
    <t>17</t>
  </si>
  <si>
    <t>612325302</t>
  </si>
  <si>
    <t>Vápenocementová omítka ostění nebo nadpraží štuková</t>
  </si>
  <si>
    <t>815906762</t>
  </si>
  <si>
    <t>https://podminky.urs.cz/item/CS_URS_2022_01/612325302</t>
  </si>
  <si>
    <t>u nových otvorů</t>
  </si>
  <si>
    <t>0,5*1,2*3+0,2*2,1*2*3</t>
  </si>
  <si>
    <t>18</t>
  </si>
  <si>
    <t>612325421</t>
  </si>
  <si>
    <t>Oprava vápenocementové omítky vnitřních ploch štukové dvouvrstvé, tloušťky do 20 mm a tloušťky štuku do 3 mm stěn, v rozsahu opravované plochy do 10%</t>
  </si>
  <si>
    <t>-401319969</t>
  </si>
  <si>
    <t>https://podminky.urs.cz/item/CS_URS_2022_01/612325421</t>
  </si>
  <si>
    <t>"R"</t>
  </si>
  <si>
    <t>2,8*2*(17,085+1,7+3,41+4,61+2,97+2,94+2,92+2,99+2,89+5,8*5+1,3+0,4*5+1,9+3,9+2,9*2+1,25+1,55+1,26*2+0,9*2+2,55+1,55+2,25+3,2+0,4*2+1,75+1,6+4,2+3,2)</t>
  </si>
  <si>
    <t>2,8*2*(5,82*8+4,1*2+3,*4+2,7+7,9+8,5+2*9+0,4*9+1,35+0,5+12,5+19,55)</t>
  </si>
  <si>
    <t>2,8*2*(4,1+2,45+4,2+3,98+3,8+4,55*5-8*2+2,1*2+1,25+1,55+1,25*2+0,9*2+2,55+1,9+1,25*2+0,9*2+1,55+2,25+1,45+2,25+4,25+3,51+3,27+4,08+3,16*3+6,35+5,88)</t>
  </si>
  <si>
    <t>2,8*2*(5,66+5,55+5,44)</t>
  </si>
  <si>
    <t>"O"</t>
  </si>
  <si>
    <t>2,8*2*(6,1*5+4,2*2+4,4*2+3,8+3,8+3,8+17,7+1,75+1,8+3,25+2+2,1+5,4*2+3,25+2,08+2,6+1,8+1,7+8,5+4,05+4,35+7,2+6,1+1,46+0,5*9+3,7+4,3+1,8+1,5+1,95+1,75)</t>
  </si>
  <si>
    <t>2,8*2*(2,05+1,95+2,47+1,95+0,9*3+1,2*2+1,8+0,9+1,2+1,8+2,48)</t>
  </si>
  <si>
    <t>0,05*2*30,7+0,02*2*20,8+0,06*2*8+0,08*2*14,9</t>
  </si>
  <si>
    <t>Mezisoučet</t>
  </si>
  <si>
    <t>-okna</t>
  </si>
  <si>
    <t>-232,268</t>
  </si>
  <si>
    <t>dveře</t>
  </si>
  <si>
    <t>-(1,58*(48+24+3)*2)</t>
  </si>
  <si>
    <t>-nový obklad</t>
  </si>
  <si>
    <t>-(26,276-0,8*1,8)</t>
  </si>
  <si>
    <t>obklad stávající</t>
  </si>
  <si>
    <t>-1,8*(3,52*2+4,9+5,1+3,52*2+4,9+5,1+6,05+8,6+8,73+3,5*2+4,5+3,3+6,46)</t>
  </si>
  <si>
    <t>19</t>
  </si>
  <si>
    <t>621325102</t>
  </si>
  <si>
    <t>Oprava vápenocementové omítky vnějších ploch stupně členitosti 1 hladké podhledů, v rozsahu opravované plochy přes 10 do 30% - lodžie</t>
  </si>
  <si>
    <t>2118098261</t>
  </si>
  <si>
    <t>https://podminky.urs.cz/item/CS_URS_2022_01/621325102</t>
  </si>
  <si>
    <t>4,29*2</t>
  </si>
  <si>
    <t>20</t>
  </si>
  <si>
    <t>622325102</t>
  </si>
  <si>
    <t>Oprava vápenocementové omítky vnějších ploch stupně členitosti 1 hladké stěn, v rozsahu opravované plochy přes 10 do 30% - lodžie</t>
  </si>
  <si>
    <t>-140940121</t>
  </si>
  <si>
    <t>https://podminky.urs.cz/item/CS_URS_2022_01/622325102</t>
  </si>
  <si>
    <t>2,8*2*(1,825+2,6+1,65+2,6)-2,6*2*2</t>
  </si>
  <si>
    <t>629995101</t>
  </si>
  <si>
    <t>Očištění vnějších ploch tlakovou vodou omytím - podhled a stěny lodžie</t>
  </si>
  <si>
    <t>1442482757</t>
  </si>
  <si>
    <t>https://podminky.urs.cz/item/CS_URS_2022_01/629995101</t>
  </si>
  <si>
    <t>22</t>
  </si>
  <si>
    <t>642942611</t>
  </si>
  <si>
    <t>Osazování zárubní kovových dveřních lisovaných nebo z úhelníků bez dveřních křídel na montážní pěnu, plochy otvoru do 2,5 m2</t>
  </si>
  <si>
    <t>-1063330538</t>
  </si>
  <si>
    <t>https://podminky.urs.cz/item/CS_URS_2022_01/642942611</t>
  </si>
  <si>
    <t>23</t>
  </si>
  <si>
    <t>M</t>
  </si>
  <si>
    <t>55331482</t>
  </si>
  <si>
    <t>zárubeň jednokřídlá ocelová pro zdění tl stěny 75-100mm rozměru 800/1970, 2100mm</t>
  </si>
  <si>
    <t>1794990081</t>
  </si>
  <si>
    <t>24</t>
  </si>
  <si>
    <t>642944121</t>
  </si>
  <si>
    <t>Osazení ocelových dveřních zárubní lisovaných nebo z úhelníků dodatečně s vybetonováním prahu, plochy do 2,5 m2</t>
  </si>
  <si>
    <t>-393670615</t>
  </si>
  <si>
    <t>https://podminky.urs.cz/item/CS_URS_2022_01/642944121</t>
  </si>
  <si>
    <t>25</t>
  </si>
  <si>
    <t>55331432</t>
  </si>
  <si>
    <t>zárubeň jednokřídlá ocelová pro dodatečnou montáž tl stěny 75-100mm rozměru 800/1970, 2100mm</t>
  </si>
  <si>
    <t>-1494443333</t>
  </si>
  <si>
    <t>Ostatní konstrukce a práce, bourání</t>
  </si>
  <si>
    <t>26</t>
  </si>
  <si>
    <t>952902041</t>
  </si>
  <si>
    <t>Čištění budov při provádění oprav a udržovacích prací podlah hladkých drhnutím s chemickými prostředky vč zbavení nečistot</t>
  </si>
  <si>
    <t>-772711652</t>
  </si>
  <si>
    <t>https://podminky.urs.cz/item/CS_URS_2022_01/952902041</t>
  </si>
  <si>
    <t>stávající keramická dlažba</t>
  </si>
  <si>
    <t>7+7,35+8,34+3,33+4,29+9,03+8,34+7,07+3,29+4,29</t>
  </si>
  <si>
    <t>3,28+3,92+6,7+1,03+4,48</t>
  </si>
  <si>
    <t>27</t>
  </si>
  <si>
    <t>95290204R</t>
  </si>
  <si>
    <t>Čištění budov při provádění oprav a udržovacích prací obkladů hladkých drhnutím s chemickými prostředky</t>
  </si>
  <si>
    <t>-1319877428</t>
  </si>
  <si>
    <t>1,8*(3,52*2+4,9+5,1+3,52*2+4,9+5,1+6,05+8,6+8,73+3,5*2+4,5+3,3+6,46)</t>
  </si>
  <si>
    <t>28</t>
  </si>
  <si>
    <t>962031132</t>
  </si>
  <si>
    <t>Bourání příček z cihel, tvárnic nebo příčkovek z cihel pálených, plných nebo dutých na maltu vápennou nebo vápenocementovou, tl. do 100 mm</t>
  </si>
  <si>
    <t>158889758</t>
  </si>
  <si>
    <t>https://podminky.urs.cz/item/CS_URS_2022_01/962031132</t>
  </si>
  <si>
    <t>2,8*(1,9+1,95)-1,38*2</t>
  </si>
  <si>
    <t>2,8*(1,05+2,45+0,5+2,325+1,175+0,5)-1,58*2</t>
  </si>
  <si>
    <t>2,8*(1,05+2,45+0,1+1,45+2,75)-1,58*2</t>
  </si>
  <si>
    <t>29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</si>
  <si>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</si>
  <si>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</si>
  <si>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1046611884</t>
  </si>
  <si>
    <t>https://podminky.urs.cz/item/CS_URS_2022_01/967031132</t>
  </si>
  <si>
    <t>30</t>
  </si>
  <si>
    <t>971033621</t>
  </si>
  <si>
    <t>Vybourání otvorů ve zdivu základovém nebo nadzákladovém z cihel, tvárnic, příčkovek z cihel pálených na maltu vápennou nebo vápenocementovou plochy do 4 m2, tl. do 100 mm</t>
  </si>
  <si>
    <t>-1898472205</t>
  </si>
  <si>
    <t>https://podminky.urs.cz/item/CS_URS_2022_01/971033621</t>
  </si>
  <si>
    <t>mč 224</t>
  </si>
  <si>
    <t>1,625*(2,8-1,9)</t>
  </si>
  <si>
    <t>0,9*2,1*3</t>
  </si>
  <si>
    <t>31</t>
  </si>
  <si>
    <t>2004247424</t>
  </si>
  <si>
    <t>32</t>
  </si>
  <si>
    <t>974031664</t>
  </si>
  <si>
    <t>Vysekání rýh ve zdivu cihelném na maltu vápennou nebo vápenocementovou pro vtahování nosníků do zdí, před vybouráním otvoru do hl. 150 mm, při v. nosníku do 150 mm</t>
  </si>
  <si>
    <t>m</t>
  </si>
  <si>
    <t>94173732</t>
  </si>
  <si>
    <t>https://podminky.urs.cz/item/CS_URS_2022_01/974031664</t>
  </si>
  <si>
    <t>1,2*3</t>
  </si>
  <si>
    <t>33</t>
  </si>
  <si>
    <t>977151113</t>
  </si>
  <si>
    <t>Jádrové vrty diamantovými korunkami do stavebních materiálů (železobetonu, betonu, cihel, obkladů, dlažeb, kamene) průměru přes 40 do 50 mm pro kabeláž</t>
  </si>
  <si>
    <t>457886868</t>
  </si>
  <si>
    <t>https://podminky.urs.cz/item/CS_URS_2022_01/977151113</t>
  </si>
  <si>
    <t>(33+12)*0,1</t>
  </si>
  <si>
    <t>34</t>
  </si>
  <si>
    <t>978015331</t>
  </si>
  <si>
    <t>Otlučení vápenných nebo vápenocementových omítek vnějších ploch s vyškrabáním spar a s očištěním zdiva stupně členitosti 1 a 2, v rozsahu přes 10 do 20 % - lodžie</t>
  </si>
  <si>
    <t>-919855147</t>
  </si>
  <si>
    <t>https://podminky.urs.cz/item/CS_URS_2022_01/978015331</t>
  </si>
  <si>
    <t>35</t>
  </si>
  <si>
    <t>9853112R1</t>
  </si>
  <si>
    <t>Vyspravení průvlaku rychletuhnoucí cementovou maltou vč výplně spár akrylátovým tmelem - dle popisu v TZ</t>
  </si>
  <si>
    <t>-304243032</t>
  </si>
  <si>
    <t>(0,3*2+0,5)*3,9</t>
  </si>
  <si>
    <t>36</t>
  </si>
  <si>
    <t>9853112R2</t>
  </si>
  <si>
    <t>Sanace a vyspravení stropu vč výplně spár stropu - dle popisu v TZ</t>
  </si>
  <si>
    <t>-77473561</t>
  </si>
  <si>
    <t>18,02+21,58+1,9*4</t>
  </si>
  <si>
    <t>37</t>
  </si>
  <si>
    <t>98533100R</t>
  </si>
  <si>
    <t>Úprava trámků helikální výztuží,kompl prov - bude určeno na místě dle odborné firmy - viz TZ statika (délka trámků)</t>
  </si>
  <si>
    <t>1355479791</t>
  </si>
  <si>
    <t>5,71+4,505</t>
  </si>
  <si>
    <t>997</t>
  </si>
  <si>
    <t>Přesun sutě</t>
  </si>
  <si>
    <t>38</t>
  </si>
  <si>
    <t>997013212</t>
  </si>
  <si>
    <t>Vnitrostaveništní doprava suti a vybouraných hmot vodorovně do 50 m svisle ručně pro budovy a haly výšky přes 6 do 9 m</t>
  </si>
  <si>
    <t>110001744</t>
  </si>
  <si>
    <t>https://podminky.urs.cz/item/CS_URS_2022_01/997013212</t>
  </si>
  <si>
    <t>39</t>
  </si>
  <si>
    <t>997013501</t>
  </si>
  <si>
    <t>Odvoz suti a vybouraných hmot na skládku nebo meziskládku se složením, na vzdálenost do 1 km</t>
  </si>
  <si>
    <t>2143432740</t>
  </si>
  <si>
    <t>https://podminky.urs.cz/item/CS_URS_2022_01/997013501</t>
  </si>
  <si>
    <t>40</t>
  </si>
  <si>
    <t>997013509</t>
  </si>
  <si>
    <t>Odvoz suti a vybouraných hmot na skládku nebo meziskládku se složením, na vzdálenost Příplatek k ceně za každý další i započatý 1 km přes 1 km</t>
  </si>
  <si>
    <t>-1045732086</t>
  </si>
  <si>
    <t>https://podminky.urs.cz/item/CS_URS_2022_01/997013509</t>
  </si>
  <si>
    <t>24*12,897</t>
  </si>
  <si>
    <t>41</t>
  </si>
  <si>
    <t>997013631</t>
  </si>
  <si>
    <t>Poplatek za uložení stavebního odpadu na skládce (skládkovné) směsného stavebního a demoličního zatříděného do Katalogu odpadů pod kódem 17 09 04</t>
  </si>
  <si>
    <t>-2025370263</t>
  </si>
  <si>
    <t>https://podminky.urs.cz/item/CS_URS_2022_01/997013631</t>
  </si>
  <si>
    <t>11,897-0,827</t>
  </si>
  <si>
    <t>42</t>
  </si>
  <si>
    <t>997013812</t>
  </si>
  <si>
    <t>Poplatek za uložení stavebního odpadu na skládce (skládkovné) z materiálů na bázi sádry zatříděného do Katalogu odpadů pod kódem 17 08 02</t>
  </si>
  <si>
    <t>902907094</t>
  </si>
  <si>
    <t>https://podminky.urs.cz/item/CS_URS_2022_01/997013812</t>
  </si>
  <si>
    <t>998</t>
  </si>
  <si>
    <t>Přesun hmot</t>
  </si>
  <si>
    <t>43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</si>
  <si>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</si>
  <si>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</si>
  <si>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-560262231</t>
  </si>
  <si>
    <t>https://podminky.urs.cz/item/CS_URS_2022_01/998018002</t>
  </si>
  <si>
    <t>PSV</t>
  </si>
  <si>
    <t>Práce a dodávky PSV</t>
  </si>
  <si>
    <t>713</t>
  </si>
  <si>
    <t>Izolace tepelné</t>
  </si>
  <si>
    <t>44</t>
  </si>
  <si>
    <t>713131151</t>
  </si>
  <si>
    <t>Montáž tepelné izolace stěn deskami (izolační materiál ve specifikaci) vložením jednovrstvě do SDK předstěny</t>
  </si>
  <si>
    <t>1319387446</t>
  </si>
  <si>
    <t>https://podminky.urs.cz/item/CS_URS_2022_01/713131151</t>
  </si>
  <si>
    <t>45</t>
  </si>
  <si>
    <t>6314810R</t>
  </si>
  <si>
    <t>deska tepelně izolační minerální univerzální λ=0,038-0,039 tl 70mm</t>
  </si>
  <si>
    <t>192707759</t>
  </si>
  <si>
    <t>1,463*1,02 'Přepočtené koeficientem množství</t>
  </si>
  <si>
    <t>46</t>
  </si>
  <si>
    <t>998713202</t>
  </si>
  <si>
    <t>Přesun hmot pro izolace tepelné stanovený procentní sazbou (%) z ceny vodorovná dopravní vzdálenost do 50 m v objektech výšky přes 6 do 12 m</t>
  </si>
  <si>
    <t>%</t>
  </si>
  <si>
    <t>111867745</t>
  </si>
  <si>
    <t>https://podminky.urs.cz/item/CS_URS_2022_01/998713202</t>
  </si>
  <si>
    <t>721</t>
  </si>
  <si>
    <t>Zdravotechnika - vnitřní kanalizace</t>
  </si>
  <si>
    <t>47</t>
  </si>
  <si>
    <t>72191000R</t>
  </si>
  <si>
    <t xml:space="preserve">Drobné úpravy při napojení nových zařizovacích předmětů </t>
  </si>
  <si>
    <t>soubor</t>
  </si>
  <si>
    <t>1400879160</t>
  </si>
  <si>
    <t>725</t>
  </si>
  <si>
    <t>Zdravotechnika - zařizovací předměty</t>
  </si>
  <si>
    <t>48</t>
  </si>
  <si>
    <t>7251111R1</t>
  </si>
  <si>
    <t>Tlačítko oddáleného splachování pro WC pro handicapované dle vyhláška 369/2001 Sb - D+M</t>
  </si>
  <si>
    <t>1179718625</t>
  </si>
  <si>
    <t>49</t>
  </si>
  <si>
    <t>725111982</t>
  </si>
  <si>
    <t>Opravy zařízení záchodů nádrží montáž splachovače nádržkového z plastických hmot (splachové tlačítko) vč dodávky mč 212</t>
  </si>
  <si>
    <t>41970741</t>
  </si>
  <si>
    <t>https://podminky.urs.cz/item/CS_URS_2022_01/725111982</t>
  </si>
  <si>
    <t>50</t>
  </si>
  <si>
    <t>725116931</t>
  </si>
  <si>
    <t>Opravy zařízení záchodů výměna klozetových mís keramických závěsných s hlubokým splachováním odpad vodorovný</t>
  </si>
  <si>
    <t>564389883</t>
  </si>
  <si>
    <t>https://podminky.urs.cz/item/CS_URS_2022_01/725116931</t>
  </si>
  <si>
    <t>51</t>
  </si>
  <si>
    <t>725116941</t>
  </si>
  <si>
    <t>Opravy zařízení záchodů výměna klozetových mís keramických kombi s hlubokým splachováním odpad vodorovný</t>
  </si>
  <si>
    <t>446481891</t>
  </si>
  <si>
    <t>https://podminky.urs.cz/item/CS_URS_2022_01/725116941</t>
  </si>
  <si>
    <t>52</t>
  </si>
  <si>
    <t>72511912R</t>
  </si>
  <si>
    <t>Zařízení záchodů montáž klozetových mís pro invalidy</t>
  </si>
  <si>
    <t>-1026423687</t>
  </si>
  <si>
    <t>53</t>
  </si>
  <si>
    <t>5523135R</t>
  </si>
  <si>
    <t>klozet se sedátkem pro handicapované dle vyhláška 369/2001 Sb</t>
  </si>
  <si>
    <t>73994129</t>
  </si>
  <si>
    <t>54</t>
  </si>
  <si>
    <t>725121965</t>
  </si>
  <si>
    <t>Opravy pisoárů výměna pisoárových záchodků keramických bez splachovací nádrže urinál odsávací, přívod vody vnitřní vodorovný</t>
  </si>
  <si>
    <t>-727067797</t>
  </si>
  <si>
    <t>https://podminky.urs.cz/item/CS_URS_2022_01/725121965</t>
  </si>
  <si>
    <t>55</t>
  </si>
  <si>
    <t>725211604</t>
  </si>
  <si>
    <t>Umyvadla keramická bílá bez výtokových armatur připevněná na stěnu šrouby bez sloupu nebo krytu vč sifonu, šířka umyvadla 650 mm</t>
  </si>
  <si>
    <t>-705212802</t>
  </si>
  <si>
    <t>https://podminky.urs.cz/item/CS_URS_2022_01/725211604</t>
  </si>
  <si>
    <t>56</t>
  </si>
  <si>
    <t>725291621</t>
  </si>
  <si>
    <t>Doplňky zařízení koupelen a záchodů nerezové zásobník toaletních papírů d=300 mm - dle výběru</t>
  </si>
  <si>
    <t>-126887394</t>
  </si>
  <si>
    <t>https://podminky.urs.cz/item/CS_URS_2022_01/725291621</t>
  </si>
  <si>
    <t>57</t>
  </si>
  <si>
    <t>725291631</t>
  </si>
  <si>
    <t>Doplňky zařízení koupelen a záchodů nerezové zásobník papírových ručníků - dle výběru</t>
  </si>
  <si>
    <t>2125019317</t>
  </si>
  <si>
    <t>https://podminky.urs.cz/item/CS_URS_2022_01/725291631</t>
  </si>
  <si>
    <t>58</t>
  </si>
  <si>
    <t>7252916R1</t>
  </si>
  <si>
    <t>Doplňky zařízení koupelen a záchodů zásobník na mýdlo - dle výběru</t>
  </si>
  <si>
    <t>-1757399015</t>
  </si>
  <si>
    <t>59</t>
  </si>
  <si>
    <t>7252916R2</t>
  </si>
  <si>
    <t>Doplňky zařízení koupelen a záchodů závěsná WC soupravy - dle výběru</t>
  </si>
  <si>
    <t>-1448507418</t>
  </si>
  <si>
    <t>60</t>
  </si>
  <si>
    <t>7252916R3</t>
  </si>
  <si>
    <t>Doplňky zařízení koupelen a záchodů hygienický nástěnný odpadkový koš - dle výběru</t>
  </si>
  <si>
    <t>-1625574240</t>
  </si>
  <si>
    <t>61</t>
  </si>
  <si>
    <t>7252916R4</t>
  </si>
  <si>
    <t>Doplňky zařízení koupelen a záchodů pevné zrcadlo se spodní hranou - dle výběru</t>
  </si>
  <si>
    <t>-1293132339</t>
  </si>
  <si>
    <t>62</t>
  </si>
  <si>
    <t>7252917R1</t>
  </si>
  <si>
    <t xml:space="preserve">Doplňky zařízení u WC pro handicapované dle vyhláška 369/2001 Sb pevné a sklápěcí madlo </t>
  </si>
  <si>
    <t>1669850201</t>
  </si>
  <si>
    <t>63</t>
  </si>
  <si>
    <t>7252917R2</t>
  </si>
  <si>
    <t xml:space="preserve">Doplňky zařízení u umyvadla pro handicapované dle vyhláška 369/2001 Sb svislé madlo </t>
  </si>
  <si>
    <t>127387412</t>
  </si>
  <si>
    <t>64</t>
  </si>
  <si>
    <t>725331111</t>
  </si>
  <si>
    <t>Výlevky bez výtokových armatur a splachovací nádrže keramické se sklopnou plastovou mřížkou 425 mm</t>
  </si>
  <si>
    <t>1280961567</t>
  </si>
  <si>
    <t>https://podminky.urs.cz/item/CS_URS_2022_01/725331111</t>
  </si>
  <si>
    <t>65</t>
  </si>
  <si>
    <t>725821316</t>
  </si>
  <si>
    <t>Baterie dřezové nástěnné pákové - dle výběru</t>
  </si>
  <si>
    <t>587263055</t>
  </si>
  <si>
    <t>https://podminky.urs.cz/item/CS_URS_2022_01/725821316</t>
  </si>
  <si>
    <t>66</t>
  </si>
  <si>
    <t>72582266R</t>
  </si>
  <si>
    <t>Baterie umyvadlové pro handicapované dle vyhláška 369/2001 Sb stojánková výtokovou bsaterií s pákovým ovládáním</t>
  </si>
  <si>
    <t>772036244</t>
  </si>
  <si>
    <t>67</t>
  </si>
  <si>
    <t>998725202</t>
  </si>
  <si>
    <t>Přesun hmot pro zařizovací předměty stanovený procentní sazbou (%) z ceny vodorovná dopravní vzdálenost do 50 m v objektech výšky přes 6 do 12 m</t>
  </si>
  <si>
    <t>861992348</t>
  </si>
  <si>
    <t>https://podminky.urs.cz/item/CS_URS_2022_01/998725202</t>
  </si>
  <si>
    <t>726</t>
  </si>
  <si>
    <t>Zdravotechnika - předstěnové instalace</t>
  </si>
  <si>
    <t>68</t>
  </si>
  <si>
    <t>72613120R</t>
  </si>
  <si>
    <t>Zesílení v SDK příčce pro chladící jednotky</t>
  </si>
  <si>
    <t>903997029</t>
  </si>
  <si>
    <t>69</t>
  </si>
  <si>
    <t>998726212</t>
  </si>
  <si>
    <t>Přesun hmot pro instalační prefabrikáty stanovený procentní sazbou (%) z ceny vodorovná dopravní vzdálenost do 50 m v objektech výšky přes 6 do 12 m</t>
  </si>
  <si>
    <t>-718681005</t>
  </si>
  <si>
    <t>https://podminky.urs.cz/item/CS_URS_2022_01/998726212</t>
  </si>
  <si>
    <t>741</t>
  </si>
  <si>
    <t>Elektroinstalace - silnoproud</t>
  </si>
  <si>
    <t>70</t>
  </si>
  <si>
    <t>Silnoproud - dle přílohy</t>
  </si>
  <si>
    <t>2120838070</t>
  </si>
  <si>
    <t>742</t>
  </si>
  <si>
    <t>Elektroinstalace - slaboproud</t>
  </si>
  <si>
    <t>71</t>
  </si>
  <si>
    <t>Slaboproud - dle přílohy</t>
  </si>
  <si>
    <t>1940213459</t>
  </si>
  <si>
    <t>751</t>
  </si>
  <si>
    <t>Chlazení</t>
  </si>
  <si>
    <t>72</t>
  </si>
  <si>
    <t>Chlazení - dle přílohy</t>
  </si>
  <si>
    <t>1275878946</t>
  </si>
  <si>
    <t>73</t>
  </si>
  <si>
    <t>751711851</t>
  </si>
  <si>
    <t xml:space="preserve">Demontáž klimatizační jednotky vnitřní podstropní </t>
  </si>
  <si>
    <t>1146825183</t>
  </si>
  <si>
    <t>https://podminky.urs.cz/item/CS_URS_2022_01/751711851</t>
  </si>
  <si>
    <t>763</t>
  </si>
  <si>
    <t>Konstrukce suché výstavby</t>
  </si>
  <si>
    <t>74</t>
  </si>
  <si>
    <t>763111411</t>
  </si>
  <si>
    <t>Příčka ze sádrokartonových desek s nosnou konstrukcí z jednoduchých ocelových profilů UW, CW dvojitě opláštěná deskami standardními A tl. 2 x 12,5 mm s izolací, EI 60, příčka tl. 100 mm, profil 50, Rw do 51 dB</t>
  </si>
  <si>
    <t>171465786</t>
  </si>
  <si>
    <t>https://podminky.urs.cz/item/CS_URS_2022_01/763111411</t>
  </si>
  <si>
    <t>2,8*(4,145+5,55-0,5+4,48)</t>
  </si>
  <si>
    <t>75</t>
  </si>
  <si>
    <t>763111717</t>
  </si>
  <si>
    <t>Příčka ze sádrokartonových desek ostatní konstrukce a práce na příčkách ze sádrokartonových desek základní penetrační nátěr (oboustranný)</t>
  </si>
  <si>
    <t>-839523471</t>
  </si>
  <si>
    <t>https://podminky.urs.cz/item/CS_URS_2022_01/763111717</t>
  </si>
  <si>
    <t>76</t>
  </si>
  <si>
    <t>763111821</t>
  </si>
  <si>
    <t>Demontáž příček ze sádrokartonových desek s nosnou konstrukcí z ocelových profilů zdvojených mezibytových nebo instalačních, opláštění dvojité</t>
  </si>
  <si>
    <t>166775892</t>
  </si>
  <si>
    <t>https://podminky.urs.cz/item/CS_URS_2022_01/763111821</t>
  </si>
  <si>
    <t>2,8*4,145</t>
  </si>
  <si>
    <t>77</t>
  </si>
  <si>
    <t>763121463</t>
  </si>
  <si>
    <t>Stěna předsazená ze sádrokartonových desek s nosnou konstrukcí z ocelových profilů CW, UW dvojitě opláštěná deskami protipožárními DF tl. 2 x 15 mm bez izolace, EI 60, stěna tl. 105 mm, profil 75</t>
  </si>
  <si>
    <t>368724528</t>
  </si>
  <si>
    <t>https://podminky.urs.cz/item/CS_URS_2022_01/763121463</t>
  </si>
  <si>
    <t>78</t>
  </si>
  <si>
    <t>763121714</t>
  </si>
  <si>
    <t>Stěna předsazená ze sádrokartonových desek ostatní konstrukce a práce na předsazených stěnách ze sádrokartonových desek základní penetrační nátěr</t>
  </si>
  <si>
    <t>74024816</t>
  </si>
  <si>
    <t>https://podminky.urs.cz/item/CS_URS_2022_01/763121714</t>
  </si>
  <si>
    <t>1,463</t>
  </si>
  <si>
    <t>4,564+8,964+2,8*0,605+7,056+3,668</t>
  </si>
  <si>
    <t>79</t>
  </si>
  <si>
    <t>763121811</t>
  </si>
  <si>
    <t>Demontáž předsazených instalačních stěn ze sádrokartonových desek s nosnou konstrukcí z ocelových profilů jednoduchých, opláštění jednoduché</t>
  </si>
  <si>
    <t>1097863508</t>
  </si>
  <si>
    <t>https://podminky.urs.cz/item/CS_URS_2022_01/763121811</t>
  </si>
  <si>
    <t>0,9*2,8</t>
  </si>
  <si>
    <t>80</t>
  </si>
  <si>
    <t>763121821</t>
  </si>
  <si>
    <t>Demontáž předsazených nebo šachtových stěn ze sádrokartonových desek s nosnou konstrukcí z ocelových profilů se zdvojeným CW profilem, opláštění jednoduché</t>
  </si>
  <si>
    <t>-89650221</t>
  </si>
  <si>
    <t>https://podminky.urs.cz/item/CS_URS_2022_01/763121821</t>
  </si>
  <si>
    <t>2,8*0,9</t>
  </si>
  <si>
    <t>81</t>
  </si>
  <si>
    <t>763122811</t>
  </si>
  <si>
    <t>Demontáž opláštění stoupaček ÚT 2. a 3. NP schodiště</t>
  </si>
  <si>
    <t>-1129437772</t>
  </si>
  <si>
    <t>https://podminky.urs.cz/item/CS_URS_2022_01/763122811</t>
  </si>
  <si>
    <t>2,8*0,5*2</t>
  </si>
  <si>
    <t>82</t>
  </si>
  <si>
    <t>763164531</t>
  </si>
  <si>
    <t>Obklad konstrukcí sádrokartonovými deskami včetně ochranných úhelníků ve tvaru L rozvinuté šíře přes 0,4 do 0,8 m, opláštěný deskou standardní A, tl. 12,5 mm</t>
  </si>
  <si>
    <t>-1822878706</t>
  </si>
  <si>
    <t>https://podminky.urs.cz/item/CS_URS_2022_01/763164531</t>
  </si>
  <si>
    <t>2,8</t>
  </si>
  <si>
    <t>83</t>
  </si>
  <si>
    <t>76316453R</t>
  </si>
  <si>
    <t>Montáž opláštění ÚT sádrokartonovými deskami L rozvinuté šíře přes 0,4 do 0,8 m na stáv konstrukci</t>
  </si>
  <si>
    <t>-1944439087</t>
  </si>
  <si>
    <t>2,800*2</t>
  </si>
  <si>
    <t>84</t>
  </si>
  <si>
    <t>763164551</t>
  </si>
  <si>
    <t>Obklad konstrukcí sádrokartonovými deskami včetně ochranných úhelníků ve tvaru L rozvinuté šíře přes 0,8 m, opláštěný deskou standardní A, tl. 12,5 mm</t>
  </si>
  <si>
    <t>1580069968</t>
  </si>
  <si>
    <t>https://podminky.urs.cz/item/CS_URS_2022_01/763164551</t>
  </si>
  <si>
    <t>1,315*(0,6+0,3)</t>
  </si>
  <si>
    <t>0,8*(0,165+1,4)</t>
  </si>
  <si>
    <t>2,8*(0,415+1,465)</t>
  </si>
  <si>
    <t>0,8*(0,115+1,465)</t>
  </si>
  <si>
    <t>85</t>
  </si>
  <si>
    <t>763164558</t>
  </si>
  <si>
    <t>Obklad konstrukcí sádrokartonovými deskami včetně ochranných úhelníků ve tvaru L rozvinuté šíře přes 0,8 m, opláštěný deskou protipožární DF, tl. 2 x 15 mm</t>
  </si>
  <si>
    <t>709882937</t>
  </si>
  <si>
    <t>https://podminky.urs.cz/item/CS_URS_2022_01/763164558</t>
  </si>
  <si>
    <t>2,8*(0,73+0,58)</t>
  </si>
  <si>
    <t>86</t>
  </si>
  <si>
    <t>763164651</t>
  </si>
  <si>
    <t>Obklad konstrukcí sádrokartonovými deskami včetně ochranných úhelníků ve tvaru U rozvinuté šíře přes 1,2 m, opláštěný deskou standardní A, tl. 12,5 mm</t>
  </si>
  <si>
    <t>1962979372</t>
  </si>
  <si>
    <t>https://podminky.urs.cz/item/CS_URS_2022_01/763164651</t>
  </si>
  <si>
    <t>2,8*(0,53*2+0,57)</t>
  </si>
  <si>
    <t>87</t>
  </si>
  <si>
    <t>763164656</t>
  </si>
  <si>
    <t>Obklad konstrukcí sádrokartonovými deskami včetně ochranných úhelníků ve tvaru U rozvinuté šíře přes 1,2 m, opláštěný deskou protipožární DF, tl. 15 mm</t>
  </si>
  <si>
    <t>-1665795280</t>
  </si>
  <si>
    <t>https://podminky.urs.cz/item/CS_URS_2022_01/763164656</t>
  </si>
  <si>
    <t>88</t>
  </si>
  <si>
    <t>763164658</t>
  </si>
  <si>
    <t>Obklad konstrukcí sádrokartonovými deskami včetně ochranných úhelníků ve tvaru U rozvinuté šíře přes 1,2 m, opláštěný deskou protipožární DF, tl. 2 x 15 mm</t>
  </si>
  <si>
    <t>-600454288</t>
  </si>
  <si>
    <t>https://podminky.urs.cz/item/CS_URS_2022_01/763164658</t>
  </si>
  <si>
    <t>2,8*(0,93*2+0,66)</t>
  </si>
  <si>
    <t>89</t>
  </si>
  <si>
    <t>763172322</t>
  </si>
  <si>
    <t>Montáž dvířek pro konstrukce ze sádrokartonových desek revizních jednoplášťových pro příčky a předsazené stěny velikost (šxv) 300 x 300 mm</t>
  </si>
  <si>
    <t>-1429652828</t>
  </si>
  <si>
    <t>https://podminky.urs.cz/item/CS_URS_2022_01/763172322</t>
  </si>
  <si>
    <t>90</t>
  </si>
  <si>
    <t>59030711</t>
  </si>
  <si>
    <t>dvířka revizní jednokřídlá s automatickým zámkem 300x300mm</t>
  </si>
  <si>
    <t>-1787302416</t>
  </si>
  <si>
    <t>91</t>
  </si>
  <si>
    <t>763172323</t>
  </si>
  <si>
    <t>Montáž dvířek pro konstrukce ze sádrokartonových desek revizních jednoplášťových pro příčky a předsazené stěny velikost (šxv) 300 x 400 mm</t>
  </si>
  <si>
    <t>-427397073</t>
  </si>
  <si>
    <t>https://podminky.urs.cz/item/CS_URS_2022_01/763172323</t>
  </si>
  <si>
    <t>92</t>
  </si>
  <si>
    <t>5903076R</t>
  </si>
  <si>
    <t>dvířka revizní protipožární pro stěny a podhledy EI 60  300x400 mm</t>
  </si>
  <si>
    <t>-228896022</t>
  </si>
  <si>
    <t>93</t>
  </si>
  <si>
    <t>763172325</t>
  </si>
  <si>
    <t>Montáž dvířek pro konstrukce ze sádrokartonových desek revizních jednoplášťových pro příčky a předsazené stěny velikost (šxv) 600 x 600 mm</t>
  </si>
  <si>
    <t>-1627366881</t>
  </si>
  <si>
    <t>https://podminky.urs.cz/item/CS_URS_2022_01/763172325</t>
  </si>
  <si>
    <t>94</t>
  </si>
  <si>
    <t>59030714</t>
  </si>
  <si>
    <t>dvířka revizní jednokřídlá s automatickým zámkem 600x600mm</t>
  </si>
  <si>
    <t>-1127010509</t>
  </si>
  <si>
    <t>95</t>
  </si>
  <si>
    <t>763181311</t>
  </si>
  <si>
    <t>Výplně otvorů konstrukcí ze sádrokartonových desek montáž zárubně kovové s konstrukcí jednokřídlové</t>
  </si>
  <si>
    <t>2067186841</t>
  </si>
  <si>
    <t>https://podminky.urs.cz/item/CS_URS_2022_01/763181311</t>
  </si>
  <si>
    <t>96</t>
  </si>
  <si>
    <t>55331590</t>
  </si>
  <si>
    <t>zárubeň jednokřídlá ocelová pro sádrokartonové příčky tl stěny 75-100mm rozměru 800/1970, 2100mm</t>
  </si>
  <si>
    <t>-842860880</t>
  </si>
  <si>
    <t>97</t>
  </si>
  <si>
    <t>763181811</t>
  </si>
  <si>
    <t>Demontáž kovových zárubní konstrukcí ze sádrokartonových příček výšky do 2,75 m jednokřídlových vč vyvěšení křídel</t>
  </si>
  <si>
    <t>1492106309</t>
  </si>
  <si>
    <t>https://podminky.urs.cz/item/CS_URS_2022_01/763181811</t>
  </si>
  <si>
    <t>98</t>
  </si>
  <si>
    <t>76343100R</t>
  </si>
  <si>
    <t>Zpětná montáž podhledu minerálního včetně stávajícího zavěšeného roštu viditelného s panely vyjímatelnými, velikosti panelů do 0,36 m2</t>
  </si>
  <si>
    <t>-1464920973</t>
  </si>
  <si>
    <t>75,14+44,87+56,43</t>
  </si>
  <si>
    <t>4,97+62,58</t>
  </si>
  <si>
    <t>99</t>
  </si>
  <si>
    <t>59036072</t>
  </si>
  <si>
    <t>panel akustický nebarvená hrana zavěšený viditelný rošt bílá tl 15mm - 10% pro výměnu</t>
  </si>
  <si>
    <t>250322846</t>
  </si>
  <si>
    <t>23,8095238095238*1,05 'Přepočtené koeficientem množství</t>
  </si>
  <si>
    <t>100</t>
  </si>
  <si>
    <t>763431701</t>
  </si>
  <si>
    <t>Montáž podhledu minerálního panelu připevněného na zavěšený rošt vyjímatelného</t>
  </si>
  <si>
    <t>-1293374980</t>
  </si>
  <si>
    <t>https://podminky.urs.cz/item/CS_URS_2022_01/763431701</t>
  </si>
  <si>
    <t>101</t>
  </si>
  <si>
    <t>763431801</t>
  </si>
  <si>
    <t>Demontáž podhledu minerálního na zavěšeném na roštu viditelném pro zpětné použití</t>
  </si>
  <si>
    <t>1681051078</t>
  </si>
  <si>
    <t>https://podminky.urs.cz/item/CS_URS_2022_01/763431801</t>
  </si>
  <si>
    <t>102</t>
  </si>
  <si>
    <t>763431871</t>
  </si>
  <si>
    <t>Demontáž podhledu minerálního demontáž panelů připevněných na zavěšeném roštu vyjímatelných - vstupní hala</t>
  </si>
  <si>
    <t>-315817471</t>
  </si>
  <si>
    <t>https://podminky.urs.cz/item/CS_URS_2022_01/763431871</t>
  </si>
  <si>
    <t>103</t>
  </si>
  <si>
    <t>998763402</t>
  </si>
  <si>
    <t>Přesun hmot pro konstrukce montované z desek stanovený procentní sazbou (%) z ceny vodorovná dopravní vzdálenost do 50 m v objektech výšky přes 6 do 12 m</t>
  </si>
  <si>
    <t>-261996834</t>
  </si>
  <si>
    <t>https://podminky.urs.cz/item/CS_URS_2022_01/998763402</t>
  </si>
  <si>
    <t>766</t>
  </si>
  <si>
    <t>Konstrukce truhlářské</t>
  </si>
  <si>
    <t>104</t>
  </si>
  <si>
    <t>766660001</t>
  </si>
  <si>
    <t>Montáž dveřních křídel dřevěných otevíravých do ocelové zárubně povrchově upravených jednokřídlových, šířky do 800 mm</t>
  </si>
  <si>
    <t>-1351661634</t>
  </si>
  <si>
    <t>https://podminky.urs.cz/item/CS_URS_2022_01/766660001</t>
  </si>
  <si>
    <t>1+4+4+1</t>
  </si>
  <si>
    <t>105</t>
  </si>
  <si>
    <t>611600R1</t>
  </si>
  <si>
    <t>dveře jednokřídlé dřevěné plné (dle stávajících) kompletizované vel 800x1970 mm v mč 211 (WC invalidů) vč madla,kompl prov vč zámku dle popisu v TZ</t>
  </si>
  <si>
    <t>-264031745</t>
  </si>
  <si>
    <t>106</t>
  </si>
  <si>
    <t>611600R2</t>
  </si>
  <si>
    <t>dveře jednokřídlé dřevěné plné (dle stávajících) kompletizované vel 800x1970 mm v mč 243,244,245,kompl prov vč zámku dle popisu v TZ</t>
  </si>
  <si>
    <t>-445055271</t>
  </si>
  <si>
    <t>107</t>
  </si>
  <si>
    <t>611600R3</t>
  </si>
  <si>
    <t>dveře jednokřídlé dřevěné plné (dle stávajících) kompletizované vel 800x1970 mm v mč 220-224,kompl prov vč zámku dle popisu v TZ</t>
  </si>
  <si>
    <t>-1499809892</t>
  </si>
  <si>
    <t>108</t>
  </si>
  <si>
    <t>766660717</t>
  </si>
  <si>
    <t>Montáž dveřních doplňků samozavírače na zárubeň ocelovou</t>
  </si>
  <si>
    <t>-177882857</t>
  </si>
  <si>
    <t>https://podminky.urs.cz/item/CS_URS_2022_01/766660717</t>
  </si>
  <si>
    <t>109</t>
  </si>
  <si>
    <t>54917250</t>
  </si>
  <si>
    <t>samozavírač dveří hydraulický K214 č.11 zlatá bronz</t>
  </si>
  <si>
    <t>-1407552848</t>
  </si>
  <si>
    <t>110</t>
  </si>
  <si>
    <t>7666649R1</t>
  </si>
  <si>
    <t>Výměna stávajících dveřních zámků s provedením dle popisu v TZ (společný univerzální klíč pro všechny kanceláře,univerzální klíč pro kuchyňky,WC,kanceláře pro zaměstnace a kanceláře ředitelky,vlastní zámek ostatní kanceláře)</t>
  </si>
  <si>
    <t>-2116867034</t>
  </si>
  <si>
    <t>111</t>
  </si>
  <si>
    <t>7666649R2</t>
  </si>
  <si>
    <t>Doplnění klíčů pro zaměstnance pro vstup do budovy</t>
  </si>
  <si>
    <t>-227097672</t>
  </si>
  <si>
    <t>112</t>
  </si>
  <si>
    <t>766691914</t>
  </si>
  <si>
    <t>Ostatní práce vyvěšení a zavěšení křídel s případným uložením a opětovným zavěšením po provedení stavebních změn dřevěných dveřních, plochy do 2 m2</t>
  </si>
  <si>
    <t>-2137677391</t>
  </si>
  <si>
    <t>https://podminky.urs.cz/item/CS_URS_2022_01/766691914</t>
  </si>
  <si>
    <t>48+24</t>
  </si>
  <si>
    <t>113</t>
  </si>
  <si>
    <t>7668111R1</t>
  </si>
  <si>
    <t>Kuchyňská linka vč dřezu,kompl prov - D+M - mč 213 dle výběru</t>
  </si>
  <si>
    <t>-9808246</t>
  </si>
  <si>
    <t>114</t>
  </si>
  <si>
    <t>7668111R2</t>
  </si>
  <si>
    <t>Kuchyňská linka vč dřezu,kompl prov - D+M - mč 236 dle výběru</t>
  </si>
  <si>
    <t>-569593180</t>
  </si>
  <si>
    <t>115</t>
  </si>
  <si>
    <t>7668111R3</t>
  </si>
  <si>
    <t>Kuchyňská linka vč dřezu,kompl prov - D+M - mč 360 dle výběru</t>
  </si>
  <si>
    <t>-739743516</t>
  </si>
  <si>
    <t>116</t>
  </si>
  <si>
    <t>7668211R1</t>
  </si>
  <si>
    <t>Přebalovací pult nástěnný - D+M dle výběru</t>
  </si>
  <si>
    <t>-2045397764</t>
  </si>
  <si>
    <t>117</t>
  </si>
  <si>
    <t>998766202</t>
  </si>
  <si>
    <t>Přesun hmot pro konstrukce truhlářské stanovený procentní sazbou (%) z ceny vodorovná dopravní vzdálenost do 50 m v objektech výšky přes 6 do 12 m</t>
  </si>
  <si>
    <t>1078167434</t>
  </si>
  <si>
    <t>https://podminky.urs.cz/item/CS_URS_2022_01/998766202</t>
  </si>
  <si>
    <t>767</t>
  </si>
  <si>
    <t>Konstrukce zámečnické</t>
  </si>
  <si>
    <t>118</t>
  </si>
  <si>
    <t>76714180R</t>
  </si>
  <si>
    <t>Demontáž panelů z plexiskla vč nosné konstrukce - lodžie</t>
  </si>
  <si>
    <t>-516439592</t>
  </si>
  <si>
    <t>2,6*2</t>
  </si>
  <si>
    <t>776</t>
  </si>
  <si>
    <t>Podlahy povlakové</t>
  </si>
  <si>
    <t>119</t>
  </si>
  <si>
    <t>776141111</t>
  </si>
  <si>
    <t>1762241517</t>
  </si>
  <si>
    <t>https://podminky.urs.cz/item/CS_URS_2022_01/776141111</t>
  </si>
  <si>
    <t>PVC</t>
  </si>
  <si>
    <t>731,94+359,15-(62,4+19,41+113,63)</t>
  </si>
  <si>
    <t>120</t>
  </si>
  <si>
    <t>998776202</t>
  </si>
  <si>
    <t>Přesun hmot pro podlahy povlakové stanovený procentní sazbou (%) z ceny vodorovná dopravní vzdálenost do 50 m v objektech výšky přes 6 do 12 m</t>
  </si>
  <si>
    <t>-639796642</t>
  </si>
  <si>
    <t>https://podminky.urs.cz/item/CS_URS_2022_01/998776202</t>
  </si>
  <si>
    <t>781</t>
  </si>
  <si>
    <t>Dokončovací práce - obklady</t>
  </si>
  <si>
    <t>121</t>
  </si>
  <si>
    <t>781121011</t>
  </si>
  <si>
    <t>Příprava podkladu před provedením obkladu nátěr penetrační na stěnu</t>
  </si>
  <si>
    <t>1546859636</t>
  </si>
  <si>
    <t>https://podminky.urs.cz/item/CS_URS_2022_01/781121011</t>
  </si>
  <si>
    <t>mč 211</t>
  </si>
  <si>
    <t>1,8*2*(1,9+3,9)-0,8*1,8</t>
  </si>
  <si>
    <t>mč 213</t>
  </si>
  <si>
    <t>0,55*1,65</t>
  </si>
  <si>
    <t>mč 236</t>
  </si>
  <si>
    <t>0,55*2,2</t>
  </si>
  <si>
    <t>mč 237</t>
  </si>
  <si>
    <t>1,2*1,8</t>
  </si>
  <si>
    <t>mč 360</t>
  </si>
  <si>
    <t>0,55*(1+1,35+1,8+0,5)</t>
  </si>
  <si>
    <t>122</t>
  </si>
  <si>
    <t>781151031</t>
  </si>
  <si>
    <t>Příprava podkladu před provedením obkladu celoplošné vyrovnání podkladu stěrkou, tloušťky 3 mm</t>
  </si>
  <si>
    <t>-2114506876</t>
  </si>
  <si>
    <t>https://podminky.urs.cz/item/CS_URS_2022_01/781151031</t>
  </si>
  <si>
    <t>123</t>
  </si>
  <si>
    <t>781474226</t>
  </si>
  <si>
    <t>Montáž obkladů vnitřních stěn z dlaždic keramických lepených flexibilním lepidlem maloformátových reliéfních nebo z dekorů přes 22 do 25 ks/m2</t>
  </si>
  <si>
    <t>598959164</t>
  </si>
  <si>
    <t>https://podminky.urs.cz/item/CS_URS_2022_01/781474226</t>
  </si>
  <si>
    <t>124</t>
  </si>
  <si>
    <t>59761068</t>
  </si>
  <si>
    <t>obklad keramický pro interiér  dle výběru</t>
  </si>
  <si>
    <t>-578164495</t>
  </si>
  <si>
    <t>26,276*1,1 'Přepočtené koeficientem množství</t>
  </si>
  <si>
    <t>125</t>
  </si>
  <si>
    <t>781495211</t>
  </si>
  <si>
    <t>Čištění vnitřních ploch po provedení obkladu stěn chemickými prostředky</t>
  </si>
  <si>
    <t>1349602650</t>
  </si>
  <si>
    <t>https://podminky.urs.cz/item/CS_URS_2022_01/781495211</t>
  </si>
  <si>
    <t>126</t>
  </si>
  <si>
    <t>998781202</t>
  </si>
  <si>
    <t>Přesun hmot pro obklady keramické stanovený procentní sazbou (%) z ceny vodorovná dopravní vzdálenost do 50 m v objektech výšky přes 6 do 12 m</t>
  </si>
  <si>
    <t>-492331734</t>
  </si>
  <si>
    <t>https://podminky.urs.cz/item/CS_URS_2022_01/998781202</t>
  </si>
  <si>
    <t>783</t>
  </si>
  <si>
    <t>Dokončovací práce - nátěry</t>
  </si>
  <si>
    <t>127</t>
  </si>
  <si>
    <t>783000201</t>
  </si>
  <si>
    <t>Ostatní práce přemístění dveřních křídel pro zhotovení nátěrů vodorovné do 50 m</t>
  </si>
  <si>
    <t>484896512</t>
  </si>
  <si>
    <t>https://podminky.urs.cz/item/CS_URS_2022_01/783000201</t>
  </si>
  <si>
    <t>128</t>
  </si>
  <si>
    <t>783301303</t>
  </si>
  <si>
    <t>Příprava podkladu zámečnických konstrukcí před provedením nátěru odrezivění odrezovačem bezoplachovým</t>
  </si>
  <si>
    <t>-432161694</t>
  </si>
  <si>
    <t>https://podminky.urs.cz/item/CS_URS_2022_01/783301303</t>
  </si>
  <si>
    <t>129</t>
  </si>
  <si>
    <t>783301311</t>
  </si>
  <si>
    <t>Příprava podkladu zámečnických konstrukcí před provedením nátěru odmaštění odmašťovačem vodou ředitelným</t>
  </si>
  <si>
    <t>1620464065</t>
  </si>
  <si>
    <t>https://podminky.urs.cz/item/CS_URS_2022_01/783301311</t>
  </si>
  <si>
    <t>nové zárubně</t>
  </si>
  <si>
    <t>4,8*(0,1+0,05*2)*8</t>
  </si>
  <si>
    <t>130</t>
  </si>
  <si>
    <t>783301401</t>
  </si>
  <si>
    <t>Příprava podkladu zámečnických konstrukcí před provedením nátěru ometení</t>
  </si>
  <si>
    <t>-1522941514</t>
  </si>
  <si>
    <t>https://podminky.urs.cz/item/CS_URS_2022_01/783301401</t>
  </si>
  <si>
    <t>131</t>
  </si>
  <si>
    <t>783306801</t>
  </si>
  <si>
    <t>Odstranění nátěrů ze zámečnických konstrukcí obroušením</t>
  </si>
  <si>
    <t>-1883644903</t>
  </si>
  <si>
    <t>https://podminky.urs.cz/item/CS_URS_2022_01/783306801</t>
  </si>
  <si>
    <t>zárubně stávající</t>
  </si>
  <si>
    <t>4,8*(0,1+0,05*2)*(48+24)</t>
  </si>
  <si>
    <t>132</t>
  </si>
  <si>
    <t>783314203</t>
  </si>
  <si>
    <t>Základní antikorozní nátěr zámečnických konstrukcí jednonásobný syntetický samozákladující</t>
  </si>
  <si>
    <t>293317319</t>
  </si>
  <si>
    <t>https://podminky.urs.cz/item/CS_URS_2022_01/783314203</t>
  </si>
  <si>
    <t>69,12</t>
  </si>
  <si>
    <t>7,68</t>
  </si>
  <si>
    <t>133</t>
  </si>
  <si>
    <t>783315103</t>
  </si>
  <si>
    <t>Mezinátěr zámečnických konstrukcí jednonásobný syntetický samozákladující</t>
  </si>
  <si>
    <t>-1055463054</t>
  </si>
  <si>
    <t>https://podminky.urs.cz/item/CS_URS_2022_01/783315103</t>
  </si>
  <si>
    <t>134</t>
  </si>
  <si>
    <t>783317105</t>
  </si>
  <si>
    <t>Krycí nátěr (email) zámečnických konstrukcí jednonásobný syntetický samozákladující</t>
  </si>
  <si>
    <t>-191742781</t>
  </si>
  <si>
    <t>https://podminky.urs.cz/item/CS_URS_2022_01/783317105</t>
  </si>
  <si>
    <t>135</t>
  </si>
  <si>
    <t>783601411</t>
  </si>
  <si>
    <t>Příprava podkladu otopných těles před provedením nátěrů deskových očištění ometením</t>
  </si>
  <si>
    <t>1569374050</t>
  </si>
  <si>
    <t>https://podminky.urs.cz/item/CS_URS_2022_01/783601411</t>
  </si>
  <si>
    <t>1,6*0,7*6</t>
  </si>
  <si>
    <t>136</t>
  </si>
  <si>
    <t>783601441</t>
  </si>
  <si>
    <t>Příprava podkladu otopných těles před provedením nátěrů litinových očištění ometením</t>
  </si>
  <si>
    <t>-1652335697</t>
  </si>
  <si>
    <t>https://podminky.urs.cz/item/CS_URS_2022_01/783601441</t>
  </si>
  <si>
    <t>(1,6*0,7*6+1*0,5*33+0,9*0,5*22)*2</t>
  </si>
  <si>
    <t>137</t>
  </si>
  <si>
    <t>783606808</t>
  </si>
  <si>
    <t>Odstranění nátěrů z otopných těles deskových odstraňovačem nátěrů s obroušením</t>
  </si>
  <si>
    <t>-1850938770</t>
  </si>
  <si>
    <t>https://podminky.urs.cz/item/CS_URS_2022_01/783606808</t>
  </si>
  <si>
    <t>138</t>
  </si>
  <si>
    <t>783606823</t>
  </si>
  <si>
    <t>Odstranění nátěrů z otopných těles litinových odstraňovačem nátěrů s obroušením</t>
  </si>
  <si>
    <t>679450726</t>
  </si>
  <si>
    <t>https://podminky.urs.cz/item/CS_URS_2022_01/783606823</t>
  </si>
  <si>
    <t>139</t>
  </si>
  <si>
    <t>783614121</t>
  </si>
  <si>
    <t>Základní nátěr otopných těles jednonásobný deskových syntetický</t>
  </si>
  <si>
    <t>1204731306</t>
  </si>
  <si>
    <t>https://podminky.urs.cz/item/CS_URS_2022_01/783614121</t>
  </si>
  <si>
    <t>140</t>
  </si>
  <si>
    <t>783614141</t>
  </si>
  <si>
    <t>Základní nátěr otopných těles jednonásobný litinových syntetický</t>
  </si>
  <si>
    <t>1602161937</t>
  </si>
  <si>
    <t>https://podminky.urs.cz/item/CS_URS_2022_01/783614141</t>
  </si>
  <si>
    <t>141</t>
  </si>
  <si>
    <t>783617127</t>
  </si>
  <si>
    <t>Krycí nátěr (email) otopných těles deskových dvojnásobný syntetický</t>
  </si>
  <si>
    <t>2134013645</t>
  </si>
  <si>
    <t>https://podminky.urs.cz/item/CS_URS_2022_01/783617127</t>
  </si>
  <si>
    <t>142</t>
  </si>
  <si>
    <t>783617147</t>
  </si>
  <si>
    <t>Krycí nátěr (email) otopných těles litinových dvojnásobný syntetický</t>
  </si>
  <si>
    <t>-1186432707</t>
  </si>
  <si>
    <t>https://podminky.urs.cz/item/CS_URS_2022_01/783617147</t>
  </si>
  <si>
    <t>143</t>
  </si>
  <si>
    <t>78381313R</t>
  </si>
  <si>
    <t>Penetrační nátěr omítek hladkých omítek hladkých, zrnitých tenkovrstvých nebo štukových stupně členitosti 1 a 2 dle stávající - lodžie</t>
  </si>
  <si>
    <t>224095401</t>
  </si>
  <si>
    <t>144</t>
  </si>
  <si>
    <t>78381742R</t>
  </si>
  <si>
    <t>Krycí (ochranný ) nátěr omítek dvojnásobný hladkých omítek hladkých, zrnitých tenkovrstvých nebo štukových stupně členitosti 1 a 2 dle stávající - lodžie</t>
  </si>
  <si>
    <t>-360048298</t>
  </si>
  <si>
    <t>784</t>
  </si>
  <si>
    <t>Dokončovací práce - malby a tapety</t>
  </si>
  <si>
    <t>145</t>
  </si>
  <si>
    <t>784121011</t>
  </si>
  <si>
    <t>Rozmývání podkladu po oškrabání malby v místnostech výšky do 3,80 m</t>
  </si>
  <si>
    <t>-521195072</t>
  </si>
  <si>
    <t>https://podminky.urs.cz/item/CS_URS_2022_01/784121011</t>
  </si>
  <si>
    <t>146</t>
  </si>
  <si>
    <t>784171101</t>
  </si>
  <si>
    <t>Zakrytí nemalovaných ploch (materiál ve specifikaci) včetně pozdějšího odkrytí podlah</t>
  </si>
  <si>
    <t>1670951188</t>
  </si>
  <si>
    <t>https://podminky.urs.cz/item/CS_URS_2022_01/784171101</t>
  </si>
  <si>
    <t>718,35+359,93</t>
  </si>
  <si>
    <t>147</t>
  </si>
  <si>
    <t>58124842</t>
  </si>
  <si>
    <t>fólie pro malířské potřeby zakrývací tl 7µ 4x5m</t>
  </si>
  <si>
    <t>1319621536</t>
  </si>
  <si>
    <t>1078,28*1,05 'Přepočtené koeficientem množství</t>
  </si>
  <si>
    <t>148</t>
  </si>
  <si>
    <t>784171111</t>
  </si>
  <si>
    <t>Zakrytí nemalovaných ploch (materiál ve specifikaci) včetně pozdějšího odkrytí svislých ploch např. oken v místnostech výšky do 3,80</t>
  </si>
  <si>
    <t>-1022202454</t>
  </si>
  <si>
    <t>https://podminky.urs.cz/item/CS_URS_2022_01/784171111</t>
  </si>
  <si>
    <t>(1,6*3+0,83*1)*6</t>
  </si>
  <si>
    <t>1,6*1,8*18</t>
  </si>
  <si>
    <t>2,31*1,6*(1+6+6)</t>
  </si>
  <si>
    <t>1,7*1,65*(1+1+1+10+2+14+3)</t>
  </si>
  <si>
    <t>1,7*2,6*(1+1)</t>
  </si>
  <si>
    <t>149</t>
  </si>
  <si>
    <t>-507462230</t>
  </si>
  <si>
    <t>232,268*1,05 'Přepočtené koeficientem množství</t>
  </si>
  <si>
    <t>150</t>
  </si>
  <si>
    <t>784181101</t>
  </si>
  <si>
    <t>Penetrace podkladu jednonásobná základní akrylátová bezbarvá v místnostech výšky do 3,80 m</t>
  </si>
  <si>
    <t>1796339179</t>
  </si>
  <si>
    <t>https://podminky.urs.cz/item/CS_URS_2022_01/784181101</t>
  </si>
  <si>
    <t>603,11</t>
  </si>
  <si>
    <t>3054,122</t>
  </si>
  <si>
    <t>151</t>
  </si>
  <si>
    <t>784191003</t>
  </si>
  <si>
    <t>Čištění vnitřních ploch hrubý úklid po provedení malířských prací omytím oken dvojitých nebo zdvojených</t>
  </si>
  <si>
    <t>1025130368</t>
  </si>
  <si>
    <t>https://podminky.urs.cz/item/CS_URS_2022_01/784191003</t>
  </si>
  <si>
    <t>152</t>
  </si>
  <si>
    <t>784191007</t>
  </si>
  <si>
    <t>Čištění vnitřních ploch hrubý úklid po provedení malířských prací omytím podlah</t>
  </si>
  <si>
    <t>-1036906217</t>
  </si>
  <si>
    <t>https://podminky.urs.cz/item/CS_URS_2022_01/784191007</t>
  </si>
  <si>
    <t>153</t>
  </si>
  <si>
    <t>784211131</t>
  </si>
  <si>
    <t>Malby z malířských směsí oděruvzdorných za mokra dvojnásobné, bílé za mokra oděruvzdorné minimálně v místnostech výšky do 3,80 m</t>
  </si>
  <si>
    <t>2056478386</t>
  </si>
  <si>
    <t>https://podminky.urs.cz/item/CS_URS_2022_01/784211131</t>
  </si>
  <si>
    <t>3733,072</t>
  </si>
  <si>
    <t>38,29*2</t>
  </si>
  <si>
    <t>786</t>
  </si>
  <si>
    <t>Dokončovací práce - čalounické úpravy</t>
  </si>
  <si>
    <t>154</t>
  </si>
  <si>
    <t>786626111</t>
  </si>
  <si>
    <t>Montáž zastiňujících žaluzií lamelových vnitřních nebo do oken dvojitých dřevěných</t>
  </si>
  <si>
    <t>1968954532</t>
  </si>
  <si>
    <t>https://podminky.urs.cz/item/CS_URS_2022_01/786626111</t>
  </si>
  <si>
    <t>2,3*1,65+2*(1,7*5)+6*(1,6*3+0,85*1)+2,3*1,6+1,7*1,65+2,3*1,6</t>
  </si>
  <si>
    <t>155</t>
  </si>
  <si>
    <t>5534620r</t>
  </si>
  <si>
    <t>žaluzie vertikální interiérové</t>
  </si>
  <si>
    <t>-1438122318</t>
  </si>
  <si>
    <t>156</t>
  </si>
  <si>
    <t>998786202</t>
  </si>
  <si>
    <t>Přesun hmot pro stínění a čalounické úpravy stanovený procentní sazbou (%) z ceny vodorovná dopravní vzdálenost do 50 m v objektech výšky přes 6 do 12 m</t>
  </si>
  <si>
    <t>-1910311062</t>
  </si>
  <si>
    <t>https://podminky.urs.cz/item/CS_URS_2022_01/998786202</t>
  </si>
  <si>
    <t>HZS</t>
  </si>
  <si>
    <t>Hodinové zúčtovací sazby</t>
  </si>
  <si>
    <t>157</t>
  </si>
  <si>
    <t>HZS2491</t>
  </si>
  <si>
    <t>Hodinové zúčtovací sazby profesí PSV pro vyčištění stáv zařízení ZTI</t>
  </si>
  <si>
    <t>hod</t>
  </si>
  <si>
    <t>512</t>
  </si>
  <si>
    <t>-1644863933</t>
  </si>
  <si>
    <t>https://podminky.urs.cz/item/CS_URS_2022_01/HZS2491</t>
  </si>
  <si>
    <t>158</t>
  </si>
  <si>
    <t>HZS24911</t>
  </si>
  <si>
    <t>Hodinové zúčtovací sazby profesí PSV pro vyčištění stáv otopných těles</t>
  </si>
  <si>
    <t>512146303</t>
  </si>
  <si>
    <t>VRN</t>
  </si>
  <si>
    <t>Vedlejší rozpočtové náklady</t>
  </si>
  <si>
    <t>VRN3</t>
  </si>
  <si>
    <t>Zařízení staveniště</t>
  </si>
  <si>
    <t>159</t>
  </si>
  <si>
    <t>030001000</t>
  </si>
  <si>
    <t>kpl</t>
  </si>
  <si>
    <t>1024</t>
  </si>
  <si>
    <t>-611111550</t>
  </si>
  <si>
    <t>https://podminky.urs.cz/item/CS_URS_2022_01/030001000</t>
  </si>
  <si>
    <t>VRN4</t>
  </si>
  <si>
    <t>Inženýrská činnost</t>
  </si>
  <si>
    <t>160</t>
  </si>
  <si>
    <t>045002000</t>
  </si>
  <si>
    <t>Kompletační a koordinační činnost</t>
  </si>
  <si>
    <t>-1943475960</t>
  </si>
  <si>
    <t>https://podminky.urs.cz/item/CS_URS_2022_01/045002000</t>
  </si>
  <si>
    <t>VRN7</t>
  </si>
  <si>
    <t>Provozní vlivy</t>
  </si>
  <si>
    <t>161</t>
  </si>
  <si>
    <t>070001000</t>
  </si>
  <si>
    <t>-354091542</t>
  </si>
  <si>
    <t>https://podminky.urs.cz/item/CS_URS_2022_01/070001000</t>
  </si>
  <si>
    <t>ÚP Praha 5 v objektu Ženské domovy</t>
  </si>
  <si>
    <t>Název obj.:</t>
  </si>
  <si>
    <t>Elektroinstalace</t>
  </si>
  <si>
    <t>Silnoproudá elektrotechnika</t>
  </si>
  <si>
    <t>Číslo pol:</t>
  </si>
  <si>
    <t>Popis konstrukcí a prací</t>
  </si>
  <si>
    <t>m.j.</t>
  </si>
  <si>
    <t>počet m.j.</t>
  </si>
  <si>
    <t>cena za jedn.</t>
  </si>
  <si>
    <t>cena celkem Kč</t>
  </si>
  <si>
    <t>Rozváděče</t>
  </si>
  <si>
    <t xml:space="preserve">Součinnost s rozvodným závodem PREdi, podání žádosti osazení elektroměru </t>
  </si>
  <si>
    <t>Pasport stávající elektroinstalace, proměření označení, stávajících vývodů</t>
  </si>
  <si>
    <t>Práce na stávajícím zařízení, demontáž vybraných vývodů ve stávajících rozváděčích osvětlení, úprava prodrátování, přepojení atd.</t>
  </si>
  <si>
    <t>Nový rozváděč RS3.1 ZÁS. pro napájení zásuvkových okruhů viz. samostatná příloha 05</t>
  </si>
  <si>
    <t>ks</t>
  </si>
  <si>
    <t>Nový rozváděč RS3.2 ZÁS. pro napájení zásuvkových okruhů viz. samostatná příloha 06</t>
  </si>
  <si>
    <t>Dozbrojení, přezbrojení, úprava stávajícího rozváděče R3 viz. samostatná příloha 07</t>
  </si>
  <si>
    <t>Kabely včetně prořezu CYKY(Lo), uložení  v kabelovém žlabu nad podhledem, v parapetním systému</t>
  </si>
  <si>
    <t>Kabel 1-CYKY 3Jx2,5mm2</t>
  </si>
  <si>
    <t>Kabel 1-CYKY 5Jx2,5mm2</t>
  </si>
  <si>
    <t>Kabel 1-CYKY 4Jx10mm2</t>
  </si>
  <si>
    <t>Kabelové konstrukce</t>
  </si>
  <si>
    <t>Mřížový kabelový žlab pro páteřní trasu nad podhledem š=150</t>
  </si>
  <si>
    <t>Typová lišta vkládací pro povrchovou montáž kompl. Včetně příslušenství - úklidové zásuvky u dveří</t>
  </si>
  <si>
    <t>Typový elektroinstalační kanál pro silnoproudé a slaboproudé vedení + stínící kanál trasa pod stropem v místnosti kanceláře, odbočení z hlavní kabelové trasy v chodbě</t>
  </si>
  <si>
    <t>Typový elektroinstalační kanál např. PK 110x65 D umístěný u podlahy nebo ve výšce pracovního stolu, přesnou výšku upřesní investor před realizací. Kanál vč. veškerého příslušenství, kryty koncové spojovací, ohybové, odbočné, rohy atd. vč. stínícího kanálu pro oddělení silnoproudých a slaboproudých rozvodů</t>
  </si>
  <si>
    <t>Zásuvky v provedení do kabelového kanálu vč. příslušenství</t>
  </si>
  <si>
    <t>Zásuvka jednonásobná komplet vč. rámečku 230V/16A, IP20 v provedení do zvoleného parapetního systému</t>
  </si>
  <si>
    <t>Zásuvka jednonásobná komplet vč. 230V/16A, IP20 s ochranou proti přepětí, barevně odlišná např. červená, v provedení do zvoleného parapetního systému</t>
  </si>
  <si>
    <t>Spínače, přepínače, výměna stávajících ovladačů osvětlení</t>
  </si>
  <si>
    <t>Přístrojová krabice do parapetního systému</t>
  </si>
  <si>
    <t>Ostatní</t>
  </si>
  <si>
    <t>Demontáž stávajících zásuvkových vývodů, demontáž zásuvek, zaslepení víčky</t>
  </si>
  <si>
    <t>Ostatní drobný el. materiál(kabelové příchytky, kabelové lišty kovové, hmoždinky, šrouby, sádra, chráničky, trubkly atd)</t>
  </si>
  <si>
    <t>Zkoušky, revize</t>
  </si>
  <si>
    <t>Montáž 30%</t>
  </si>
  <si>
    <t>Cena celkem Kč</t>
  </si>
  <si>
    <t>Jaroslav Šebek, S71</t>
  </si>
  <si>
    <t>Orientační rozpočet prací a dodávek</t>
  </si>
  <si>
    <t>Název stavby:</t>
  </si>
  <si>
    <t>specifikace udržovacích prací</t>
  </si>
  <si>
    <t>Radlická 2000/3, Ostrovského 11/16, 150 00 Praha 5 - Smíchov</t>
  </si>
  <si>
    <t>Část:</t>
  </si>
  <si>
    <t>D.1.4.5 - SLP - Zařízení slaboproudé elektrotechniky</t>
  </si>
  <si>
    <t>Celková rekapitulace</t>
  </si>
  <si>
    <t>Celkové náklady jednotlivých souborů</t>
  </si>
  <si>
    <t>SSK</t>
  </si>
  <si>
    <t>SYSTÉM STRUKTUROVANÉ KABELÁŽE</t>
  </si>
  <si>
    <t>,- Kč</t>
  </si>
  <si>
    <t>SNV</t>
  </si>
  <si>
    <t>SYSTÉM NOUZOVÉHO VOLÁNÍ</t>
  </si>
  <si>
    <t>PZS</t>
  </si>
  <si>
    <t>POPLACHOVÝ ZABEZPEČOVACÍ SYSTÉM</t>
  </si>
  <si>
    <t>VT</t>
  </si>
  <si>
    <t>VIDEOTELEFON</t>
  </si>
  <si>
    <t>SOUČET bez  DPH</t>
  </si>
  <si>
    <t>SOUČET včetně DPH</t>
  </si>
  <si>
    <t>SOUPIS PRACÍ A DODÁVEK</t>
  </si>
  <si>
    <t>Číslo</t>
  </si>
  <si>
    <t>Typ. ozn</t>
  </si>
  <si>
    <t>Popis položky</t>
  </si>
  <si>
    <t xml:space="preserve">Měr. </t>
  </si>
  <si>
    <t xml:space="preserve">Množství </t>
  </si>
  <si>
    <t>Ceny v Kč bez DPH</t>
  </si>
  <si>
    <t>pol.</t>
  </si>
  <si>
    <t>kat. č.</t>
  </si>
  <si>
    <t>jedn.</t>
  </si>
  <si>
    <t>položky</t>
  </si>
  <si>
    <t>Jedn.</t>
  </si>
  <si>
    <t>Materiál</t>
  </si>
  <si>
    <t>Montáž</t>
  </si>
  <si>
    <t>SSK - SYSTÉM STRUKTUROVANÉ KABELÁŽE</t>
  </si>
  <si>
    <t>Rozvaděče a příslušenství</t>
  </si>
  <si>
    <t>RMA-42-A88-AAX-A1</t>
  </si>
  <si>
    <t>Datový 19" rozvaděč 800x800mm, výška 42U, 2 páry 19" posuvných vertikálních lišt, dveře s pákovým univerzálním zámkem a bezpečnostním sklem (EN 12150-1) zadní panel se vstupem kabelů, univerzální zámek, 1 pár bočnic, univerzální zámek, 4 výškově stavitelné nožičky, zemnící sada</t>
  </si>
  <si>
    <t>RAA-CH-X04-X3</t>
  </si>
  <si>
    <t>19" ventilační jednotka, 4 ventilátory, montáž do horního rámu rozvaděče, teplotní rozpětí ‑10°C – 55°C, termostat s rozpětím 0°C – 60°C součástí dodávky, napětí 230V/50Hz</t>
  </si>
  <si>
    <t>RAX-MS-X19-X1</t>
  </si>
  <si>
    <t>Spojovací materiál sada 4x šroub, podložka, matice M6</t>
  </si>
  <si>
    <t>RAC-PO-X88-XD</t>
  </si>
  <si>
    <t>Podstavec pod rozvaděč 800 x 800 s filtrem, pro RDA barva RAL7035</t>
  </si>
  <si>
    <t xml:space="preserve"> RAB-PD-X07-A1</t>
  </si>
  <si>
    <t>19“ rozvodný panel 1U, 8 x zásuvka dle ČSN, max. 16 A, kabel 3 x 1,5 mm, 2 m</t>
  </si>
  <si>
    <t>RAX-VP-X45-X1</t>
  </si>
  <si>
    <t>Vertikální kabelový kanál - sada 4ks - 45U, pro rozvaděče RMA, RZA o šířce 800mm</t>
  </si>
  <si>
    <t>RAX-VP-X21-A1</t>
  </si>
  <si>
    <t>19" vyvazovací panel 1U, 6x vyvazovací háček 70x40 mm</t>
  </si>
  <si>
    <t>RAB-ZP-X01-A1</t>
  </si>
  <si>
    <t>19" zaslepovací panel 1U</t>
  </si>
  <si>
    <t>RAC-UP-X40-A1</t>
  </si>
  <si>
    <t>19" polička výsuvná/otočná pro klávesnici a myš v šedé barvě</t>
  </si>
  <si>
    <t>Optický rozvaděč 19" 1U, hliníkový, pro ukončení 8vl. SM včetně pigtailů E2000, včetně adaptérů, kazety, ocharny svárů, komplet</t>
  </si>
  <si>
    <t>I24000341</t>
  </si>
  <si>
    <t>Patch panel osazený 24 portů UTP 1U, CAT6 s vyvazovací lištou</t>
  </si>
  <si>
    <t>Optický patchkabel simplexní, E2000/E2000, E09/125, OS2, 2m</t>
  </si>
  <si>
    <t>I28410109</t>
  </si>
  <si>
    <t>Patch kabel UTP SOLARIX, CAT6, šedý, 1,0 m</t>
  </si>
  <si>
    <t>I28410209</t>
  </si>
  <si>
    <t>Patch kabel UTP SOLARIX, CAT6, šedý, 2,0 m</t>
  </si>
  <si>
    <t>I28410309</t>
  </si>
  <si>
    <t>Patch kabel UTP SOLARIX, CAT6, šedý, 3,0 m</t>
  </si>
  <si>
    <t>Účastnické zásuvky</t>
  </si>
  <si>
    <t>I25286601</t>
  </si>
  <si>
    <t>Keystone zařezávací CAT6 UTP, černý</t>
  </si>
  <si>
    <t>5014A-B1017</t>
  </si>
  <si>
    <t>Nosná maska pro ABB Tango (1x keystone)</t>
  </si>
  <si>
    <t>5014A-B1018</t>
  </si>
  <si>
    <t>Nosná maska pro ABB Tango (2x keystone)</t>
  </si>
  <si>
    <t>5014A-A100 B</t>
  </si>
  <si>
    <t>Kryt zásuvky ABB Tango, bílá</t>
  </si>
  <si>
    <t>KP 80 PK_HB</t>
  </si>
  <si>
    <t>Přístrojová krabice pro parapetní kanál PK</t>
  </si>
  <si>
    <t>LK 80x28 T</t>
  </si>
  <si>
    <t xml:space="preserve">Krabice na povrch pro přístroje modelové řady Tango  </t>
  </si>
  <si>
    <t>Kabely a kabelové trasy</t>
  </si>
  <si>
    <t>OKAKDPJ/A-VQ(BN)H8E9N</t>
  </si>
  <si>
    <t>Kabel Mini Breakout, 09/125um, 8 vl., LSOH, se zvýšenou ochranou proti hlodavcům</t>
  </si>
  <si>
    <t xml:space="preserve">  I26000001</t>
  </si>
  <si>
    <t>Kabel UTP drát CAT6 SOLARIX, PVC, cívka 500m, šedý</t>
  </si>
  <si>
    <t>CYA 6 žz</t>
  </si>
  <si>
    <t>Instalační jednožilový vodič, jádro Cu lanko 6mm2, žlutozelený</t>
  </si>
  <si>
    <t>M2 250/50 GZ</t>
  </si>
  <si>
    <t>Drátěný žlab š. 250 mm, v. 50 mm, délka 2 m, galvanicky zinkováno</t>
  </si>
  <si>
    <t>SZM 1</t>
  </si>
  <si>
    <t>Spojka žkabu</t>
  </si>
  <si>
    <t>SUM 1</t>
  </si>
  <si>
    <t>Spojka uzemňovací</t>
  </si>
  <si>
    <t>DZM 7</t>
  </si>
  <si>
    <t>Stoupačkový držák</t>
  </si>
  <si>
    <t>NZMC 300</t>
  </si>
  <si>
    <t>Nosník žlabu pro montáž na stěnu nebo strop, pro žlab šířky max. 300 mm</t>
  </si>
  <si>
    <t>LV 18X13</t>
  </si>
  <si>
    <t>Elektroinstalační lišta hranatá, PVC</t>
  </si>
  <si>
    <t>LHD 40X20</t>
  </si>
  <si>
    <t>Protipožární, rozebíratelná ucpávka do žlabu - protipožární sáček,  hustota 230 - 430 g /l, obsah pevných látek 100%, expanzní poměr minimálne 1:2,5 (30 min/600 °C ), Expanzní teplota přibližně 150  °C, rozměry sáčku cca. 320 x 200 mm</t>
  </si>
  <si>
    <t>Požární utěsnění prostupu do průměru 50 mm</t>
  </si>
  <si>
    <t>Stavební přípomocné práce</t>
  </si>
  <si>
    <t>Demontáže</t>
  </si>
  <si>
    <t>Demontáž a likvidace staré slaboproudé kabeláže, vč. kabelových tras</t>
  </si>
  <si>
    <t>Proměření metalické kabeláže dle pravidel ČSN EN 61935-1</t>
  </si>
  <si>
    <t>Měření optického vlákna</t>
  </si>
  <si>
    <t>Dodavatelská dokumentace (manuály, certifikáty, výrobní dokumentace...)</t>
  </si>
  <si>
    <t>Dokumentace skutečného provedení</t>
  </si>
  <si>
    <t>PPV /přidružené pracovní výkony/</t>
  </si>
  <si>
    <t>Mimostaveništní doprava</t>
  </si>
  <si>
    <t>Drobný instalační materiál</t>
  </si>
  <si>
    <t>sad</t>
  </si>
  <si>
    <t>SOUČET dodávka zařízení a materiálu:</t>
  </si>
  <si>
    <t>SOUČET montáž:</t>
  </si>
  <si>
    <t>SOUČET za soubor bez DPH:</t>
  </si>
  <si>
    <t>Celkem:</t>
  </si>
  <si>
    <t>SNV - SYSTÉM NOUZOVÉHO VOLÁNÍ</t>
  </si>
  <si>
    <t>Zařízení</t>
  </si>
  <si>
    <t>VO-BT</t>
  </si>
  <si>
    <t>Základní modul (terminál) velín, recepce, sesterna; až 4 zóny (místnosti)</t>
  </si>
  <si>
    <t>LNG40</t>
  </si>
  <si>
    <t>Napáječ 1,5 A / 40 W / 24 V DC</t>
  </si>
  <si>
    <t>NG-K2</t>
  </si>
  <si>
    <t>Kabel k napáječi</t>
  </si>
  <si>
    <t>RT</t>
  </si>
  <si>
    <t>Přivolávací tlačítko</t>
  </si>
  <si>
    <t>ZTB</t>
  </si>
  <si>
    <t>Přivolávací tahové tlačítko</t>
  </si>
  <si>
    <t>AT</t>
  </si>
  <si>
    <t>Vybavovací tlačítko</t>
  </si>
  <si>
    <t>FC008991</t>
  </si>
  <si>
    <t>Montážní krabice na omítku pro RT, ZTB, PT, LV</t>
  </si>
  <si>
    <t>FC008992</t>
  </si>
  <si>
    <t>Montážní krabice na omítku pro VO-BT,VO-ZT</t>
  </si>
  <si>
    <t>LED5</t>
  </si>
  <si>
    <t>Signální lampa</t>
  </si>
  <si>
    <t xml:space="preserve"> J-Y(St)Y 3X2X0,6</t>
  </si>
  <si>
    <t>Nízkofrekvenční stíněný sdělovací kabel, šedý</t>
  </si>
  <si>
    <t>CYH 2x1,0</t>
  </si>
  <si>
    <t>Napájecí kabel 2x1,0 mm2 lanko</t>
  </si>
  <si>
    <t>Programování a zprovoznění systému</t>
  </si>
  <si>
    <t>Výchozí revize systému</t>
  </si>
  <si>
    <t>Zaškolení obsluhy</t>
  </si>
  <si>
    <t>PZS - POPLACHOVÝ ZABEZPEČOVACÍ SYSTÉM</t>
  </si>
  <si>
    <t>JA-107K</t>
  </si>
  <si>
    <t>Ústředna s LAN a GSM komunikátorem JA-192Y v ceně</t>
  </si>
  <si>
    <t>JA-113E</t>
  </si>
  <si>
    <t>Sběrnicový RFID modul se čtečkou karet, klávesnicí a prvním ovládacím segmentem</t>
  </si>
  <si>
    <t>JA-114E</t>
  </si>
  <si>
    <t>Sběrnicový RFID modul se čtečkou karet, LCD, klávesnicí a prvním ovládacím segmentem</t>
  </si>
  <si>
    <t>JA-110P</t>
  </si>
  <si>
    <t>Sběrnicový PIR detektor pohybu ECO s dosahem 12m</t>
  </si>
  <si>
    <t>JA-112M</t>
  </si>
  <si>
    <t>Sběrnicový modul pro připojení magnetického kontaktu – 2 vstupový</t>
  </si>
  <si>
    <t>MAS203</t>
  </si>
  <si>
    <t>MG kontakt čtyřdrátový s pracovní mezerou 25mm</t>
  </si>
  <si>
    <t>PS12170 VdS</t>
  </si>
  <si>
    <t>Akumulátor 12V/17Ah se šroubovými svorkami M5 a životností až 5 let, VdS</t>
  </si>
  <si>
    <t>CC-01</t>
  </si>
  <si>
    <t>Instalační kabel pro systém JA-100, 2 x 0,8 mm + 2 x 0,5 mm, 300 metrů</t>
  </si>
  <si>
    <t>Výchozí revize zařízení a funkční zkoušky</t>
  </si>
  <si>
    <t>VT - VIDEOTELEFON</t>
  </si>
  <si>
    <t>Art.4333-1 COLOR</t>
  </si>
  <si>
    <t>Venkovní kamerová jednotka s automatickou clonou, bílým LED přisvícením a jedním tlačítkem a čtečkou karet a přívěšků</t>
  </si>
  <si>
    <t>ArtT. 4881</t>
  </si>
  <si>
    <t>Povětrnostní kryt pro 1 modul, série 4000</t>
  </si>
  <si>
    <t>Art.6788</t>
  </si>
  <si>
    <t>Barevný handsfree videotelefon  s 7“ obrazovkou</t>
  </si>
  <si>
    <t>Art.2321</t>
  </si>
  <si>
    <t>Napájecí zdroj, 9 modulů typu A na DIN</t>
  </si>
  <si>
    <t>Rozvodnice na omítku NOARK PNS 18W bílé dveře</t>
  </si>
  <si>
    <t>PRAFlaCom 1x2x0.8</t>
  </si>
  <si>
    <t>Oranžový stíněný kabel 1x2x0,8, B2ca s1d1a1</t>
  </si>
  <si>
    <t>Zprovoznění a přezkoušení funkčnosti systému</t>
  </si>
  <si>
    <t>Pozice</t>
  </si>
  <si>
    <t>cena jedn.</t>
  </si>
  <si>
    <t>cena celkem</t>
  </si>
  <si>
    <t>Zař. č. 1 - Chlazení serverovny Radlická</t>
  </si>
  <si>
    <t>1.001</t>
  </si>
  <si>
    <t>Kondenzační jednotka, Qch = 5 kW, Ne=2,0 kW, 230V, 20A, UUB1.U20</t>
  </si>
  <si>
    <t>1.002</t>
  </si>
  <si>
    <t>Chladící jednotka vnitřní, nástěnná, MJ18PC.NSK</t>
  </si>
  <si>
    <t>Chladivové potrubí včetně tepelné izolace</t>
  </si>
  <si>
    <t>bm</t>
  </si>
  <si>
    <t>Zař. č. 3 - Chlazení serverovny Ostrovského</t>
  </si>
  <si>
    <t>3.001</t>
  </si>
  <si>
    <t>Kondenzační jednotka, Qch = 6,8 kW, Ne=3,9 kW, 400V, 20A, UUD3.U30</t>
  </si>
  <si>
    <t>3.002</t>
  </si>
  <si>
    <t>Chladící jednotka vnitřní, nástěnná, US36F.NR0</t>
  </si>
  <si>
    <t>Doplnění chladiva</t>
  </si>
  <si>
    <t>Dusík</t>
  </si>
  <si>
    <t>Autogen,pájka</t>
  </si>
  <si>
    <t>Spojovací a ostatní materiál</t>
  </si>
  <si>
    <t>Stavba</t>
  </si>
  <si>
    <t>Stavební přípomoce</t>
  </si>
  <si>
    <t>vytvoření a začištění prostupů,</t>
  </si>
  <si>
    <t>oprava omítek a maleb</t>
  </si>
  <si>
    <t>demontáž a montáž podhledů dle požadavků a rozsahu montáže</t>
  </si>
  <si>
    <t>zakrytí interieru, průběžný úklid</t>
  </si>
  <si>
    <t>Kanalizační potrubí HT25</t>
  </si>
  <si>
    <t>Kanalizační potrubí HT32</t>
  </si>
  <si>
    <t>Kanalizační potrubí HT40</t>
  </si>
  <si>
    <t>Plastová lišta pro vedení chladivového rozvodu</t>
  </si>
  <si>
    <t>Projektová dokumentace skutečného provedení</t>
  </si>
  <si>
    <t>Revize, dokladová část</t>
  </si>
  <si>
    <t>celkem</t>
  </si>
  <si>
    <t>Příprava podkladu (vyčištění a penetrace) a vyrovnání samonivelační stěrkou podlah min.pevnosti 20 MPa, tloušťky do 3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</si>
</sst>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%"/>
    <numFmt numFmtId="165" formatCode="dd\.mm\.yyyy"/>
    <numFmt numFmtId="166" formatCode="#,##0.00000"/>
    <numFmt numFmtId="167" formatCode="#,##0.000"/>
    <numFmt numFmtId="168" formatCode="0.0"/>
    <numFmt numFmtId="169" formatCode="#,###,##0;&quot;chyba&quot;;&quot;- &quot;"/>
  </numFmts>
  <fonts count="60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13"/>
      <name val="Arial CE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u val="single"/>
      <sz val="14"/>
      <name val="Arial CE"/>
      <family val="2"/>
    </font>
    <font>
      <b/>
      <i/>
      <sz val="12"/>
      <name val="Arial CE"/>
      <family val="2"/>
    </font>
    <font>
      <b/>
      <sz val="11"/>
      <color indexed="10"/>
      <name val="Arial CE"/>
      <family val="2"/>
    </font>
    <font>
      <b/>
      <u val="single"/>
      <sz val="11"/>
      <color indexed="10"/>
      <name val="Arial CE"/>
      <family val="2"/>
    </font>
    <font>
      <b/>
      <sz val="11"/>
      <color rgb="FFFF0000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thin"/>
      <bottom style="thin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hair"/>
      <right style="medium"/>
      <top style="medium"/>
      <bottom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13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22" fillId="0" borderId="18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4" fontId="6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10" fillId="0" borderId="3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7" fontId="14" fillId="0" borderId="0" xfId="0" applyNumberFormat="1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1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5" borderId="0" xfId="21" applyFill="1" applyBorder="1" applyAlignment="1">
      <alignment horizontal="center" vertical="center"/>
      <protection/>
    </xf>
    <xf numFmtId="0" fontId="4" fillId="5" borderId="0" xfId="21" applyFill="1" applyAlignment="1">
      <alignment vertical="top"/>
      <protection/>
    </xf>
    <xf numFmtId="0" fontId="4" fillId="0" borderId="0" xfId="21" applyAlignment="1">
      <alignment vertical="top"/>
      <protection/>
    </xf>
    <xf numFmtId="0" fontId="4" fillId="0" borderId="23" xfId="21" applyBorder="1" applyAlignment="1">
      <alignment horizontal="center" vertical="center"/>
      <protection/>
    </xf>
    <xf numFmtId="0" fontId="42" fillId="0" borderId="23" xfId="21" applyFont="1" applyBorder="1" applyAlignment="1">
      <alignment horizontal="center" vertical="top"/>
      <protection/>
    </xf>
    <xf numFmtId="0" fontId="4" fillId="0" borderId="23" xfId="21" applyBorder="1" applyAlignment="1">
      <alignment vertical="top"/>
      <protection/>
    </xf>
    <xf numFmtId="0" fontId="4" fillId="0" borderId="0" xfId="21" applyBorder="1" applyAlignment="1">
      <alignment vertical="center"/>
      <protection/>
    </xf>
    <xf numFmtId="0" fontId="43" fillId="0" borderId="0" xfId="21" applyFont="1" applyBorder="1" applyAlignment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20" fillId="0" borderId="0" xfId="21" applyFont="1" applyFill="1" applyBorder="1" applyAlignment="1">
      <alignment horizontal="center" vertical="center"/>
      <protection/>
    </xf>
    <xf numFmtId="0" fontId="20" fillId="0" borderId="24" xfId="21" applyFont="1" applyBorder="1" applyAlignment="1">
      <alignment vertical="center"/>
      <protection/>
    </xf>
    <xf numFmtId="0" fontId="44" fillId="0" borderId="25" xfId="21" applyFont="1" applyFill="1" applyBorder="1" applyAlignment="1">
      <alignment horizontal="center" vertical="center"/>
      <protection/>
    </xf>
    <xf numFmtId="0" fontId="44" fillId="0" borderId="26" xfId="21" applyFont="1" applyFill="1" applyBorder="1" applyAlignment="1">
      <alignment horizontal="center" vertical="center"/>
      <protection/>
    </xf>
    <xf numFmtId="2" fontId="20" fillId="0" borderId="25" xfId="21" applyNumberFormat="1" applyFont="1" applyBorder="1" applyAlignment="1">
      <alignment horizontal="center" vertical="center" wrapText="1"/>
      <protection/>
    </xf>
    <xf numFmtId="0" fontId="20" fillId="0" borderId="27" xfId="21" applyFont="1" applyBorder="1" applyAlignment="1">
      <alignment horizontal="center" vertical="center" wrapText="1"/>
      <protection/>
    </xf>
    <xf numFmtId="16" fontId="24" fillId="0" borderId="28" xfId="21" applyNumberFormat="1" applyFont="1" applyBorder="1" applyAlignment="1">
      <alignment horizontal="center" vertical="top" wrapText="1"/>
      <protection/>
    </xf>
    <xf numFmtId="0" fontId="24" fillId="0" borderId="29" xfId="21" applyFont="1" applyFill="1" applyBorder="1" applyAlignment="1">
      <alignment vertical="top" wrapText="1"/>
      <protection/>
    </xf>
    <xf numFmtId="0" fontId="24" fillId="0" borderId="29" xfId="21" applyFont="1" applyFill="1" applyBorder="1" applyAlignment="1">
      <alignment horizontal="center" vertical="top" wrapText="1"/>
      <protection/>
    </xf>
    <xf numFmtId="167" fontId="24" fillId="0" borderId="30" xfId="21" applyNumberFormat="1" applyFont="1" applyFill="1" applyBorder="1" applyAlignment="1">
      <alignment vertical="top" wrapText="1"/>
      <protection/>
    </xf>
    <xf numFmtId="0" fontId="4" fillId="0" borderId="31" xfId="21" applyBorder="1" applyAlignment="1">
      <alignment vertical="top" wrapText="1"/>
      <protection/>
    </xf>
    <xf numFmtId="0" fontId="4" fillId="0" borderId="32" xfId="21" applyBorder="1" applyAlignment="1">
      <alignment vertical="top" wrapText="1"/>
      <protection/>
    </xf>
    <xf numFmtId="0" fontId="4" fillId="0" borderId="0" xfId="21" applyAlignment="1">
      <alignment vertical="top" wrapText="1"/>
      <protection/>
    </xf>
    <xf numFmtId="0" fontId="45" fillId="5" borderId="33" xfId="21" applyFont="1" applyFill="1" applyBorder="1" applyAlignment="1">
      <alignment horizontal="center"/>
      <protection/>
    </xf>
    <xf numFmtId="0" fontId="44" fillId="5" borderId="34" xfId="21" applyFont="1" applyFill="1" applyBorder="1">
      <alignment/>
      <protection/>
    </xf>
    <xf numFmtId="49" fontId="44" fillId="5" borderId="34" xfId="21" applyNumberFormat="1" applyFont="1" applyFill="1" applyBorder="1" applyAlignment="1">
      <alignment horizontal="left"/>
      <protection/>
    </xf>
    <xf numFmtId="0" fontId="45" fillId="5" borderId="34" xfId="21" applyFont="1" applyFill="1" applyBorder="1" applyAlignment="1">
      <alignment horizontal="center"/>
      <protection/>
    </xf>
    <xf numFmtId="0" fontId="45" fillId="5" borderId="35" xfId="21" applyFont="1" applyFill="1" applyBorder="1" applyAlignment="1">
      <alignment horizontal="center"/>
      <protection/>
    </xf>
    <xf numFmtId="0" fontId="24" fillId="5" borderId="36" xfId="21" applyFont="1" applyFill="1" applyBorder="1" applyAlignment="1">
      <alignment horizontal="center"/>
      <protection/>
    </xf>
    <xf numFmtId="0" fontId="24" fillId="0" borderId="37" xfId="21" applyFont="1" applyFill="1" applyBorder="1" applyAlignment="1">
      <alignment horizontal="center"/>
      <protection/>
    </xf>
    <xf numFmtId="0" fontId="4" fillId="0" borderId="38" xfId="21" applyFill="1" applyBorder="1" applyAlignment="1">
      <alignment vertical="top" wrapText="1"/>
      <protection/>
    </xf>
    <xf numFmtId="0" fontId="24" fillId="0" borderId="38" xfId="21" applyFont="1" applyFill="1" applyBorder="1" applyAlignment="1">
      <alignment wrapText="1"/>
      <protection/>
    </xf>
    <xf numFmtId="49" fontId="24" fillId="0" borderId="38" xfId="21" applyNumberFormat="1" applyFont="1" applyFill="1" applyBorder="1" applyAlignment="1">
      <alignment horizontal="center"/>
      <protection/>
    </xf>
    <xf numFmtId="4" fontId="24" fillId="0" borderId="39" xfId="21" applyNumberFormat="1" applyFont="1" applyFill="1" applyBorder="1">
      <alignment/>
      <protection/>
    </xf>
    <xf numFmtId="4" fontId="4" fillId="0" borderId="38" xfId="21" applyNumberFormat="1" applyBorder="1" applyAlignment="1">
      <alignment vertical="top" wrapText="1"/>
      <protection/>
    </xf>
    <xf numFmtId="4" fontId="4" fillId="0" borderId="40" xfId="21" applyNumberFormat="1" applyBorder="1" applyAlignment="1">
      <alignment vertical="top" wrapText="1"/>
      <protection/>
    </xf>
    <xf numFmtId="49" fontId="44" fillId="5" borderId="34" xfId="21" applyNumberFormat="1" applyFont="1" applyFill="1" applyBorder="1" applyAlignment="1">
      <alignment horizontal="left" wrapText="1"/>
      <protection/>
    </xf>
    <xf numFmtId="0" fontId="24" fillId="5" borderId="35" xfId="21" applyFont="1" applyFill="1" applyBorder="1" applyAlignment="1">
      <alignment horizontal="center"/>
      <protection/>
    </xf>
    <xf numFmtId="0" fontId="24" fillId="0" borderId="37" xfId="21" applyFont="1" applyBorder="1" applyAlignment="1">
      <alignment horizontal="center" vertical="center"/>
      <protection/>
    </xf>
    <xf numFmtId="0" fontId="4" fillId="0" borderId="38" xfId="21" applyFont="1" applyBorder="1" applyAlignment="1">
      <alignment vertical="top" wrapText="1"/>
      <protection/>
    </xf>
    <xf numFmtId="0" fontId="24" fillId="0" borderId="38" xfId="21" applyFont="1" applyBorder="1">
      <alignment/>
      <protection/>
    </xf>
    <xf numFmtId="49" fontId="24" fillId="0" borderId="38" xfId="21" applyNumberFormat="1" applyFont="1" applyBorder="1" applyAlignment="1">
      <alignment horizontal="center"/>
      <protection/>
    </xf>
    <xf numFmtId="4" fontId="24" fillId="0" borderId="39" xfId="21" applyNumberFormat="1" applyFont="1" applyBorder="1">
      <alignment/>
      <protection/>
    </xf>
    <xf numFmtId="0" fontId="24" fillId="0" borderId="37" xfId="21" applyFont="1" applyFill="1" applyBorder="1" applyAlignment="1">
      <alignment horizontal="center" vertical="center"/>
      <protection/>
    </xf>
    <xf numFmtId="0" fontId="24" fillId="0" borderId="38" xfId="21" applyFont="1" applyFill="1" applyBorder="1" applyAlignment="1">
      <alignment wrapText="1"/>
      <protection/>
    </xf>
    <xf numFmtId="4" fontId="24" fillId="0" borderId="39" xfId="21" applyNumberFormat="1" applyFont="1" applyFill="1" applyBorder="1" applyAlignment="1">
      <alignment horizontal="right" vertical="top"/>
      <protection/>
    </xf>
    <xf numFmtId="0" fontId="24" fillId="0" borderId="41" xfId="21" applyFont="1" applyFill="1" applyBorder="1" applyAlignment="1">
      <alignment horizontal="center" vertical="center"/>
      <protection/>
    </xf>
    <xf numFmtId="0" fontId="4" fillId="0" borderId="42" xfId="21" applyFill="1" applyBorder="1" applyAlignment="1">
      <alignment vertical="top" wrapText="1"/>
      <protection/>
    </xf>
    <xf numFmtId="0" fontId="24" fillId="0" borderId="42" xfId="21" applyFont="1" applyFill="1" applyBorder="1" applyAlignment="1">
      <alignment wrapText="1"/>
      <protection/>
    </xf>
    <xf numFmtId="49" fontId="24" fillId="0" borderId="42" xfId="21" applyNumberFormat="1" applyFont="1" applyFill="1" applyBorder="1" applyAlignment="1">
      <alignment horizontal="center"/>
      <protection/>
    </xf>
    <xf numFmtId="4" fontId="24" fillId="0" borderId="43" xfId="21" applyNumberFormat="1" applyFont="1" applyFill="1" applyBorder="1" applyAlignment="1">
      <alignment horizontal="right" vertical="top"/>
      <protection/>
    </xf>
    <xf numFmtId="0" fontId="24" fillId="0" borderId="38" xfId="21" applyFont="1" applyFill="1" applyBorder="1">
      <alignment/>
      <protection/>
    </xf>
    <xf numFmtId="4" fontId="24" fillId="0" borderId="39" xfId="21" applyNumberFormat="1" applyFont="1" applyFill="1" applyBorder="1" applyAlignment="1">
      <alignment horizontal="right"/>
      <protection/>
    </xf>
    <xf numFmtId="0" fontId="24" fillId="0" borderId="38" xfId="21" applyFont="1" applyBorder="1" applyAlignment="1">
      <alignment wrapText="1"/>
      <protection/>
    </xf>
    <xf numFmtId="4" fontId="24" fillId="0" borderId="44" xfId="21" applyNumberFormat="1" applyFont="1" applyFill="1" applyBorder="1" applyAlignment="1">
      <alignment horizontal="right"/>
      <protection/>
    </xf>
    <xf numFmtId="0" fontId="24" fillId="0" borderId="45" xfId="21" applyFont="1" applyFill="1" applyBorder="1" applyAlignment="1">
      <alignment horizontal="center" vertical="center"/>
      <protection/>
    </xf>
    <xf numFmtId="0" fontId="24" fillId="0" borderId="46" xfId="21" applyFont="1" applyFill="1" applyBorder="1">
      <alignment/>
      <protection/>
    </xf>
    <xf numFmtId="49" fontId="24" fillId="0" borderId="46" xfId="21" applyNumberFormat="1" applyFont="1" applyFill="1" applyBorder="1" applyAlignment="1">
      <alignment horizontal="center"/>
      <protection/>
    </xf>
    <xf numFmtId="4" fontId="24" fillId="0" borderId="47" xfId="21" applyNumberFormat="1" applyFont="1" applyFill="1" applyBorder="1">
      <alignment/>
      <protection/>
    </xf>
    <xf numFmtId="4" fontId="4" fillId="0" borderId="46" xfId="21" applyNumberFormat="1" applyBorder="1" applyAlignment="1">
      <alignment vertical="top" wrapText="1"/>
      <protection/>
    </xf>
    <xf numFmtId="4" fontId="4" fillId="0" borderId="48" xfId="21" applyNumberFormat="1" applyBorder="1" applyAlignment="1">
      <alignment vertical="top" wrapText="1"/>
      <protection/>
    </xf>
    <xf numFmtId="0" fontId="45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vertical="center"/>
      <protection/>
    </xf>
    <xf numFmtId="0" fontId="24" fillId="0" borderId="0" xfId="21" applyFont="1" applyFill="1" applyBorder="1" applyAlignment="1">
      <alignment wrapText="1"/>
      <protection/>
    </xf>
    <xf numFmtId="49" fontId="24" fillId="0" borderId="0" xfId="21" applyNumberFormat="1" applyFont="1" applyBorder="1" applyAlignment="1">
      <alignment horizontal="center"/>
      <protection/>
    </xf>
    <xf numFmtId="168" fontId="24" fillId="0" borderId="0" xfId="21" applyNumberFormat="1" applyFont="1" applyBorder="1" applyAlignment="1">
      <alignment horizontal="right"/>
      <protection/>
    </xf>
    <xf numFmtId="0" fontId="4" fillId="0" borderId="0" xfId="21" applyFont="1" applyAlignment="1">
      <alignment horizontal="right" vertical="top"/>
      <protection/>
    </xf>
    <xf numFmtId="0" fontId="46" fillId="0" borderId="0" xfId="21" applyFont="1" applyAlignment="1">
      <alignment vertical="top"/>
      <protection/>
    </xf>
    <xf numFmtId="4" fontId="6" fillId="0" borderId="0" xfId="21" applyNumberFormat="1" applyFont="1" applyAlignment="1">
      <alignment vertical="top"/>
      <protection/>
    </xf>
    <xf numFmtId="0" fontId="0" fillId="0" borderId="0" xfId="21" applyFont="1" applyAlignment="1">
      <alignment vertical="top"/>
      <protection/>
    </xf>
    <xf numFmtId="0" fontId="6" fillId="0" borderId="0" xfId="21" applyFont="1" applyAlignment="1">
      <alignment vertical="top"/>
      <protection/>
    </xf>
    <xf numFmtId="0" fontId="20" fillId="0" borderId="0" xfId="21" applyFont="1" applyFill="1" applyBorder="1" applyAlignment="1">
      <alignment vertical="top"/>
      <protection/>
    </xf>
    <xf numFmtId="0" fontId="20" fillId="0" borderId="0" xfId="21" applyFont="1" applyAlignment="1">
      <alignment vertical="top"/>
      <protection/>
    </xf>
    <xf numFmtId="49" fontId="7" fillId="0" borderId="0" xfId="21" applyNumberFormat="1" applyFont="1" applyBorder="1" applyAlignment="1" applyProtection="1">
      <alignment horizontal="left" vertical="top" wrapText="1"/>
      <protection locked="0"/>
    </xf>
    <xf numFmtId="0" fontId="4" fillId="0" borderId="0" xfId="21" applyBorder="1" applyAlignment="1">
      <alignment vertical="top"/>
      <protection/>
    </xf>
    <xf numFmtId="0" fontId="45" fillId="0" borderId="0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vertical="top" wrapText="1"/>
      <protection/>
    </xf>
    <xf numFmtId="0" fontId="24" fillId="0" borderId="0" xfId="21" applyFont="1" applyBorder="1">
      <alignment/>
      <protection/>
    </xf>
    <xf numFmtId="0" fontId="48" fillId="0" borderId="0" xfId="23" applyFont="1" applyFill="1" applyAlignment="1">
      <alignment/>
      <protection/>
    </xf>
    <xf numFmtId="0" fontId="2" fillId="0" borderId="0" xfId="23">
      <alignment/>
      <protection/>
    </xf>
    <xf numFmtId="0" fontId="48" fillId="6" borderId="0" xfId="23" applyFont="1" applyFill="1" applyAlignment="1">
      <alignment/>
      <protection/>
    </xf>
    <xf numFmtId="0" fontId="2" fillId="6" borderId="0" xfId="23" applyFill="1">
      <alignment/>
      <protection/>
    </xf>
    <xf numFmtId="0" fontId="47" fillId="6" borderId="0" xfId="23" applyFont="1" applyFill="1">
      <alignment/>
      <protection/>
    </xf>
    <xf numFmtId="0" fontId="49" fillId="6" borderId="0" xfId="23" applyFont="1" applyFill="1">
      <alignment/>
      <protection/>
    </xf>
    <xf numFmtId="0" fontId="50" fillId="6" borderId="0" xfId="23" applyFont="1" applyFill="1">
      <alignment/>
      <protection/>
    </xf>
    <xf numFmtId="0" fontId="2" fillId="0" borderId="0" xfId="23" applyFill="1">
      <alignment/>
      <protection/>
    </xf>
    <xf numFmtId="0" fontId="51" fillId="0" borderId="0" xfId="23" applyFont="1" applyAlignment="1">
      <alignment vertical="top"/>
      <protection/>
    </xf>
    <xf numFmtId="4" fontId="4" fillId="0" borderId="0" xfId="23" applyNumberFormat="1" applyFont="1" applyFill="1" applyBorder="1" applyAlignment="1">
      <alignment horizontal="right" vertical="top" wrapText="1"/>
      <protection/>
    </xf>
    <xf numFmtId="0" fontId="4" fillId="0" borderId="0" xfId="23" applyFont="1" applyFill="1" applyAlignment="1">
      <alignment horizontal="left" vertical="top" wrapText="1"/>
      <protection/>
    </xf>
    <xf numFmtId="1" fontId="4" fillId="0" borderId="0" xfId="23" applyNumberFormat="1" applyFont="1" applyFill="1" applyAlignment="1">
      <alignment horizontal="center" vertical="top" wrapText="1"/>
      <protection/>
    </xf>
    <xf numFmtId="49" fontId="4" fillId="0" borderId="0" xfId="23" applyNumberFormat="1" applyFont="1" applyFill="1" applyAlignment="1">
      <alignment horizontal="left" vertical="top" wrapText="1"/>
      <protection/>
    </xf>
    <xf numFmtId="3" fontId="4" fillId="0" borderId="0" xfId="23" applyNumberFormat="1" applyFont="1" applyFill="1" applyAlignment="1">
      <alignment horizontal="center" vertical="top" wrapText="1"/>
      <protection/>
    </xf>
    <xf numFmtId="4" fontId="4" fillId="0" borderId="0" xfId="23" applyNumberFormat="1" applyFont="1" applyFill="1" applyAlignment="1">
      <alignment vertical="top" wrapText="1"/>
      <protection/>
    </xf>
    <xf numFmtId="4" fontId="4" fillId="0" borderId="0" xfId="23" applyNumberFormat="1" applyFont="1" applyFill="1" applyAlignment="1">
      <alignment horizontal="right" vertical="top" wrapText="1"/>
      <protection/>
    </xf>
    <xf numFmtId="1" fontId="52" fillId="0" borderId="0" xfId="23" applyNumberFormat="1" applyFont="1" applyFill="1" applyBorder="1" applyAlignment="1">
      <alignment horizontal="left" vertical="top"/>
      <protection/>
    </xf>
    <xf numFmtId="49" fontId="6" fillId="0" borderId="0" xfId="23" applyNumberFormat="1" applyFont="1" applyFill="1" applyBorder="1" applyAlignment="1">
      <alignment horizontal="left" vertical="top" wrapText="1"/>
      <protection/>
    </xf>
    <xf numFmtId="0" fontId="4" fillId="0" borderId="0" xfId="23" applyFont="1" applyFill="1" applyBorder="1" applyAlignment="1">
      <alignment horizontal="left" vertical="top" wrapText="1"/>
      <protection/>
    </xf>
    <xf numFmtId="1" fontId="52" fillId="0" borderId="49" xfId="23" applyNumberFormat="1" applyFont="1" applyFill="1" applyBorder="1" applyAlignment="1">
      <alignment horizontal="left" vertical="top"/>
      <protection/>
    </xf>
    <xf numFmtId="1" fontId="6" fillId="0" borderId="23" xfId="23" applyNumberFormat="1" applyFont="1" applyFill="1" applyBorder="1" applyAlignment="1">
      <alignment horizontal="left" vertical="top"/>
      <protection/>
    </xf>
    <xf numFmtId="49" fontId="6" fillId="0" borderId="23" xfId="23" applyNumberFormat="1" applyFont="1" applyFill="1" applyBorder="1" applyAlignment="1">
      <alignment horizontal="left" vertical="top" wrapText="1"/>
      <protection/>
    </xf>
    <xf numFmtId="49" fontId="6" fillId="0" borderId="23" xfId="23" applyNumberFormat="1" applyFont="1" applyFill="1" applyBorder="1" applyAlignment="1">
      <alignment horizontal="left" vertical="top"/>
      <protection/>
    </xf>
    <xf numFmtId="49" fontId="6" fillId="0" borderId="50" xfId="23" applyNumberFormat="1" applyFont="1" applyFill="1" applyBorder="1" applyAlignment="1">
      <alignment horizontal="left" vertical="top" wrapText="1"/>
      <protection/>
    </xf>
    <xf numFmtId="1" fontId="52" fillId="0" borderId="51" xfId="23" applyNumberFormat="1" applyFont="1" applyFill="1" applyBorder="1" applyAlignment="1">
      <alignment horizontal="left" vertical="top"/>
      <protection/>
    </xf>
    <xf numFmtId="1" fontId="6" fillId="0" borderId="52" xfId="23" applyNumberFormat="1" applyFont="1" applyFill="1" applyBorder="1" applyAlignment="1">
      <alignment horizontal="left" vertical="top"/>
      <protection/>
    </xf>
    <xf numFmtId="49" fontId="6" fillId="0" borderId="52" xfId="23" applyNumberFormat="1" applyFont="1" applyFill="1" applyBorder="1" applyAlignment="1">
      <alignment horizontal="left" vertical="top" wrapText="1"/>
      <protection/>
    </xf>
    <xf numFmtId="49" fontId="6" fillId="0" borderId="52" xfId="23" applyNumberFormat="1" applyFont="1" applyFill="1" applyBorder="1" applyAlignment="1">
      <alignment horizontal="left" vertical="top"/>
      <protection/>
    </xf>
    <xf numFmtId="49" fontId="6" fillId="0" borderId="53" xfId="23" applyNumberFormat="1" applyFont="1" applyFill="1" applyBorder="1" applyAlignment="1">
      <alignment horizontal="left" vertical="top" wrapText="1"/>
      <protection/>
    </xf>
    <xf numFmtId="1" fontId="7" fillId="0" borderId="54" xfId="23" applyNumberFormat="1" applyFont="1" applyBorder="1" applyAlignment="1">
      <alignment horizontal="center"/>
      <protection/>
    </xf>
    <xf numFmtId="0" fontId="7" fillId="0" borderId="38" xfId="23" applyNumberFormat="1" applyFont="1" applyBorder="1" applyAlignment="1">
      <alignment horizontal="center"/>
      <protection/>
    </xf>
    <xf numFmtId="49" fontId="7" fillId="0" borderId="39" xfId="23" applyNumberFormat="1" applyFont="1" applyFill="1" applyBorder="1" applyAlignment="1">
      <alignment horizontal="left" wrapText="1"/>
      <protection/>
    </xf>
    <xf numFmtId="49" fontId="7" fillId="0" borderId="55" xfId="23" applyNumberFormat="1" applyFont="1" applyFill="1" applyBorder="1" applyAlignment="1">
      <alignment horizontal="left" vertical="top" wrapText="1"/>
      <protection/>
    </xf>
    <xf numFmtId="169" fontId="7" fillId="0" borderId="39" xfId="23" applyNumberFormat="1" applyFont="1" applyBorder="1">
      <alignment/>
      <protection/>
    </xf>
    <xf numFmtId="0" fontId="7" fillId="0" borderId="56" xfId="23" applyFont="1" applyBorder="1">
      <alignment/>
      <protection/>
    </xf>
    <xf numFmtId="49" fontId="7" fillId="0" borderId="39" xfId="23" applyNumberFormat="1" applyFont="1" applyFill="1" applyBorder="1" applyAlignment="1">
      <alignment horizontal="left"/>
      <protection/>
    </xf>
    <xf numFmtId="1" fontId="5" fillId="0" borderId="57" xfId="23" applyNumberFormat="1" applyFont="1" applyBorder="1" applyAlignment="1">
      <alignment horizontal="center"/>
      <protection/>
    </xf>
    <xf numFmtId="0" fontId="5" fillId="0" borderId="0" xfId="23" applyFont="1" applyBorder="1">
      <alignment/>
      <protection/>
    </xf>
    <xf numFmtId="49" fontId="5" fillId="0" borderId="0" xfId="23" applyNumberFormat="1" applyFont="1" applyFill="1" applyBorder="1" applyAlignment="1">
      <alignment horizontal="left" vertical="top" wrapText="1"/>
      <protection/>
    </xf>
    <xf numFmtId="49" fontId="5" fillId="0" borderId="0" xfId="23" applyNumberFormat="1" applyFont="1" applyFill="1" applyBorder="1" applyAlignment="1">
      <alignment horizontal="left" wrapText="1"/>
      <protection/>
    </xf>
    <xf numFmtId="49" fontId="6" fillId="0" borderId="58" xfId="23" applyNumberFormat="1" applyFont="1" applyFill="1" applyBorder="1" applyAlignment="1">
      <alignment horizontal="left" vertical="top" wrapText="1"/>
      <protection/>
    </xf>
    <xf numFmtId="1" fontId="53" fillId="0" borderId="51" xfId="23" applyNumberFormat="1" applyFont="1" applyBorder="1" applyAlignment="1">
      <alignment horizontal="center"/>
      <protection/>
    </xf>
    <xf numFmtId="0" fontId="54" fillId="0" borderId="52" xfId="23" applyFont="1" applyBorder="1">
      <alignment/>
      <protection/>
    </xf>
    <xf numFmtId="49" fontId="5" fillId="0" borderId="52" xfId="23" applyNumberFormat="1" applyFont="1" applyFill="1" applyBorder="1" applyAlignment="1">
      <alignment horizontal="left" vertical="top" wrapText="1"/>
      <protection/>
    </xf>
    <xf numFmtId="169" fontId="55" fillId="0" borderId="52" xfId="23" applyNumberFormat="1" applyFont="1" applyBorder="1">
      <alignment/>
      <protection/>
    </xf>
    <xf numFmtId="0" fontId="53" fillId="0" borderId="53" xfId="23" applyFont="1" applyBorder="1">
      <alignment/>
      <protection/>
    </xf>
    <xf numFmtId="0" fontId="7" fillId="0" borderId="57" xfId="23" applyFont="1" applyBorder="1" applyAlignment="1">
      <alignment horizontal="center"/>
      <protection/>
    </xf>
    <xf numFmtId="0" fontId="7" fillId="0" borderId="0" xfId="23" applyFont="1" applyBorder="1">
      <alignment/>
      <protection/>
    </xf>
    <xf numFmtId="9" fontId="7" fillId="0" borderId="0" xfId="23" applyNumberFormat="1" applyFont="1" applyFill="1" applyBorder="1" applyAlignment="1">
      <alignment vertical="top"/>
      <protection/>
    </xf>
    <xf numFmtId="169" fontId="7" fillId="0" borderId="0" xfId="23" applyNumberFormat="1" applyFont="1" applyBorder="1">
      <alignment/>
      <protection/>
    </xf>
    <xf numFmtId="0" fontId="7" fillId="0" borderId="58" xfId="23" applyFont="1" applyBorder="1">
      <alignment/>
      <protection/>
    </xf>
    <xf numFmtId="49" fontId="6" fillId="0" borderId="0" xfId="23" applyNumberFormat="1" applyFont="1" applyFill="1" applyBorder="1" applyAlignment="1">
      <alignment horizontal="left" wrapText="1"/>
      <protection/>
    </xf>
    <xf numFmtId="0" fontId="53" fillId="0" borderId="59" xfId="23" applyFont="1" applyBorder="1" applyAlignment="1">
      <alignment horizontal="center"/>
      <protection/>
    </xf>
    <xf numFmtId="0" fontId="54" fillId="0" borderId="60" xfId="23" applyFont="1" applyBorder="1">
      <alignment/>
      <protection/>
    </xf>
    <xf numFmtId="49" fontId="6" fillId="0" borderId="60" xfId="23" applyNumberFormat="1" applyFont="1" applyFill="1" applyBorder="1" applyAlignment="1">
      <alignment horizontal="left" vertical="top" wrapText="1"/>
      <protection/>
    </xf>
    <xf numFmtId="49" fontId="5" fillId="0" borderId="60" xfId="23" applyNumberFormat="1" applyFont="1" applyFill="1" applyBorder="1" applyAlignment="1">
      <alignment horizontal="left" vertical="top" wrapText="1"/>
      <protection/>
    </xf>
    <xf numFmtId="169" fontId="55" fillId="0" borderId="60" xfId="23" applyNumberFormat="1" applyFont="1" applyBorder="1">
      <alignment/>
      <protection/>
    </xf>
    <xf numFmtId="0" fontId="53" fillId="0" borderId="61" xfId="23" applyFont="1" applyBorder="1">
      <alignment/>
      <protection/>
    </xf>
    <xf numFmtId="0" fontId="20" fillId="0" borderId="0" xfId="24" applyFont="1" applyFill="1" applyBorder="1" applyAlignment="1">
      <alignment/>
      <protection/>
    </xf>
    <xf numFmtId="0" fontId="2" fillId="0" borderId="0" xfId="24">
      <alignment/>
      <protection/>
    </xf>
    <xf numFmtId="0" fontId="20" fillId="0" borderId="62" xfId="24" applyFont="1" applyFill="1" applyBorder="1" applyAlignment="1">
      <alignment horizontal="center"/>
      <protection/>
    </xf>
    <xf numFmtId="0" fontId="20" fillId="0" borderId="53" xfId="24" applyFont="1" applyFill="1" applyBorder="1" applyAlignment="1">
      <alignment horizontal="center"/>
      <protection/>
    </xf>
    <xf numFmtId="0" fontId="20" fillId="0" borderId="63" xfId="24" applyFont="1" applyFill="1" applyBorder="1" applyAlignment="1">
      <alignment horizontal="center"/>
      <protection/>
    </xf>
    <xf numFmtId="0" fontId="20" fillId="0" borderId="61" xfId="24" applyFont="1" applyFill="1" applyBorder="1" applyAlignment="1">
      <alignment horizontal="center"/>
      <protection/>
    </xf>
    <xf numFmtId="0" fontId="20" fillId="0" borderId="64" xfId="24" applyFont="1" applyFill="1" applyBorder="1" applyAlignment="1">
      <alignment horizontal="center"/>
      <protection/>
    </xf>
    <xf numFmtId="0" fontId="4" fillId="0" borderId="0" xfId="24" applyFont="1" applyFill="1" applyBorder="1" applyAlignment="1">
      <alignment/>
      <protection/>
    </xf>
    <xf numFmtId="0" fontId="20" fillId="0" borderId="49" xfId="24" applyFont="1" applyFill="1" applyBorder="1" applyAlignment="1">
      <alignment/>
      <protection/>
    </xf>
    <xf numFmtId="0" fontId="20" fillId="0" borderId="23" xfId="24" applyFont="1" applyFill="1" applyBorder="1" applyAlignment="1">
      <alignment/>
      <protection/>
    </xf>
    <xf numFmtId="0" fontId="4" fillId="0" borderId="23" xfId="24" applyFont="1" applyFill="1" applyBorder="1" applyAlignment="1">
      <alignment/>
      <protection/>
    </xf>
    <xf numFmtId="0" fontId="4" fillId="0" borderId="50" xfId="24" applyFont="1" applyFill="1" applyBorder="1" applyAlignment="1">
      <alignment/>
      <protection/>
    </xf>
    <xf numFmtId="0" fontId="4" fillId="0" borderId="64" xfId="24" applyNumberFormat="1" applyFont="1" applyFill="1" applyBorder="1" applyAlignment="1">
      <alignment horizontal="center" vertical="center"/>
      <protection/>
    </xf>
    <xf numFmtId="0" fontId="4" fillId="0" borderId="64" xfId="24" applyNumberFormat="1" applyFont="1" applyFill="1" applyBorder="1" applyAlignment="1">
      <alignment horizontal="center" wrapText="1"/>
      <protection/>
    </xf>
    <xf numFmtId="0" fontId="4" fillId="0" borderId="64" xfId="24" applyFont="1" applyFill="1" applyBorder="1" applyAlignment="1" applyProtection="1">
      <alignment horizontal="left" wrapText="1"/>
      <protection hidden="1" locked="0"/>
    </xf>
    <xf numFmtId="0" fontId="4" fillId="0" borderId="64" xfId="24" applyNumberFormat="1" applyFont="1" applyFill="1" applyBorder="1" applyAlignment="1" quotePrefix="1">
      <alignment horizontal="center"/>
      <protection/>
    </xf>
    <xf numFmtId="0" fontId="4" fillId="0" borderId="64" xfId="24" applyFont="1" applyFill="1" applyBorder="1" applyAlignment="1">
      <alignment horizontal="right"/>
      <protection/>
    </xf>
    <xf numFmtId="4" fontId="4" fillId="0" borderId="64" xfId="24" applyNumberFormat="1" applyFont="1" applyFill="1" applyBorder="1">
      <alignment/>
      <protection/>
    </xf>
    <xf numFmtId="4" fontId="4" fillId="0" borderId="64" xfId="24" applyNumberFormat="1" applyFont="1" applyFill="1" applyBorder="1" applyAlignment="1" quotePrefix="1">
      <alignment horizontal="right"/>
      <protection/>
    </xf>
    <xf numFmtId="0" fontId="4" fillId="0" borderId="64" xfId="24" applyNumberFormat="1" applyFont="1" applyFill="1" applyBorder="1" applyAlignment="1">
      <alignment horizontal="center"/>
      <protection/>
    </xf>
    <xf numFmtId="3" fontId="4" fillId="0" borderId="64" xfId="24" applyNumberFormat="1" applyFont="1" applyFill="1" applyBorder="1">
      <alignment/>
      <protection/>
    </xf>
    <xf numFmtId="0" fontId="41" fillId="0" borderId="0" xfId="24" applyFont="1" applyAlignment="1">
      <alignment horizontal="center"/>
      <protection/>
    </xf>
    <xf numFmtId="0" fontId="4" fillId="0" borderId="64" xfId="24" applyFont="1" applyFill="1" applyBorder="1" applyAlignment="1">
      <alignment wrapText="1"/>
      <protection/>
    </xf>
    <xf numFmtId="3" fontId="4" fillId="0" borderId="64" xfId="24" applyNumberFormat="1" applyFont="1" applyFill="1" applyBorder="1" applyAlignment="1">
      <alignment horizontal="right"/>
      <protection/>
    </xf>
    <xf numFmtId="168" fontId="4" fillId="0" borderId="64" xfId="24" applyNumberFormat="1" applyFont="1" applyFill="1" applyBorder="1" applyAlignment="1" applyProtection="1">
      <alignment horizontal="left" wrapText="1"/>
      <protection hidden="1" locked="0"/>
    </xf>
    <xf numFmtId="168" fontId="4" fillId="0" borderId="64" xfId="24" applyNumberFormat="1" applyFont="1" applyFill="1" applyBorder="1" applyAlignment="1">
      <alignment horizontal="center"/>
      <protection/>
    </xf>
    <xf numFmtId="168" fontId="4" fillId="0" borderId="64" xfId="24" applyNumberFormat="1" applyFont="1" applyFill="1" applyBorder="1">
      <alignment/>
      <protection/>
    </xf>
    <xf numFmtId="0" fontId="4" fillId="0" borderId="0" xfId="24" applyFont="1" applyFill="1">
      <alignment/>
      <protection/>
    </xf>
    <xf numFmtId="0" fontId="4" fillId="0" borderId="60" xfId="24" applyFont="1" applyFill="1" applyBorder="1" applyAlignment="1">
      <alignment/>
      <protection/>
    </xf>
    <xf numFmtId="0" fontId="4" fillId="0" borderId="61" xfId="24" applyFont="1" applyFill="1" applyBorder="1" applyAlignment="1">
      <alignment/>
      <protection/>
    </xf>
    <xf numFmtId="49" fontId="20" fillId="0" borderId="51" xfId="24" applyNumberFormat="1" applyFont="1" applyFill="1" applyBorder="1">
      <alignment/>
      <protection/>
    </xf>
    <xf numFmtId="49" fontId="20" fillId="0" borderId="52" xfId="24" applyNumberFormat="1" applyFont="1" applyFill="1" applyBorder="1">
      <alignment/>
      <protection/>
    </xf>
    <xf numFmtId="2" fontId="20" fillId="0" borderId="52" xfId="24" applyNumberFormat="1" applyFont="1" applyFill="1" applyBorder="1">
      <alignment/>
      <protection/>
    </xf>
    <xf numFmtId="4" fontId="20" fillId="0" borderId="52" xfId="24" applyNumberFormat="1" applyFont="1" applyFill="1" applyBorder="1">
      <alignment/>
      <protection/>
    </xf>
    <xf numFmtId="4" fontId="20" fillId="0" borderId="53" xfId="24" applyNumberFormat="1" applyFont="1" applyFill="1" applyBorder="1">
      <alignment/>
      <protection/>
    </xf>
    <xf numFmtId="49" fontId="20" fillId="0" borderId="59" xfId="24" applyNumberFormat="1" applyFont="1" applyFill="1" applyBorder="1">
      <alignment/>
      <protection/>
    </xf>
    <xf numFmtId="49" fontId="20" fillId="0" borderId="60" xfId="24" applyNumberFormat="1" applyFont="1" applyFill="1" applyBorder="1">
      <alignment/>
      <protection/>
    </xf>
    <xf numFmtId="2" fontId="20" fillId="0" borderId="60" xfId="24" applyNumberFormat="1" applyFont="1" applyFill="1" applyBorder="1">
      <alignment/>
      <protection/>
    </xf>
    <xf numFmtId="4" fontId="20" fillId="0" borderId="60" xfId="24" applyNumberFormat="1" applyFont="1" applyFill="1" applyBorder="1">
      <alignment/>
      <protection/>
    </xf>
    <xf numFmtId="4" fontId="20" fillId="0" borderId="61" xfId="24" applyNumberFormat="1" applyFont="1" applyFill="1" applyBorder="1">
      <alignment/>
      <protection/>
    </xf>
    <xf numFmtId="0" fontId="4" fillId="7" borderId="49" xfId="24" applyFont="1" applyFill="1" applyBorder="1">
      <alignment/>
      <protection/>
    </xf>
    <xf numFmtId="0" fontId="4" fillId="7" borderId="23" xfId="24" applyFont="1" applyFill="1" applyBorder="1">
      <alignment/>
      <protection/>
    </xf>
    <xf numFmtId="0" fontId="20" fillId="7" borderId="23" xfId="24" applyFont="1" applyFill="1" applyBorder="1">
      <alignment/>
      <protection/>
    </xf>
    <xf numFmtId="0" fontId="20" fillId="7" borderId="23" xfId="24" applyFont="1" applyFill="1" applyBorder="1" applyAlignment="1">
      <alignment horizontal="right"/>
      <protection/>
    </xf>
    <xf numFmtId="4" fontId="20" fillId="7" borderId="50" xfId="24" applyNumberFormat="1" applyFont="1" applyFill="1" applyBorder="1">
      <alignment/>
      <protection/>
    </xf>
    <xf numFmtId="0" fontId="20" fillId="0" borderId="62" xfId="23" applyFont="1" applyFill="1" applyBorder="1" applyAlignment="1">
      <alignment horizontal="center"/>
      <protection/>
    </xf>
    <xf numFmtId="0" fontId="20" fillId="0" borderId="53" xfId="23" applyFont="1" applyFill="1" applyBorder="1" applyAlignment="1">
      <alignment horizontal="center"/>
      <protection/>
    </xf>
    <xf numFmtId="0" fontId="20" fillId="0" borderId="63" xfId="23" applyFont="1" applyFill="1" applyBorder="1" applyAlignment="1">
      <alignment horizontal="center"/>
      <protection/>
    </xf>
    <xf numFmtId="0" fontId="20" fillId="0" borderId="61" xfId="23" applyFont="1" applyFill="1" applyBorder="1" applyAlignment="1">
      <alignment horizontal="center"/>
      <protection/>
    </xf>
    <xf numFmtId="0" fontId="20" fillId="0" borderId="64" xfId="23" applyFont="1" applyFill="1" applyBorder="1" applyAlignment="1">
      <alignment horizontal="center"/>
      <protection/>
    </xf>
    <xf numFmtId="0" fontId="20" fillId="0" borderId="0" xfId="23" applyFont="1" applyFill="1" applyBorder="1" applyAlignment="1">
      <alignment horizontal="center"/>
      <protection/>
    </xf>
    <xf numFmtId="0" fontId="4" fillId="0" borderId="0" xfId="23" applyFont="1" applyFill="1" applyBorder="1" applyAlignment="1">
      <alignment/>
      <protection/>
    </xf>
    <xf numFmtId="0" fontId="20" fillId="0" borderId="49" xfId="23" applyFont="1" applyFill="1" applyBorder="1" applyAlignment="1">
      <alignment/>
      <protection/>
    </xf>
    <xf numFmtId="0" fontId="20" fillId="0" borderId="23" xfId="23" applyFont="1" applyFill="1" applyBorder="1" applyAlignment="1">
      <alignment/>
      <protection/>
    </xf>
    <xf numFmtId="0" fontId="4" fillId="0" borderId="23" xfId="23" applyFont="1" applyFill="1" applyBorder="1" applyAlignment="1">
      <alignment/>
      <protection/>
    </xf>
    <xf numFmtId="0" fontId="4" fillId="0" borderId="50" xfId="23" applyFont="1" applyFill="1" applyBorder="1" applyAlignment="1">
      <alignment/>
      <protection/>
    </xf>
    <xf numFmtId="0" fontId="4" fillId="0" borderId="64" xfId="23" applyNumberFormat="1" applyFont="1" applyFill="1" applyBorder="1" applyAlignment="1">
      <alignment horizontal="center" vertical="center"/>
      <protection/>
    </xf>
    <xf numFmtId="0" fontId="4" fillId="0" borderId="64" xfId="23" applyNumberFormat="1" applyFont="1" applyFill="1" applyBorder="1" applyAlignment="1">
      <alignment horizontal="center" wrapText="1"/>
      <protection/>
    </xf>
    <xf numFmtId="0" fontId="4" fillId="0" borderId="64" xfId="23" applyFont="1" applyFill="1" applyBorder="1" applyAlignment="1">
      <alignment wrapText="1"/>
      <protection/>
    </xf>
    <xf numFmtId="0" fontId="4" fillId="0" borderId="64" xfId="23" applyNumberFormat="1" applyFont="1" applyFill="1" applyBorder="1" applyAlignment="1">
      <alignment horizontal="center"/>
      <protection/>
    </xf>
    <xf numFmtId="0" fontId="4" fillId="0" borderId="64" xfId="23" applyFont="1" applyFill="1" applyBorder="1" applyAlignment="1">
      <alignment horizontal="right"/>
      <protection/>
    </xf>
    <xf numFmtId="4" fontId="4" fillId="0" borderId="64" xfId="23" applyNumberFormat="1" applyFont="1" applyFill="1" applyBorder="1">
      <alignment/>
      <protection/>
    </xf>
    <xf numFmtId="4" fontId="4" fillId="0" borderId="64" xfId="23" applyNumberFormat="1" applyFont="1" applyFill="1" applyBorder="1" applyAlignment="1" quotePrefix="1">
      <alignment horizontal="right"/>
      <protection/>
    </xf>
    <xf numFmtId="0" fontId="2" fillId="0" borderId="0" xfId="23" applyAlignment="1">
      <alignment horizontal="center"/>
      <protection/>
    </xf>
    <xf numFmtId="49" fontId="4" fillId="0" borderId="64" xfId="23" applyNumberFormat="1" applyFont="1" applyFill="1" applyBorder="1" applyAlignment="1">
      <alignment horizontal="center" wrapText="1"/>
      <protection/>
    </xf>
    <xf numFmtId="0" fontId="4" fillId="0" borderId="64" xfId="23" applyFont="1" applyFill="1" applyBorder="1" applyAlignment="1" applyProtection="1">
      <alignment horizontal="left" wrapText="1"/>
      <protection hidden="1" locked="0"/>
    </xf>
    <xf numFmtId="168" fontId="4" fillId="0" borderId="64" xfId="23" applyNumberFormat="1" applyFont="1" applyFill="1" applyBorder="1" applyAlignment="1" applyProtection="1">
      <alignment horizontal="left" wrapText="1"/>
      <protection hidden="1" locked="0"/>
    </xf>
    <xf numFmtId="168" fontId="4" fillId="0" borderId="64" xfId="23" applyNumberFormat="1" applyFont="1" applyFill="1" applyBorder="1" applyAlignment="1">
      <alignment horizontal="center"/>
      <protection/>
    </xf>
    <xf numFmtId="3" fontId="4" fillId="0" borderId="64" xfId="23" applyNumberFormat="1" applyFont="1" applyFill="1" applyBorder="1">
      <alignment/>
      <protection/>
    </xf>
    <xf numFmtId="168" fontId="4" fillId="0" borderId="64" xfId="23" applyNumberFormat="1" applyFont="1" applyFill="1" applyBorder="1">
      <alignment/>
      <protection/>
    </xf>
    <xf numFmtId="1" fontId="4" fillId="0" borderId="64" xfId="23" applyNumberFormat="1" applyFont="1" applyFill="1" applyBorder="1" applyAlignment="1">
      <alignment horizontal="center" vertical="center"/>
      <protection/>
    </xf>
    <xf numFmtId="0" fontId="4" fillId="0" borderId="0" xfId="23" applyFont="1" applyFill="1">
      <alignment/>
      <protection/>
    </xf>
    <xf numFmtId="49" fontId="20" fillId="0" borderId="51" xfId="23" applyNumberFormat="1" applyFont="1" applyFill="1" applyBorder="1">
      <alignment/>
      <protection/>
    </xf>
    <xf numFmtId="49" fontId="20" fillId="0" borderId="52" xfId="23" applyNumberFormat="1" applyFont="1" applyFill="1" applyBorder="1">
      <alignment/>
      <protection/>
    </xf>
    <xf numFmtId="2" fontId="20" fillId="0" borderId="52" xfId="23" applyNumberFormat="1" applyFont="1" applyFill="1" applyBorder="1">
      <alignment/>
      <protection/>
    </xf>
    <xf numFmtId="4" fontId="20" fillId="0" borderId="52" xfId="23" applyNumberFormat="1" applyFont="1" applyFill="1" applyBorder="1">
      <alignment/>
      <protection/>
    </xf>
    <xf numFmtId="4" fontId="20" fillId="0" borderId="53" xfId="23" applyNumberFormat="1" applyFont="1" applyFill="1" applyBorder="1">
      <alignment/>
      <protection/>
    </xf>
    <xf numFmtId="49" fontId="20" fillId="0" borderId="59" xfId="23" applyNumberFormat="1" applyFont="1" applyFill="1" applyBorder="1">
      <alignment/>
      <protection/>
    </xf>
    <xf numFmtId="49" fontId="20" fillId="0" borderId="60" xfId="23" applyNumberFormat="1" applyFont="1" applyFill="1" applyBorder="1">
      <alignment/>
      <protection/>
    </xf>
    <xf numFmtId="2" fontId="20" fillId="0" borderId="60" xfId="23" applyNumberFormat="1" applyFont="1" applyFill="1" applyBorder="1">
      <alignment/>
      <protection/>
    </xf>
    <xf numFmtId="4" fontId="20" fillId="0" borderId="60" xfId="23" applyNumberFormat="1" applyFont="1" applyFill="1" applyBorder="1">
      <alignment/>
      <protection/>
    </xf>
    <xf numFmtId="4" fontId="20" fillId="0" borderId="61" xfId="23" applyNumberFormat="1" applyFont="1" applyFill="1" applyBorder="1">
      <alignment/>
      <protection/>
    </xf>
    <xf numFmtId="0" fontId="4" fillId="7" borderId="49" xfId="23" applyFont="1" applyFill="1" applyBorder="1">
      <alignment/>
      <protection/>
    </xf>
    <xf numFmtId="0" fontId="4" fillId="7" borderId="23" xfId="23" applyFont="1" applyFill="1" applyBorder="1">
      <alignment/>
      <protection/>
    </xf>
    <xf numFmtId="0" fontId="20" fillId="7" borderId="23" xfId="23" applyFont="1" applyFill="1" applyBorder="1">
      <alignment/>
      <protection/>
    </xf>
    <xf numFmtId="0" fontId="20" fillId="7" borderId="23" xfId="23" applyFont="1" applyFill="1" applyBorder="1" applyAlignment="1">
      <alignment horizontal="right"/>
      <protection/>
    </xf>
    <xf numFmtId="4" fontId="20" fillId="7" borderId="50" xfId="23" applyNumberFormat="1" applyFont="1" applyFill="1" applyBorder="1">
      <alignment/>
      <protection/>
    </xf>
    <xf numFmtId="0" fontId="4" fillId="0" borderId="64" xfId="23" applyNumberFormat="1" applyFont="1" applyFill="1" applyBorder="1" applyAlignment="1" quotePrefix="1">
      <alignment horizontal="center"/>
      <protection/>
    </xf>
    <xf numFmtId="49" fontId="58" fillId="0" borderId="64" xfId="22" applyNumberFormat="1" applyFont="1" applyFill="1" applyBorder="1" applyAlignment="1">
      <alignment horizontal="center" vertical="top" wrapText="1"/>
      <protection/>
    </xf>
    <xf numFmtId="2" fontId="58" fillId="0" borderId="64" xfId="22" applyNumberFormat="1" applyFont="1" applyFill="1" applyBorder="1" applyAlignment="1">
      <alignment horizontal="center" vertical="top" wrapText="1"/>
      <protection/>
    </xf>
    <xf numFmtId="49" fontId="58" fillId="0" borderId="65" xfId="22" applyNumberFormat="1" applyFont="1" applyFill="1" applyBorder="1" applyAlignment="1">
      <alignment horizontal="center" vertical="top" wrapText="1"/>
      <protection/>
    </xf>
    <xf numFmtId="0" fontId="47" fillId="0" borderId="0" xfId="22" applyNumberFormat="1" applyFont="1" applyFill="1" applyBorder="1">
      <alignment/>
      <protection/>
    </xf>
    <xf numFmtId="49" fontId="58" fillId="0" borderId="59" xfId="22" applyNumberFormat="1" applyFont="1" applyFill="1" applyBorder="1" applyAlignment="1">
      <alignment horizontal="left" vertical="top"/>
      <protection/>
    </xf>
    <xf numFmtId="49" fontId="58" fillId="0" borderId="60" xfId="22" applyNumberFormat="1" applyFont="1" applyFill="1" applyBorder="1" applyAlignment="1">
      <alignment horizontal="left" vertical="top" wrapText="1"/>
      <protection/>
    </xf>
    <xf numFmtId="49" fontId="58" fillId="0" borderId="60" xfId="22" applyNumberFormat="1" applyFont="1" applyFill="1" applyBorder="1" applyAlignment="1">
      <alignment horizontal="center" vertical="top" wrapText="1"/>
      <protection/>
    </xf>
    <xf numFmtId="2" fontId="58" fillId="0" borderId="61" xfId="22" applyNumberFormat="1" applyFont="1" applyFill="1" applyBorder="1" applyAlignment="1">
      <alignment horizontal="right" vertical="top" wrapText="1"/>
      <protection/>
    </xf>
    <xf numFmtId="49" fontId="59" fillId="0" borderId="63" xfId="22" applyNumberFormat="1" applyFont="1" applyFill="1" applyBorder="1" applyAlignment="1">
      <alignment horizontal="left" vertical="top" wrapText="1"/>
      <protection/>
    </xf>
    <xf numFmtId="49" fontId="59" fillId="0" borderId="63" xfId="22" applyNumberFormat="1" applyFont="1" applyFill="1" applyBorder="1" applyAlignment="1">
      <alignment horizontal="center" vertical="top" wrapText="1"/>
      <protection/>
    </xf>
    <xf numFmtId="2" fontId="59" fillId="0" borderId="63" xfId="22" applyNumberFormat="1" applyFont="1" applyFill="1" applyBorder="1" applyAlignment="1">
      <alignment horizontal="right" vertical="top" wrapText="1"/>
      <protection/>
    </xf>
    <xf numFmtId="0" fontId="0" fillId="0" borderId="0" xfId="0" applyNumberFormat="1" applyFont="1" applyFill="1" applyBorder="1"/>
    <xf numFmtId="49" fontId="59" fillId="0" borderId="59" xfId="22" applyNumberFormat="1" applyFont="1" applyFill="1" applyBorder="1" applyAlignment="1">
      <alignment horizontal="left" vertical="top" wrapText="1"/>
      <protection/>
    </xf>
    <xf numFmtId="49" fontId="59" fillId="0" borderId="63" xfId="22" applyNumberFormat="1" applyFont="1" applyBorder="1" applyAlignment="1">
      <alignment horizontal="left" vertical="top" wrapText="1"/>
      <protection/>
    </xf>
    <xf numFmtId="49" fontId="59" fillId="0" borderId="63" xfId="22" applyNumberFormat="1" applyFont="1" applyBorder="1" applyAlignment="1">
      <alignment horizontal="center" vertical="top" wrapText="1"/>
      <protection/>
    </xf>
    <xf numFmtId="2" fontId="59" fillId="0" borderId="63" xfId="22" applyNumberFormat="1" applyFont="1" applyBorder="1" applyAlignment="1">
      <alignment horizontal="right" vertical="top" wrapText="1"/>
      <protection/>
    </xf>
    <xf numFmtId="49" fontId="58" fillId="0" borderId="63" xfId="22" applyNumberFormat="1" applyFont="1" applyBorder="1" applyAlignment="1">
      <alignment horizontal="left" vertical="top" wrapText="1"/>
      <protection/>
    </xf>
    <xf numFmtId="49" fontId="59" fillId="0" borderId="63" xfId="0" applyNumberFormat="1" applyFont="1" applyBorder="1" applyAlignment="1">
      <alignment horizontal="left" vertical="top" wrapText="1"/>
    </xf>
    <xf numFmtId="49" fontId="59" fillId="0" borderId="63" xfId="0" applyNumberFormat="1" applyFont="1" applyBorder="1" applyAlignment="1">
      <alignment horizontal="center" vertical="top" wrapText="1"/>
    </xf>
    <xf numFmtId="2" fontId="59" fillId="0" borderId="63" xfId="0" applyNumberFormat="1" applyFont="1" applyBorder="1" applyAlignment="1">
      <alignment horizontal="right" vertical="top" wrapText="1"/>
    </xf>
    <xf numFmtId="0" fontId="49" fillId="0" borderId="0" xfId="22" applyNumberFormat="1" applyFont="1" applyFill="1" applyBorder="1">
      <alignment/>
      <protection/>
    </xf>
    <xf numFmtId="49" fontId="59" fillId="0" borderId="0" xfId="22" applyNumberFormat="1" applyFont="1" applyFill="1" applyBorder="1" applyAlignment="1">
      <alignment horizontal="left" vertical="top" wrapText="1"/>
      <protection/>
    </xf>
    <xf numFmtId="49" fontId="59" fillId="0" borderId="0" xfId="22" applyNumberFormat="1" applyFont="1" applyFill="1" applyBorder="1" applyAlignment="1">
      <alignment horizontal="center" vertical="top" wrapText="1"/>
      <protection/>
    </xf>
    <xf numFmtId="2" fontId="59" fillId="0" borderId="0" xfId="22" applyNumberFormat="1" applyFont="1" applyFill="1" applyBorder="1" applyAlignment="1">
      <alignment horizontal="right" vertical="top" wrapText="1"/>
      <protection/>
    </xf>
    <xf numFmtId="0" fontId="16" fillId="8" borderId="0" xfId="0" applyFont="1" applyFill="1" applyAlignment="1">
      <alignment horizontal="center" vertical="center"/>
    </xf>
    <xf numFmtId="0" fontId="0" fillId="0" borderId="0" xfId="0"/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" fontId="2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17" fillId="5" borderId="0" xfId="21" applyFont="1" applyFill="1" applyAlignment="1">
      <alignment horizontal="center" vertical="center" wrapText="1"/>
      <protection/>
    </xf>
    <xf numFmtId="0" fontId="20" fillId="0" borderId="23" xfId="21" applyFont="1" applyBorder="1" applyAlignment="1">
      <alignment horizontal="left" vertical="top"/>
      <protection/>
    </xf>
    <xf numFmtId="0" fontId="48" fillId="6" borderId="0" xfId="23" applyFont="1" applyFill="1" applyAlignment="1">
      <alignment horizontal="center"/>
      <protection/>
    </xf>
    <xf numFmtId="1" fontId="51" fillId="0" borderId="0" xfId="23" applyNumberFormat="1" applyFont="1" applyFill="1" applyAlignment="1">
      <alignment horizontal="center" vertical="top"/>
      <protection/>
    </xf>
    <xf numFmtId="0" fontId="2" fillId="0" borderId="0" xfId="23" applyAlignment="1">
      <alignment vertical="top"/>
      <protection/>
    </xf>
    <xf numFmtId="0" fontId="20" fillId="0" borderId="60" xfId="24" applyFont="1" applyFill="1" applyBorder="1" applyAlignment="1">
      <alignment horizontal="center"/>
      <protection/>
    </xf>
    <xf numFmtId="0" fontId="20" fillId="0" borderId="60" xfId="24" applyFont="1" applyFill="1" applyBorder="1" applyAlignment="1">
      <alignment/>
      <protection/>
    </xf>
    <xf numFmtId="0" fontId="20" fillId="0" borderId="49" xfId="24" applyFont="1" applyFill="1" applyBorder="1" applyAlignment="1">
      <alignment horizontal="center"/>
      <protection/>
    </xf>
    <xf numFmtId="0" fontId="4" fillId="0" borderId="23" xfId="24" applyFont="1" applyFill="1" applyBorder="1" applyAlignment="1">
      <alignment/>
      <protection/>
    </xf>
    <xf numFmtId="0" fontId="4" fillId="0" borderId="50" xfId="24" applyFont="1" applyFill="1" applyBorder="1" applyAlignment="1">
      <alignment/>
      <protection/>
    </xf>
    <xf numFmtId="0" fontId="20" fillId="0" borderId="23" xfId="24" applyFont="1" applyFill="1" applyBorder="1" applyAlignment="1">
      <alignment horizontal="center"/>
      <protection/>
    </xf>
    <xf numFmtId="0" fontId="20" fillId="0" borderId="60" xfId="23" applyFont="1" applyFill="1" applyBorder="1" applyAlignment="1">
      <alignment horizontal="center"/>
      <protection/>
    </xf>
    <xf numFmtId="0" fontId="20" fillId="0" borderId="60" xfId="23" applyFont="1" applyFill="1" applyBorder="1" applyAlignment="1">
      <alignment/>
      <protection/>
    </xf>
    <xf numFmtId="0" fontId="20" fillId="0" borderId="49" xfId="23" applyFont="1" applyFill="1" applyBorder="1" applyAlignment="1">
      <alignment horizontal="center"/>
      <protection/>
    </xf>
    <xf numFmtId="0" fontId="4" fillId="0" borderId="23" xfId="23" applyFont="1" applyFill="1" applyBorder="1" applyAlignment="1">
      <alignment/>
      <protection/>
    </xf>
    <xf numFmtId="0" fontId="4" fillId="0" borderId="50" xfId="23" applyFont="1" applyFill="1" applyBorder="1" applyAlignment="1">
      <alignment/>
      <protection/>
    </xf>
    <xf numFmtId="0" fontId="20" fillId="0" borderId="23" xfId="23" applyFont="1" applyFill="1" applyBorder="1" applyAlignment="1">
      <alignment horizont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4" xfId="21"/>
    <cellStyle name="Normální 2" xfId="22"/>
    <cellStyle name="Normální 3" xfId="23"/>
    <cellStyle name="Normální 5" xfId="24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17142422" TargetMode="External" /><Relationship Id="rId2" Type="http://schemas.openxmlformats.org/officeDocument/2006/relationships/hyperlink" Target="https://podminky.urs.cz/item/CS_URS_2022_01/317944321" TargetMode="External" /><Relationship Id="rId3" Type="http://schemas.openxmlformats.org/officeDocument/2006/relationships/hyperlink" Target="https://podminky.urs.cz/item/CS_URS_2022_01/340236211" TargetMode="External" /><Relationship Id="rId4" Type="http://schemas.openxmlformats.org/officeDocument/2006/relationships/hyperlink" Target="https://podminky.urs.cz/item/CS_URS_2022_01/340238211" TargetMode="External" /><Relationship Id="rId5" Type="http://schemas.openxmlformats.org/officeDocument/2006/relationships/hyperlink" Target="https://podminky.urs.cz/item/CS_URS_2022_01/346244381" TargetMode="External" /><Relationship Id="rId6" Type="http://schemas.openxmlformats.org/officeDocument/2006/relationships/hyperlink" Target="https://podminky.urs.cz/item/CS_URS_2022_01/346481111" TargetMode="External" /><Relationship Id="rId7" Type="http://schemas.openxmlformats.org/officeDocument/2006/relationships/hyperlink" Target="https://podminky.urs.cz/item/CS_URS_2022_01/611325421" TargetMode="External" /><Relationship Id="rId8" Type="http://schemas.openxmlformats.org/officeDocument/2006/relationships/hyperlink" Target="https://podminky.urs.cz/item/CS_URS_2022_01/612111001" TargetMode="External" /><Relationship Id="rId9" Type="http://schemas.openxmlformats.org/officeDocument/2006/relationships/hyperlink" Target="https://podminky.urs.cz/item/CS_URS_2022_01/612135101" TargetMode="External" /><Relationship Id="rId10" Type="http://schemas.openxmlformats.org/officeDocument/2006/relationships/hyperlink" Target="https://podminky.urs.cz/item/CS_URS_2022_01/612142001" TargetMode="External" /><Relationship Id="rId11" Type="http://schemas.openxmlformats.org/officeDocument/2006/relationships/hyperlink" Target="https://podminky.urs.cz/item/CS_URS_2022_01/612321141" TargetMode="External" /><Relationship Id="rId12" Type="http://schemas.openxmlformats.org/officeDocument/2006/relationships/hyperlink" Target="https://podminky.urs.cz/item/CS_URS_2022_01/612325222" TargetMode="External" /><Relationship Id="rId13" Type="http://schemas.openxmlformats.org/officeDocument/2006/relationships/hyperlink" Target="https://podminky.urs.cz/item/CS_URS_2022_01/612325225" TargetMode="External" /><Relationship Id="rId14" Type="http://schemas.openxmlformats.org/officeDocument/2006/relationships/hyperlink" Target="https://podminky.urs.cz/item/CS_URS_2022_01/612325302" TargetMode="External" /><Relationship Id="rId15" Type="http://schemas.openxmlformats.org/officeDocument/2006/relationships/hyperlink" Target="https://podminky.urs.cz/item/CS_URS_2022_01/612325421" TargetMode="External" /><Relationship Id="rId16" Type="http://schemas.openxmlformats.org/officeDocument/2006/relationships/hyperlink" Target="https://podminky.urs.cz/item/CS_URS_2022_01/621325102" TargetMode="External" /><Relationship Id="rId17" Type="http://schemas.openxmlformats.org/officeDocument/2006/relationships/hyperlink" Target="https://podminky.urs.cz/item/CS_URS_2022_01/622325102" TargetMode="External" /><Relationship Id="rId18" Type="http://schemas.openxmlformats.org/officeDocument/2006/relationships/hyperlink" Target="https://podminky.urs.cz/item/CS_URS_2022_01/629995101" TargetMode="External" /><Relationship Id="rId19" Type="http://schemas.openxmlformats.org/officeDocument/2006/relationships/hyperlink" Target="https://podminky.urs.cz/item/CS_URS_2022_01/642942611" TargetMode="External" /><Relationship Id="rId20" Type="http://schemas.openxmlformats.org/officeDocument/2006/relationships/hyperlink" Target="https://podminky.urs.cz/item/CS_URS_2022_01/642944121" TargetMode="External" /><Relationship Id="rId21" Type="http://schemas.openxmlformats.org/officeDocument/2006/relationships/hyperlink" Target="https://podminky.urs.cz/item/CS_URS_2022_01/952902041" TargetMode="External" /><Relationship Id="rId22" Type="http://schemas.openxmlformats.org/officeDocument/2006/relationships/hyperlink" Target="https://podminky.urs.cz/item/CS_URS_2022_01/962031132" TargetMode="External" /><Relationship Id="rId23" Type="http://schemas.openxmlformats.org/officeDocument/2006/relationships/hyperlink" Target="https://podminky.urs.cz/item/CS_URS_2022_01/967031132" TargetMode="External" /><Relationship Id="rId24" Type="http://schemas.openxmlformats.org/officeDocument/2006/relationships/hyperlink" Target="https://podminky.urs.cz/item/CS_URS_2022_01/971033621" TargetMode="External" /><Relationship Id="rId25" Type="http://schemas.openxmlformats.org/officeDocument/2006/relationships/hyperlink" Target="https://podminky.urs.cz/item/CS_URS_2022_01/971033621" TargetMode="External" /><Relationship Id="rId26" Type="http://schemas.openxmlformats.org/officeDocument/2006/relationships/hyperlink" Target="https://podminky.urs.cz/item/CS_URS_2022_01/974031664" TargetMode="External" /><Relationship Id="rId27" Type="http://schemas.openxmlformats.org/officeDocument/2006/relationships/hyperlink" Target="https://podminky.urs.cz/item/CS_URS_2022_01/977151113" TargetMode="External" /><Relationship Id="rId28" Type="http://schemas.openxmlformats.org/officeDocument/2006/relationships/hyperlink" Target="https://podminky.urs.cz/item/CS_URS_2022_01/978015331" TargetMode="External" /><Relationship Id="rId29" Type="http://schemas.openxmlformats.org/officeDocument/2006/relationships/hyperlink" Target="https://podminky.urs.cz/item/CS_URS_2022_01/997013212" TargetMode="External" /><Relationship Id="rId30" Type="http://schemas.openxmlformats.org/officeDocument/2006/relationships/hyperlink" Target="https://podminky.urs.cz/item/CS_URS_2022_01/997013501" TargetMode="External" /><Relationship Id="rId31" Type="http://schemas.openxmlformats.org/officeDocument/2006/relationships/hyperlink" Target="https://podminky.urs.cz/item/CS_URS_2022_01/997013509" TargetMode="External" /><Relationship Id="rId32" Type="http://schemas.openxmlformats.org/officeDocument/2006/relationships/hyperlink" Target="https://podminky.urs.cz/item/CS_URS_2022_01/997013631" TargetMode="External" /><Relationship Id="rId33" Type="http://schemas.openxmlformats.org/officeDocument/2006/relationships/hyperlink" Target="https://podminky.urs.cz/item/CS_URS_2022_01/997013812" TargetMode="External" /><Relationship Id="rId34" Type="http://schemas.openxmlformats.org/officeDocument/2006/relationships/hyperlink" Target="https://podminky.urs.cz/item/CS_URS_2022_01/998018002" TargetMode="External" /><Relationship Id="rId35" Type="http://schemas.openxmlformats.org/officeDocument/2006/relationships/hyperlink" Target="https://podminky.urs.cz/item/CS_URS_2022_01/713131151" TargetMode="External" /><Relationship Id="rId36" Type="http://schemas.openxmlformats.org/officeDocument/2006/relationships/hyperlink" Target="https://podminky.urs.cz/item/CS_URS_2022_01/998713202" TargetMode="External" /><Relationship Id="rId37" Type="http://schemas.openxmlformats.org/officeDocument/2006/relationships/hyperlink" Target="https://podminky.urs.cz/item/CS_URS_2022_01/725111982" TargetMode="External" /><Relationship Id="rId38" Type="http://schemas.openxmlformats.org/officeDocument/2006/relationships/hyperlink" Target="https://podminky.urs.cz/item/CS_URS_2022_01/725116931" TargetMode="External" /><Relationship Id="rId39" Type="http://schemas.openxmlformats.org/officeDocument/2006/relationships/hyperlink" Target="https://podminky.urs.cz/item/CS_URS_2022_01/725116941" TargetMode="External" /><Relationship Id="rId40" Type="http://schemas.openxmlformats.org/officeDocument/2006/relationships/hyperlink" Target="https://podminky.urs.cz/item/CS_URS_2022_01/725121965" TargetMode="External" /><Relationship Id="rId41" Type="http://schemas.openxmlformats.org/officeDocument/2006/relationships/hyperlink" Target="https://podminky.urs.cz/item/CS_URS_2022_01/725211604" TargetMode="External" /><Relationship Id="rId42" Type="http://schemas.openxmlformats.org/officeDocument/2006/relationships/hyperlink" Target="https://podminky.urs.cz/item/CS_URS_2022_01/725291621" TargetMode="External" /><Relationship Id="rId43" Type="http://schemas.openxmlformats.org/officeDocument/2006/relationships/hyperlink" Target="https://podminky.urs.cz/item/CS_URS_2022_01/725291631" TargetMode="External" /><Relationship Id="rId44" Type="http://schemas.openxmlformats.org/officeDocument/2006/relationships/hyperlink" Target="https://podminky.urs.cz/item/CS_URS_2022_01/725331111" TargetMode="External" /><Relationship Id="rId45" Type="http://schemas.openxmlformats.org/officeDocument/2006/relationships/hyperlink" Target="https://podminky.urs.cz/item/CS_URS_2022_01/725821316" TargetMode="External" /><Relationship Id="rId46" Type="http://schemas.openxmlformats.org/officeDocument/2006/relationships/hyperlink" Target="https://podminky.urs.cz/item/CS_URS_2022_01/998725202" TargetMode="External" /><Relationship Id="rId47" Type="http://schemas.openxmlformats.org/officeDocument/2006/relationships/hyperlink" Target="https://podminky.urs.cz/item/CS_URS_2022_01/998726212" TargetMode="External" /><Relationship Id="rId48" Type="http://schemas.openxmlformats.org/officeDocument/2006/relationships/hyperlink" Target="https://podminky.urs.cz/item/CS_URS_2022_01/751711851" TargetMode="External" /><Relationship Id="rId49" Type="http://schemas.openxmlformats.org/officeDocument/2006/relationships/hyperlink" Target="https://podminky.urs.cz/item/CS_URS_2022_01/763111411" TargetMode="External" /><Relationship Id="rId50" Type="http://schemas.openxmlformats.org/officeDocument/2006/relationships/hyperlink" Target="https://podminky.urs.cz/item/CS_URS_2022_01/763111717" TargetMode="External" /><Relationship Id="rId51" Type="http://schemas.openxmlformats.org/officeDocument/2006/relationships/hyperlink" Target="https://podminky.urs.cz/item/CS_URS_2022_01/763111821" TargetMode="External" /><Relationship Id="rId52" Type="http://schemas.openxmlformats.org/officeDocument/2006/relationships/hyperlink" Target="https://podminky.urs.cz/item/CS_URS_2022_01/763121463" TargetMode="External" /><Relationship Id="rId53" Type="http://schemas.openxmlformats.org/officeDocument/2006/relationships/hyperlink" Target="https://podminky.urs.cz/item/CS_URS_2022_01/763121714" TargetMode="External" /><Relationship Id="rId54" Type="http://schemas.openxmlformats.org/officeDocument/2006/relationships/hyperlink" Target="https://podminky.urs.cz/item/CS_URS_2022_01/763121811" TargetMode="External" /><Relationship Id="rId55" Type="http://schemas.openxmlformats.org/officeDocument/2006/relationships/hyperlink" Target="https://podminky.urs.cz/item/CS_URS_2022_01/763121821" TargetMode="External" /><Relationship Id="rId56" Type="http://schemas.openxmlformats.org/officeDocument/2006/relationships/hyperlink" Target="https://podminky.urs.cz/item/CS_URS_2022_01/763122811" TargetMode="External" /><Relationship Id="rId57" Type="http://schemas.openxmlformats.org/officeDocument/2006/relationships/hyperlink" Target="https://podminky.urs.cz/item/CS_URS_2022_01/763164531" TargetMode="External" /><Relationship Id="rId58" Type="http://schemas.openxmlformats.org/officeDocument/2006/relationships/hyperlink" Target="https://podminky.urs.cz/item/CS_URS_2022_01/763164551" TargetMode="External" /><Relationship Id="rId59" Type="http://schemas.openxmlformats.org/officeDocument/2006/relationships/hyperlink" Target="https://podminky.urs.cz/item/CS_URS_2022_01/763164558" TargetMode="External" /><Relationship Id="rId60" Type="http://schemas.openxmlformats.org/officeDocument/2006/relationships/hyperlink" Target="https://podminky.urs.cz/item/CS_URS_2022_01/763164651" TargetMode="External" /><Relationship Id="rId61" Type="http://schemas.openxmlformats.org/officeDocument/2006/relationships/hyperlink" Target="https://podminky.urs.cz/item/CS_URS_2022_01/763164656" TargetMode="External" /><Relationship Id="rId62" Type="http://schemas.openxmlformats.org/officeDocument/2006/relationships/hyperlink" Target="https://podminky.urs.cz/item/CS_URS_2022_01/763164658" TargetMode="External" /><Relationship Id="rId63" Type="http://schemas.openxmlformats.org/officeDocument/2006/relationships/hyperlink" Target="https://podminky.urs.cz/item/CS_URS_2022_01/763172322" TargetMode="External" /><Relationship Id="rId64" Type="http://schemas.openxmlformats.org/officeDocument/2006/relationships/hyperlink" Target="https://podminky.urs.cz/item/CS_URS_2022_01/763172323" TargetMode="External" /><Relationship Id="rId65" Type="http://schemas.openxmlformats.org/officeDocument/2006/relationships/hyperlink" Target="https://podminky.urs.cz/item/CS_URS_2022_01/763172325" TargetMode="External" /><Relationship Id="rId66" Type="http://schemas.openxmlformats.org/officeDocument/2006/relationships/hyperlink" Target="https://podminky.urs.cz/item/CS_URS_2022_01/763181311" TargetMode="External" /><Relationship Id="rId67" Type="http://schemas.openxmlformats.org/officeDocument/2006/relationships/hyperlink" Target="https://podminky.urs.cz/item/CS_URS_2022_01/763181811" TargetMode="External" /><Relationship Id="rId68" Type="http://schemas.openxmlformats.org/officeDocument/2006/relationships/hyperlink" Target="https://podminky.urs.cz/item/CS_URS_2022_01/763431701" TargetMode="External" /><Relationship Id="rId69" Type="http://schemas.openxmlformats.org/officeDocument/2006/relationships/hyperlink" Target="https://podminky.urs.cz/item/CS_URS_2022_01/763431801" TargetMode="External" /><Relationship Id="rId70" Type="http://schemas.openxmlformats.org/officeDocument/2006/relationships/hyperlink" Target="https://podminky.urs.cz/item/CS_URS_2022_01/763431871" TargetMode="External" /><Relationship Id="rId71" Type="http://schemas.openxmlformats.org/officeDocument/2006/relationships/hyperlink" Target="https://podminky.urs.cz/item/CS_URS_2022_01/998763402" TargetMode="External" /><Relationship Id="rId72" Type="http://schemas.openxmlformats.org/officeDocument/2006/relationships/hyperlink" Target="https://podminky.urs.cz/item/CS_URS_2022_01/766660001" TargetMode="External" /><Relationship Id="rId73" Type="http://schemas.openxmlformats.org/officeDocument/2006/relationships/hyperlink" Target="https://podminky.urs.cz/item/CS_URS_2022_01/766660717" TargetMode="External" /><Relationship Id="rId74" Type="http://schemas.openxmlformats.org/officeDocument/2006/relationships/hyperlink" Target="https://podminky.urs.cz/item/CS_URS_2022_01/766691914" TargetMode="External" /><Relationship Id="rId75" Type="http://schemas.openxmlformats.org/officeDocument/2006/relationships/hyperlink" Target="https://podminky.urs.cz/item/CS_URS_2022_01/998766202" TargetMode="External" /><Relationship Id="rId76" Type="http://schemas.openxmlformats.org/officeDocument/2006/relationships/hyperlink" Target="https://podminky.urs.cz/item/CS_URS_2022_01/776141111" TargetMode="External" /><Relationship Id="rId77" Type="http://schemas.openxmlformats.org/officeDocument/2006/relationships/hyperlink" Target="https://podminky.urs.cz/item/CS_URS_2022_01/998776202" TargetMode="External" /><Relationship Id="rId78" Type="http://schemas.openxmlformats.org/officeDocument/2006/relationships/hyperlink" Target="https://podminky.urs.cz/item/CS_URS_2022_01/781121011" TargetMode="External" /><Relationship Id="rId79" Type="http://schemas.openxmlformats.org/officeDocument/2006/relationships/hyperlink" Target="https://podminky.urs.cz/item/CS_URS_2022_01/781151031" TargetMode="External" /><Relationship Id="rId80" Type="http://schemas.openxmlformats.org/officeDocument/2006/relationships/hyperlink" Target="https://podminky.urs.cz/item/CS_URS_2022_01/781474226" TargetMode="External" /><Relationship Id="rId81" Type="http://schemas.openxmlformats.org/officeDocument/2006/relationships/hyperlink" Target="https://podminky.urs.cz/item/CS_URS_2022_01/781495211" TargetMode="External" /><Relationship Id="rId82" Type="http://schemas.openxmlformats.org/officeDocument/2006/relationships/hyperlink" Target="https://podminky.urs.cz/item/CS_URS_2022_01/998781202" TargetMode="External" /><Relationship Id="rId83" Type="http://schemas.openxmlformats.org/officeDocument/2006/relationships/hyperlink" Target="https://podminky.urs.cz/item/CS_URS_2022_01/783000201" TargetMode="External" /><Relationship Id="rId84" Type="http://schemas.openxmlformats.org/officeDocument/2006/relationships/hyperlink" Target="https://podminky.urs.cz/item/CS_URS_2022_01/783301303" TargetMode="External" /><Relationship Id="rId85" Type="http://schemas.openxmlformats.org/officeDocument/2006/relationships/hyperlink" Target="https://podminky.urs.cz/item/CS_URS_2022_01/783301311" TargetMode="External" /><Relationship Id="rId86" Type="http://schemas.openxmlformats.org/officeDocument/2006/relationships/hyperlink" Target="https://podminky.urs.cz/item/CS_URS_2022_01/783301401" TargetMode="External" /><Relationship Id="rId87" Type="http://schemas.openxmlformats.org/officeDocument/2006/relationships/hyperlink" Target="https://podminky.urs.cz/item/CS_URS_2022_01/783306801" TargetMode="External" /><Relationship Id="rId88" Type="http://schemas.openxmlformats.org/officeDocument/2006/relationships/hyperlink" Target="https://podminky.urs.cz/item/CS_URS_2022_01/783314203" TargetMode="External" /><Relationship Id="rId89" Type="http://schemas.openxmlformats.org/officeDocument/2006/relationships/hyperlink" Target="https://podminky.urs.cz/item/CS_URS_2022_01/783315103" TargetMode="External" /><Relationship Id="rId90" Type="http://schemas.openxmlformats.org/officeDocument/2006/relationships/hyperlink" Target="https://podminky.urs.cz/item/CS_URS_2022_01/783317105" TargetMode="External" /><Relationship Id="rId91" Type="http://schemas.openxmlformats.org/officeDocument/2006/relationships/hyperlink" Target="https://podminky.urs.cz/item/CS_URS_2022_01/783601411" TargetMode="External" /><Relationship Id="rId92" Type="http://schemas.openxmlformats.org/officeDocument/2006/relationships/hyperlink" Target="https://podminky.urs.cz/item/CS_URS_2022_01/783601441" TargetMode="External" /><Relationship Id="rId93" Type="http://schemas.openxmlformats.org/officeDocument/2006/relationships/hyperlink" Target="https://podminky.urs.cz/item/CS_URS_2022_01/783606808" TargetMode="External" /><Relationship Id="rId94" Type="http://schemas.openxmlformats.org/officeDocument/2006/relationships/hyperlink" Target="https://podminky.urs.cz/item/CS_URS_2022_01/783606823" TargetMode="External" /><Relationship Id="rId95" Type="http://schemas.openxmlformats.org/officeDocument/2006/relationships/hyperlink" Target="https://podminky.urs.cz/item/CS_URS_2022_01/783614121" TargetMode="External" /><Relationship Id="rId96" Type="http://schemas.openxmlformats.org/officeDocument/2006/relationships/hyperlink" Target="https://podminky.urs.cz/item/CS_URS_2022_01/783614141" TargetMode="External" /><Relationship Id="rId97" Type="http://schemas.openxmlformats.org/officeDocument/2006/relationships/hyperlink" Target="https://podminky.urs.cz/item/CS_URS_2022_01/783617127" TargetMode="External" /><Relationship Id="rId98" Type="http://schemas.openxmlformats.org/officeDocument/2006/relationships/hyperlink" Target="https://podminky.urs.cz/item/CS_URS_2022_01/783617147" TargetMode="External" /><Relationship Id="rId99" Type="http://schemas.openxmlformats.org/officeDocument/2006/relationships/hyperlink" Target="https://podminky.urs.cz/item/CS_URS_2022_01/784121011" TargetMode="External" /><Relationship Id="rId100" Type="http://schemas.openxmlformats.org/officeDocument/2006/relationships/hyperlink" Target="https://podminky.urs.cz/item/CS_URS_2022_01/784171101" TargetMode="External" /><Relationship Id="rId101" Type="http://schemas.openxmlformats.org/officeDocument/2006/relationships/hyperlink" Target="https://podminky.urs.cz/item/CS_URS_2022_01/784171111" TargetMode="External" /><Relationship Id="rId102" Type="http://schemas.openxmlformats.org/officeDocument/2006/relationships/hyperlink" Target="https://podminky.urs.cz/item/CS_URS_2022_01/784181101" TargetMode="External" /><Relationship Id="rId103" Type="http://schemas.openxmlformats.org/officeDocument/2006/relationships/hyperlink" Target="https://podminky.urs.cz/item/CS_URS_2022_01/784191003" TargetMode="External" /><Relationship Id="rId104" Type="http://schemas.openxmlformats.org/officeDocument/2006/relationships/hyperlink" Target="https://podminky.urs.cz/item/CS_URS_2022_01/784191007" TargetMode="External" /><Relationship Id="rId105" Type="http://schemas.openxmlformats.org/officeDocument/2006/relationships/hyperlink" Target="https://podminky.urs.cz/item/CS_URS_2022_01/784211131" TargetMode="External" /><Relationship Id="rId106" Type="http://schemas.openxmlformats.org/officeDocument/2006/relationships/hyperlink" Target="https://podminky.urs.cz/item/CS_URS_2022_01/786626111" TargetMode="External" /><Relationship Id="rId107" Type="http://schemas.openxmlformats.org/officeDocument/2006/relationships/hyperlink" Target="https://podminky.urs.cz/item/CS_URS_2022_01/998786202" TargetMode="External" /><Relationship Id="rId108" Type="http://schemas.openxmlformats.org/officeDocument/2006/relationships/hyperlink" Target="https://podminky.urs.cz/item/CS_URS_2022_01/HZS2491" TargetMode="External" /><Relationship Id="rId109" Type="http://schemas.openxmlformats.org/officeDocument/2006/relationships/hyperlink" Target="https://podminky.urs.cz/item/CS_URS_2022_01/030001000" TargetMode="External" /><Relationship Id="rId110" Type="http://schemas.openxmlformats.org/officeDocument/2006/relationships/hyperlink" Target="https://podminky.urs.cz/item/CS_URS_2022_01/045002000" TargetMode="External" /><Relationship Id="rId111" Type="http://schemas.openxmlformats.org/officeDocument/2006/relationships/hyperlink" Target="https://podminky.urs.cz/item/CS_URS_2022_01/070001000" TargetMode="External" /><Relationship Id="rId11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446" t="s">
        <v>6</v>
      </c>
      <c r="AS2" s="447"/>
      <c r="AT2" s="447"/>
      <c r="AU2" s="447"/>
      <c r="AV2" s="447"/>
      <c r="AW2" s="447"/>
      <c r="AX2" s="447"/>
      <c r="AY2" s="447"/>
      <c r="AZ2" s="447"/>
      <c r="BA2" s="447"/>
      <c r="BB2" s="447"/>
      <c r="BC2" s="447"/>
      <c r="BD2" s="447"/>
      <c r="BE2" s="447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476" t="s">
        <v>15</v>
      </c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R5" s="21"/>
      <c r="BE5" s="473" t="s">
        <v>16</v>
      </c>
      <c r="BS5" s="18" t="s">
        <v>7</v>
      </c>
    </row>
    <row r="6" spans="2:71" s="1" customFormat="1" ht="36.95" customHeight="1">
      <c r="B6" s="21"/>
      <c r="D6" s="27" t="s">
        <v>17</v>
      </c>
      <c r="K6" s="477" t="s">
        <v>18</v>
      </c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R6" s="21"/>
      <c r="BE6" s="474"/>
      <c r="BS6" s="18" t="s">
        <v>7</v>
      </c>
    </row>
    <row r="7" spans="2:71" s="1" customFormat="1" ht="12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474"/>
      <c r="BS7" s="18" t="s">
        <v>7</v>
      </c>
    </row>
    <row r="8" spans="2:71" s="1" customFormat="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474"/>
      <c r="BS8" s="18" t="s">
        <v>7</v>
      </c>
    </row>
    <row r="9" spans="2:71" s="1" customFormat="1" ht="14.45" customHeight="1">
      <c r="B9" s="21"/>
      <c r="AR9" s="21"/>
      <c r="BE9" s="474"/>
      <c r="BS9" s="18" t="s">
        <v>7</v>
      </c>
    </row>
    <row r="10" spans="2:71" s="1" customFormat="1" ht="12" customHeight="1">
      <c r="B10" s="21"/>
      <c r="D10" s="28" t="s">
        <v>25</v>
      </c>
      <c r="AK10" s="28" t="s">
        <v>26</v>
      </c>
      <c r="AN10" s="26" t="s">
        <v>3</v>
      </c>
      <c r="AR10" s="21"/>
      <c r="BE10" s="474"/>
      <c r="BS10" s="18" t="s">
        <v>7</v>
      </c>
    </row>
    <row r="11" spans="2:71" s="1" customFormat="1" ht="18.4" customHeight="1">
      <c r="B11" s="21"/>
      <c r="E11" s="26" t="s">
        <v>27</v>
      </c>
      <c r="AK11" s="28" t="s">
        <v>28</v>
      </c>
      <c r="AN11" s="26" t="s">
        <v>3</v>
      </c>
      <c r="AR11" s="21"/>
      <c r="BE11" s="474"/>
      <c r="BS11" s="18" t="s">
        <v>7</v>
      </c>
    </row>
    <row r="12" spans="2:71" s="1" customFormat="1" ht="6.95" customHeight="1">
      <c r="B12" s="21"/>
      <c r="AR12" s="21"/>
      <c r="BE12" s="474"/>
      <c r="BS12" s="18" t="s">
        <v>7</v>
      </c>
    </row>
    <row r="13" spans="2:71" s="1" customFormat="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474"/>
      <c r="BS13" s="18" t="s">
        <v>7</v>
      </c>
    </row>
    <row r="14" spans="2:71" ht="12.75">
      <c r="B14" s="21"/>
      <c r="E14" s="478" t="s">
        <v>30</v>
      </c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479"/>
      <c r="AB14" s="479"/>
      <c r="AC14" s="479"/>
      <c r="AD14" s="479"/>
      <c r="AE14" s="479"/>
      <c r="AF14" s="479"/>
      <c r="AG14" s="479"/>
      <c r="AH14" s="479"/>
      <c r="AI14" s="479"/>
      <c r="AJ14" s="479"/>
      <c r="AK14" s="28" t="s">
        <v>28</v>
      </c>
      <c r="AN14" s="30" t="s">
        <v>30</v>
      </c>
      <c r="AR14" s="21"/>
      <c r="BE14" s="474"/>
      <c r="BS14" s="18" t="s">
        <v>7</v>
      </c>
    </row>
    <row r="15" spans="2:71" s="1" customFormat="1" ht="6.95" customHeight="1">
      <c r="B15" s="21"/>
      <c r="AR15" s="21"/>
      <c r="BE15" s="474"/>
      <c r="BS15" s="18" t="s">
        <v>4</v>
      </c>
    </row>
    <row r="16" spans="2:71" s="1" customFormat="1" ht="12" customHeight="1">
      <c r="B16" s="21"/>
      <c r="D16" s="28" t="s">
        <v>31</v>
      </c>
      <c r="AK16" s="28" t="s">
        <v>26</v>
      </c>
      <c r="AN16" s="26" t="s">
        <v>3</v>
      </c>
      <c r="AR16" s="21"/>
      <c r="BE16" s="474"/>
      <c r="BS16" s="18" t="s">
        <v>4</v>
      </c>
    </row>
    <row r="17" spans="2:71" s="1" customFormat="1" ht="18.4" customHeight="1">
      <c r="B17" s="21"/>
      <c r="E17" s="26" t="s">
        <v>32</v>
      </c>
      <c r="AK17" s="28" t="s">
        <v>28</v>
      </c>
      <c r="AN17" s="26" t="s">
        <v>3</v>
      </c>
      <c r="AR17" s="21"/>
      <c r="BE17" s="474"/>
      <c r="BS17" s="18" t="s">
        <v>33</v>
      </c>
    </row>
    <row r="18" spans="2:71" s="1" customFormat="1" ht="6.95" customHeight="1">
      <c r="B18" s="21"/>
      <c r="AR18" s="21"/>
      <c r="BE18" s="474"/>
      <c r="BS18" s="18" t="s">
        <v>7</v>
      </c>
    </row>
    <row r="19" spans="2:71" s="1" customFormat="1" ht="12" customHeight="1">
      <c r="B19" s="21"/>
      <c r="D19" s="28" t="s">
        <v>34</v>
      </c>
      <c r="AK19" s="28" t="s">
        <v>26</v>
      </c>
      <c r="AN19" s="26" t="s">
        <v>35</v>
      </c>
      <c r="AR19" s="21"/>
      <c r="BE19" s="474"/>
      <c r="BS19" s="18" t="s">
        <v>7</v>
      </c>
    </row>
    <row r="20" spans="2:71" s="1" customFormat="1" ht="18.4" customHeight="1">
      <c r="B20" s="21"/>
      <c r="E20" s="26" t="s">
        <v>36</v>
      </c>
      <c r="AK20" s="28" t="s">
        <v>28</v>
      </c>
      <c r="AN20" s="26" t="s">
        <v>3</v>
      </c>
      <c r="AR20" s="21"/>
      <c r="BE20" s="474"/>
      <c r="BS20" s="18" t="s">
        <v>4</v>
      </c>
    </row>
    <row r="21" spans="2:57" s="1" customFormat="1" ht="6.95" customHeight="1">
      <c r="B21" s="21"/>
      <c r="AR21" s="21"/>
      <c r="BE21" s="474"/>
    </row>
    <row r="22" spans="2:57" s="1" customFormat="1" ht="12" customHeight="1">
      <c r="B22" s="21"/>
      <c r="D22" s="28" t="s">
        <v>37</v>
      </c>
      <c r="AR22" s="21"/>
      <c r="BE22" s="474"/>
    </row>
    <row r="23" spans="2:57" s="1" customFormat="1" ht="47.25" customHeight="1">
      <c r="B23" s="21"/>
      <c r="E23" s="480" t="s">
        <v>38</v>
      </c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  <c r="AH23" s="480"/>
      <c r="AI23" s="480"/>
      <c r="AJ23" s="480"/>
      <c r="AK23" s="480"/>
      <c r="AL23" s="480"/>
      <c r="AM23" s="480"/>
      <c r="AN23" s="480"/>
      <c r="AR23" s="21"/>
      <c r="BE23" s="474"/>
    </row>
    <row r="24" spans="2:57" s="1" customFormat="1" ht="6.95" customHeight="1">
      <c r="B24" s="21"/>
      <c r="AR24" s="21"/>
      <c r="BE24" s="474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474"/>
    </row>
    <row r="26" spans="1:57" s="2" customFormat="1" ht="25.9" customHeight="1">
      <c r="A26" s="33"/>
      <c r="B26" s="34"/>
      <c r="C26" s="33"/>
      <c r="D26" s="35" t="s">
        <v>39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481">
        <f>ROUND(AG54,2)</f>
        <v>0</v>
      </c>
      <c r="AL26" s="482"/>
      <c r="AM26" s="482"/>
      <c r="AN26" s="482"/>
      <c r="AO26" s="482"/>
      <c r="AP26" s="33"/>
      <c r="AQ26" s="33"/>
      <c r="AR26" s="34"/>
      <c r="BE26" s="474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474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83" t="s">
        <v>40</v>
      </c>
      <c r="M28" s="483"/>
      <c r="N28" s="483"/>
      <c r="O28" s="483"/>
      <c r="P28" s="483"/>
      <c r="Q28" s="33"/>
      <c r="R28" s="33"/>
      <c r="S28" s="33"/>
      <c r="T28" s="33"/>
      <c r="U28" s="33"/>
      <c r="V28" s="33"/>
      <c r="W28" s="483" t="s">
        <v>41</v>
      </c>
      <c r="X28" s="483"/>
      <c r="Y28" s="483"/>
      <c r="Z28" s="483"/>
      <c r="AA28" s="483"/>
      <c r="AB28" s="483"/>
      <c r="AC28" s="483"/>
      <c r="AD28" s="483"/>
      <c r="AE28" s="483"/>
      <c r="AF28" s="33"/>
      <c r="AG28" s="33"/>
      <c r="AH28" s="33"/>
      <c r="AI28" s="33"/>
      <c r="AJ28" s="33"/>
      <c r="AK28" s="483" t="s">
        <v>42</v>
      </c>
      <c r="AL28" s="483"/>
      <c r="AM28" s="483"/>
      <c r="AN28" s="483"/>
      <c r="AO28" s="483"/>
      <c r="AP28" s="33"/>
      <c r="AQ28" s="33"/>
      <c r="AR28" s="34"/>
      <c r="BE28" s="474"/>
    </row>
    <row r="29" spans="2:57" s="3" customFormat="1" ht="14.45" customHeight="1">
      <c r="B29" s="38"/>
      <c r="D29" s="28" t="s">
        <v>43</v>
      </c>
      <c r="F29" s="28" t="s">
        <v>44</v>
      </c>
      <c r="L29" s="463">
        <v>0.21</v>
      </c>
      <c r="M29" s="462"/>
      <c r="N29" s="462"/>
      <c r="O29" s="462"/>
      <c r="P29" s="462"/>
      <c r="W29" s="461">
        <f>ROUND(AZ54,2)</f>
        <v>0</v>
      </c>
      <c r="X29" s="462"/>
      <c r="Y29" s="462"/>
      <c r="Z29" s="462"/>
      <c r="AA29" s="462"/>
      <c r="AB29" s="462"/>
      <c r="AC29" s="462"/>
      <c r="AD29" s="462"/>
      <c r="AE29" s="462"/>
      <c r="AK29" s="461">
        <f>ROUND(AV54,2)</f>
        <v>0</v>
      </c>
      <c r="AL29" s="462"/>
      <c r="AM29" s="462"/>
      <c r="AN29" s="462"/>
      <c r="AO29" s="462"/>
      <c r="AR29" s="38"/>
      <c r="BE29" s="475"/>
    </row>
    <row r="30" spans="2:57" s="3" customFormat="1" ht="14.45" customHeight="1">
      <c r="B30" s="38"/>
      <c r="F30" s="28" t="s">
        <v>45</v>
      </c>
      <c r="L30" s="463">
        <v>0.15</v>
      </c>
      <c r="M30" s="462"/>
      <c r="N30" s="462"/>
      <c r="O30" s="462"/>
      <c r="P30" s="462"/>
      <c r="W30" s="461">
        <f>ROUND(BA54,2)</f>
        <v>0</v>
      </c>
      <c r="X30" s="462"/>
      <c r="Y30" s="462"/>
      <c r="Z30" s="462"/>
      <c r="AA30" s="462"/>
      <c r="AB30" s="462"/>
      <c r="AC30" s="462"/>
      <c r="AD30" s="462"/>
      <c r="AE30" s="462"/>
      <c r="AK30" s="461">
        <f>ROUND(AW54,2)</f>
        <v>0</v>
      </c>
      <c r="AL30" s="462"/>
      <c r="AM30" s="462"/>
      <c r="AN30" s="462"/>
      <c r="AO30" s="462"/>
      <c r="AR30" s="38"/>
      <c r="BE30" s="475"/>
    </row>
    <row r="31" spans="2:57" s="3" customFormat="1" ht="14.45" customHeight="1" hidden="1">
      <c r="B31" s="38"/>
      <c r="F31" s="28" t="s">
        <v>46</v>
      </c>
      <c r="L31" s="463">
        <v>0.21</v>
      </c>
      <c r="M31" s="462"/>
      <c r="N31" s="462"/>
      <c r="O31" s="462"/>
      <c r="P31" s="462"/>
      <c r="W31" s="461">
        <f>ROUND(BB54,2)</f>
        <v>0</v>
      </c>
      <c r="X31" s="462"/>
      <c r="Y31" s="462"/>
      <c r="Z31" s="462"/>
      <c r="AA31" s="462"/>
      <c r="AB31" s="462"/>
      <c r="AC31" s="462"/>
      <c r="AD31" s="462"/>
      <c r="AE31" s="462"/>
      <c r="AK31" s="461">
        <v>0</v>
      </c>
      <c r="AL31" s="462"/>
      <c r="AM31" s="462"/>
      <c r="AN31" s="462"/>
      <c r="AO31" s="462"/>
      <c r="AR31" s="38"/>
      <c r="BE31" s="475"/>
    </row>
    <row r="32" spans="2:57" s="3" customFormat="1" ht="14.45" customHeight="1" hidden="1">
      <c r="B32" s="38"/>
      <c r="F32" s="28" t="s">
        <v>47</v>
      </c>
      <c r="L32" s="463">
        <v>0.15</v>
      </c>
      <c r="M32" s="462"/>
      <c r="N32" s="462"/>
      <c r="O32" s="462"/>
      <c r="P32" s="462"/>
      <c r="W32" s="461">
        <f>ROUND(BC54,2)</f>
        <v>0</v>
      </c>
      <c r="X32" s="462"/>
      <c r="Y32" s="462"/>
      <c r="Z32" s="462"/>
      <c r="AA32" s="462"/>
      <c r="AB32" s="462"/>
      <c r="AC32" s="462"/>
      <c r="AD32" s="462"/>
      <c r="AE32" s="462"/>
      <c r="AK32" s="461">
        <v>0</v>
      </c>
      <c r="AL32" s="462"/>
      <c r="AM32" s="462"/>
      <c r="AN32" s="462"/>
      <c r="AO32" s="462"/>
      <c r="AR32" s="38"/>
      <c r="BE32" s="475"/>
    </row>
    <row r="33" spans="2:44" s="3" customFormat="1" ht="14.45" customHeight="1" hidden="1">
      <c r="B33" s="38"/>
      <c r="F33" s="28" t="s">
        <v>48</v>
      </c>
      <c r="L33" s="463">
        <v>0</v>
      </c>
      <c r="M33" s="462"/>
      <c r="N33" s="462"/>
      <c r="O33" s="462"/>
      <c r="P33" s="462"/>
      <c r="W33" s="461">
        <f>ROUND(BD54,2)</f>
        <v>0</v>
      </c>
      <c r="X33" s="462"/>
      <c r="Y33" s="462"/>
      <c r="Z33" s="462"/>
      <c r="AA33" s="462"/>
      <c r="AB33" s="462"/>
      <c r="AC33" s="462"/>
      <c r="AD33" s="462"/>
      <c r="AE33" s="462"/>
      <c r="AK33" s="461">
        <v>0</v>
      </c>
      <c r="AL33" s="462"/>
      <c r="AM33" s="462"/>
      <c r="AN33" s="462"/>
      <c r="AO33" s="462"/>
      <c r="AR33" s="38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" customHeight="1">
      <c r="A35" s="33"/>
      <c r="B35" s="34"/>
      <c r="C35" s="39"/>
      <c r="D35" s="40" t="s">
        <v>49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50</v>
      </c>
      <c r="U35" s="41"/>
      <c r="V35" s="41"/>
      <c r="W35" s="41"/>
      <c r="X35" s="464" t="s">
        <v>51</v>
      </c>
      <c r="Y35" s="465"/>
      <c r="Z35" s="465"/>
      <c r="AA35" s="465"/>
      <c r="AB35" s="465"/>
      <c r="AC35" s="41"/>
      <c r="AD35" s="41"/>
      <c r="AE35" s="41"/>
      <c r="AF35" s="41"/>
      <c r="AG35" s="41"/>
      <c r="AH35" s="41"/>
      <c r="AI35" s="41"/>
      <c r="AJ35" s="41"/>
      <c r="AK35" s="466">
        <f>SUM(AK26:AK33)</f>
        <v>0</v>
      </c>
      <c r="AL35" s="465"/>
      <c r="AM35" s="465"/>
      <c r="AN35" s="465"/>
      <c r="AO35" s="467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5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6.95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4.95" customHeight="1">
      <c r="A42" s="33"/>
      <c r="B42" s="34"/>
      <c r="C42" s="22" t="s">
        <v>52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5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2:44" s="4" customFormat="1" ht="12" customHeight="1">
      <c r="B44" s="47"/>
      <c r="C44" s="28" t="s">
        <v>14</v>
      </c>
      <c r="L44" s="4" t="str">
        <f>K5</f>
        <v>UPPraha5</v>
      </c>
      <c r="AR44" s="47"/>
    </row>
    <row r="45" spans="2:44" s="5" customFormat="1" ht="36.95" customHeight="1">
      <c r="B45" s="48"/>
      <c r="C45" s="49" t="s">
        <v>17</v>
      </c>
      <c r="L45" s="452" t="str">
        <f>K6</f>
        <v>ÚP Praha 5 v objektu Ženské domovy, Radlická 2000/3, Ostrovského 11/16, Praha 5 - Smíchov - bez bourání</v>
      </c>
      <c r="M45" s="453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3"/>
      <c r="AG45" s="453"/>
      <c r="AH45" s="453"/>
      <c r="AI45" s="453"/>
      <c r="AJ45" s="453"/>
      <c r="AK45" s="453"/>
      <c r="AL45" s="453"/>
      <c r="AM45" s="453"/>
      <c r="AN45" s="453"/>
      <c r="AO45" s="453"/>
      <c r="AR45" s="48"/>
    </row>
    <row r="46" spans="1:57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>
      <c r="A47" s="33"/>
      <c r="B47" s="34"/>
      <c r="C47" s="28" t="s">
        <v>21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 xml:space="preserve"> Radlická 2000/3, Ostrovského 11/16, Praha 5 - Smí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23</v>
      </c>
      <c r="AJ47" s="33"/>
      <c r="AK47" s="33"/>
      <c r="AL47" s="33"/>
      <c r="AM47" s="454" t="str">
        <f>IF(AN8="","",AN8)</f>
        <v>25. 4. 2022</v>
      </c>
      <c r="AN47" s="454"/>
      <c r="AO47" s="33"/>
      <c r="AP47" s="33"/>
      <c r="AQ47" s="33"/>
      <c r="AR47" s="34"/>
      <c r="BE47" s="33"/>
    </row>
    <row r="48" spans="1:57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57" s="2" customFormat="1" ht="25.7" customHeight="1">
      <c r="A49" s="33"/>
      <c r="B49" s="34"/>
      <c r="C49" s="28" t="s">
        <v>25</v>
      </c>
      <c r="D49" s="33"/>
      <c r="E49" s="33"/>
      <c r="F49" s="33"/>
      <c r="G49" s="33"/>
      <c r="H49" s="33"/>
      <c r="I49" s="33"/>
      <c r="J49" s="33"/>
      <c r="K49" s="33"/>
      <c r="L49" s="4" t="str">
        <f>IF(E11="","",E11)</f>
        <v xml:space="preserve"> 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31</v>
      </c>
      <c r="AJ49" s="33"/>
      <c r="AK49" s="33"/>
      <c r="AL49" s="33"/>
      <c r="AM49" s="455" t="str">
        <f>IF(E17="","",E17)</f>
        <v>CONTRACTIS, s.r.o., Nad Zámečnicí 34/1841, Praha 5</v>
      </c>
      <c r="AN49" s="456"/>
      <c r="AO49" s="456"/>
      <c r="AP49" s="456"/>
      <c r="AQ49" s="33"/>
      <c r="AR49" s="34"/>
      <c r="AS49" s="457" t="s">
        <v>53</v>
      </c>
      <c r="AT49" s="458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57" s="2" customFormat="1" ht="15.2" customHeight="1">
      <c r="A50" s="33"/>
      <c r="B50" s="34"/>
      <c r="C50" s="28" t="s">
        <v>29</v>
      </c>
      <c r="D50" s="33"/>
      <c r="E50" s="33"/>
      <c r="F50" s="33"/>
      <c r="G50" s="33"/>
      <c r="H50" s="33"/>
      <c r="I50" s="33"/>
      <c r="J50" s="33"/>
      <c r="K50" s="33"/>
      <c r="L50" s="4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34</v>
      </c>
      <c r="AJ50" s="33"/>
      <c r="AK50" s="33"/>
      <c r="AL50" s="33"/>
      <c r="AM50" s="455" t="str">
        <f>IF(E20="","",E20)</f>
        <v>Hana Pejšová</v>
      </c>
      <c r="AN50" s="456"/>
      <c r="AO50" s="456"/>
      <c r="AP50" s="456"/>
      <c r="AQ50" s="33"/>
      <c r="AR50" s="34"/>
      <c r="AS50" s="459"/>
      <c r="AT50" s="460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57" s="2" customFormat="1" ht="10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459"/>
      <c r="AT51" s="460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57" s="2" customFormat="1" ht="29.25" customHeight="1">
      <c r="A52" s="33"/>
      <c r="B52" s="34"/>
      <c r="C52" s="448" t="s">
        <v>54</v>
      </c>
      <c r="D52" s="449"/>
      <c r="E52" s="449"/>
      <c r="F52" s="449"/>
      <c r="G52" s="449"/>
      <c r="H52" s="56"/>
      <c r="I52" s="450" t="s">
        <v>55</v>
      </c>
      <c r="J52" s="449"/>
      <c r="K52" s="449"/>
      <c r="L52" s="449"/>
      <c r="M52" s="449"/>
      <c r="N52" s="449"/>
      <c r="O52" s="449"/>
      <c r="P52" s="449"/>
      <c r="Q52" s="449"/>
      <c r="R52" s="449"/>
      <c r="S52" s="449"/>
      <c r="T52" s="449"/>
      <c r="U52" s="449"/>
      <c r="V52" s="449"/>
      <c r="W52" s="449"/>
      <c r="X52" s="449"/>
      <c r="Y52" s="449"/>
      <c r="Z52" s="449"/>
      <c r="AA52" s="449"/>
      <c r="AB52" s="449"/>
      <c r="AC52" s="449"/>
      <c r="AD52" s="449"/>
      <c r="AE52" s="449"/>
      <c r="AF52" s="449"/>
      <c r="AG52" s="451" t="s">
        <v>56</v>
      </c>
      <c r="AH52" s="449"/>
      <c r="AI52" s="449"/>
      <c r="AJ52" s="449"/>
      <c r="AK52" s="449"/>
      <c r="AL52" s="449"/>
      <c r="AM52" s="449"/>
      <c r="AN52" s="450" t="s">
        <v>57</v>
      </c>
      <c r="AO52" s="449"/>
      <c r="AP52" s="449"/>
      <c r="AQ52" s="57" t="s">
        <v>58</v>
      </c>
      <c r="AR52" s="34"/>
      <c r="AS52" s="58" t="s">
        <v>59</v>
      </c>
      <c r="AT52" s="59" t="s">
        <v>60</v>
      </c>
      <c r="AU52" s="59" t="s">
        <v>61</v>
      </c>
      <c r="AV52" s="59" t="s">
        <v>62</v>
      </c>
      <c r="AW52" s="59" t="s">
        <v>63</v>
      </c>
      <c r="AX52" s="59" t="s">
        <v>64</v>
      </c>
      <c r="AY52" s="59" t="s">
        <v>65</v>
      </c>
      <c r="AZ52" s="59" t="s">
        <v>66</v>
      </c>
      <c r="BA52" s="59" t="s">
        <v>67</v>
      </c>
      <c r="BB52" s="59" t="s">
        <v>68</v>
      </c>
      <c r="BC52" s="59" t="s">
        <v>69</v>
      </c>
      <c r="BD52" s="60" t="s">
        <v>70</v>
      </c>
      <c r="BE52" s="33"/>
    </row>
    <row r="53" spans="1:57" s="2" customFormat="1" ht="10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2:90" s="6" customFormat="1" ht="32.45" customHeight="1">
      <c r="B54" s="64"/>
      <c r="C54" s="65" t="s">
        <v>71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471">
        <f>ROUND(AG55,2)</f>
        <v>0</v>
      </c>
      <c r="AH54" s="471"/>
      <c r="AI54" s="471"/>
      <c r="AJ54" s="471"/>
      <c r="AK54" s="471"/>
      <c r="AL54" s="471"/>
      <c r="AM54" s="471"/>
      <c r="AN54" s="472">
        <f>SUM(AG54,AT54)</f>
        <v>0</v>
      </c>
      <c r="AO54" s="472"/>
      <c r="AP54" s="472"/>
      <c r="AQ54" s="68" t="s">
        <v>3</v>
      </c>
      <c r="AR54" s="64"/>
      <c r="AS54" s="69">
        <f>ROUND(AS55,2)</f>
        <v>0</v>
      </c>
      <c r="AT54" s="70">
        <f>ROUND(SUM(AV54:AW54),2)</f>
        <v>0</v>
      </c>
      <c r="AU54" s="71">
        <f>ROUND(AU55,5)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ROUND(AZ55,2)</f>
        <v>0</v>
      </c>
      <c r="BA54" s="70">
        <f>ROUND(BA55,2)</f>
        <v>0</v>
      </c>
      <c r="BB54" s="70">
        <f>ROUND(BB55,2)</f>
        <v>0</v>
      </c>
      <c r="BC54" s="70">
        <f>ROUND(BC55,2)</f>
        <v>0</v>
      </c>
      <c r="BD54" s="72">
        <f>ROUND(BD55,2)</f>
        <v>0</v>
      </c>
      <c r="BS54" s="73" t="s">
        <v>72</v>
      </c>
      <c r="BT54" s="73" t="s">
        <v>73</v>
      </c>
      <c r="BV54" s="73" t="s">
        <v>74</v>
      </c>
      <c r="BW54" s="73" t="s">
        <v>5</v>
      </c>
      <c r="BX54" s="73" t="s">
        <v>75</v>
      </c>
      <c r="CL54" s="73" t="s">
        <v>3</v>
      </c>
    </row>
    <row r="55" spans="1:90" s="7" customFormat="1" ht="37.5" customHeight="1">
      <c r="A55" s="74" t="s">
        <v>76</v>
      </c>
      <c r="B55" s="75"/>
      <c r="C55" s="76"/>
      <c r="D55" s="470" t="s">
        <v>15</v>
      </c>
      <c r="E55" s="470"/>
      <c r="F55" s="470"/>
      <c r="G55" s="470"/>
      <c r="H55" s="470"/>
      <c r="I55" s="77"/>
      <c r="J55" s="470" t="s">
        <v>18</v>
      </c>
      <c r="K55" s="470"/>
      <c r="L55" s="470"/>
      <c r="M55" s="470"/>
      <c r="N55" s="470"/>
      <c r="O55" s="470"/>
      <c r="P55" s="470"/>
      <c r="Q55" s="470"/>
      <c r="R55" s="470"/>
      <c r="S55" s="470"/>
      <c r="T55" s="470"/>
      <c r="U55" s="470"/>
      <c r="V55" s="470"/>
      <c r="W55" s="470"/>
      <c r="X55" s="470"/>
      <c r="Y55" s="470"/>
      <c r="Z55" s="470"/>
      <c r="AA55" s="470"/>
      <c r="AB55" s="470"/>
      <c r="AC55" s="470"/>
      <c r="AD55" s="470"/>
      <c r="AE55" s="470"/>
      <c r="AF55" s="470"/>
      <c r="AG55" s="468">
        <f>'UPPraha5 - ÚP Praha 5 v o...'!J28</f>
        <v>0</v>
      </c>
      <c r="AH55" s="469"/>
      <c r="AI55" s="469"/>
      <c r="AJ55" s="469"/>
      <c r="AK55" s="469"/>
      <c r="AL55" s="469"/>
      <c r="AM55" s="469"/>
      <c r="AN55" s="468">
        <f>SUM(AG55,AT55)</f>
        <v>0</v>
      </c>
      <c r="AO55" s="469"/>
      <c r="AP55" s="469"/>
      <c r="AQ55" s="78" t="s">
        <v>77</v>
      </c>
      <c r="AR55" s="75"/>
      <c r="AS55" s="79">
        <v>0</v>
      </c>
      <c r="AT55" s="80">
        <f>ROUND(SUM(AV55:AW55),2)</f>
        <v>0</v>
      </c>
      <c r="AU55" s="81">
        <f>'UPPraha5 - ÚP Praha 5 v o...'!P100</f>
        <v>0</v>
      </c>
      <c r="AV55" s="80">
        <f>'UPPraha5 - ÚP Praha 5 v o...'!J31</f>
        <v>0</v>
      </c>
      <c r="AW55" s="80">
        <f>'UPPraha5 - ÚP Praha 5 v o...'!J32</f>
        <v>0</v>
      </c>
      <c r="AX55" s="80">
        <f>'UPPraha5 - ÚP Praha 5 v o...'!J33</f>
        <v>0</v>
      </c>
      <c r="AY55" s="80">
        <f>'UPPraha5 - ÚP Praha 5 v o...'!J34</f>
        <v>0</v>
      </c>
      <c r="AZ55" s="80">
        <f>'UPPraha5 - ÚP Praha 5 v o...'!F31</f>
        <v>0</v>
      </c>
      <c r="BA55" s="80">
        <f>'UPPraha5 - ÚP Praha 5 v o...'!F32</f>
        <v>0</v>
      </c>
      <c r="BB55" s="80">
        <f>'UPPraha5 - ÚP Praha 5 v o...'!F33</f>
        <v>0</v>
      </c>
      <c r="BC55" s="80">
        <f>'UPPraha5 - ÚP Praha 5 v o...'!F34</f>
        <v>0</v>
      </c>
      <c r="BD55" s="82">
        <f>'UPPraha5 - ÚP Praha 5 v o...'!F35</f>
        <v>0</v>
      </c>
      <c r="BT55" s="83" t="s">
        <v>78</v>
      </c>
      <c r="BU55" s="83" t="s">
        <v>79</v>
      </c>
      <c r="BV55" s="83" t="s">
        <v>74</v>
      </c>
      <c r="BW55" s="83" t="s">
        <v>5</v>
      </c>
      <c r="BX55" s="83" t="s">
        <v>75</v>
      </c>
      <c r="CL55" s="83" t="s">
        <v>3</v>
      </c>
    </row>
    <row r="56" spans="1:57" s="2" customFormat="1" ht="30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4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34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mergeCells count="42"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UPPraha5 - ÚP Praha 5 v 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59"/>
  <sheetViews>
    <sheetView showGridLines="0" tabSelected="1" workbookViewId="0" topLeftCell="A1">
      <selection activeCell="I11" sqref="I1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46" t="s">
        <v>6</v>
      </c>
      <c r="M2" s="447"/>
      <c r="N2" s="447"/>
      <c r="O2" s="447"/>
      <c r="P2" s="447"/>
      <c r="Q2" s="447"/>
      <c r="R2" s="447"/>
      <c r="S2" s="447"/>
      <c r="T2" s="447"/>
      <c r="U2" s="447"/>
      <c r="V2" s="447"/>
      <c r="AT2" s="18" t="s">
        <v>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s="1" customFormat="1" ht="24.95" customHeight="1">
      <c r="B4" s="21"/>
      <c r="D4" s="22" t="s">
        <v>81</v>
      </c>
      <c r="L4" s="21"/>
      <c r="M4" s="84" t="s">
        <v>11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3"/>
      <c r="B6" s="34"/>
      <c r="C6" s="33"/>
      <c r="D6" s="28" t="s">
        <v>17</v>
      </c>
      <c r="E6" s="33"/>
      <c r="F6" s="33"/>
      <c r="G6" s="33"/>
      <c r="H6" s="33"/>
      <c r="I6" s="33"/>
      <c r="J6" s="33"/>
      <c r="K6" s="33"/>
      <c r="L6" s="85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30" customHeight="1">
      <c r="A7" s="33"/>
      <c r="B7" s="34"/>
      <c r="C7" s="33"/>
      <c r="D7" s="33"/>
      <c r="E7" s="452" t="s">
        <v>18</v>
      </c>
      <c r="F7" s="484"/>
      <c r="G7" s="484"/>
      <c r="H7" s="484"/>
      <c r="I7" s="33"/>
      <c r="J7" s="33"/>
      <c r="K7" s="33"/>
      <c r="L7" s="85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2">
      <c r="A8" s="33"/>
      <c r="B8" s="34"/>
      <c r="C8" s="33"/>
      <c r="D8" s="33"/>
      <c r="E8" s="33"/>
      <c r="F8" s="33"/>
      <c r="G8" s="33"/>
      <c r="H8" s="33"/>
      <c r="I8" s="33"/>
      <c r="J8" s="33"/>
      <c r="K8" s="33"/>
      <c r="L8" s="8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4"/>
      <c r="C9" s="33"/>
      <c r="D9" s="28" t="s">
        <v>19</v>
      </c>
      <c r="E9" s="33"/>
      <c r="F9" s="26" t="s">
        <v>3</v>
      </c>
      <c r="G9" s="33"/>
      <c r="H9" s="33"/>
      <c r="I9" s="28" t="s">
        <v>20</v>
      </c>
      <c r="J9" s="26" t="s">
        <v>3</v>
      </c>
      <c r="K9" s="33"/>
      <c r="L9" s="8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21</v>
      </c>
      <c r="E10" s="33"/>
      <c r="F10" s="26" t="s">
        <v>22</v>
      </c>
      <c r="G10" s="33"/>
      <c r="H10" s="33"/>
      <c r="I10" s="28" t="s">
        <v>23</v>
      </c>
      <c r="J10" s="51" t="str">
        <f>'Rekapitulace stavby'!AN8</f>
        <v>25. 4. 2022</v>
      </c>
      <c r="K10" s="33"/>
      <c r="L10" s="8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4"/>
      <c r="C11" s="33"/>
      <c r="D11" s="33"/>
      <c r="E11" s="33"/>
      <c r="F11" s="33"/>
      <c r="G11" s="33"/>
      <c r="H11" s="33"/>
      <c r="I11" s="33"/>
      <c r="J11" s="33"/>
      <c r="K11" s="33"/>
      <c r="L11" s="8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25</v>
      </c>
      <c r="E12" s="33"/>
      <c r="F12" s="33"/>
      <c r="G12" s="33"/>
      <c r="H12" s="33"/>
      <c r="I12" s="28" t="s">
        <v>26</v>
      </c>
      <c r="J12" s="26" t="str">
        <f>IF('Rekapitulace stavby'!AN10="","",'Rekapitulace stavby'!AN10)</f>
        <v/>
      </c>
      <c r="K12" s="33"/>
      <c r="L12" s="8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4"/>
      <c r="C13" s="33"/>
      <c r="D13" s="33"/>
      <c r="E13" s="26" t="str">
        <f>IF('Rekapitulace stavby'!E11="","",'Rekapitulace stavby'!E11)</f>
        <v xml:space="preserve"> </v>
      </c>
      <c r="F13" s="33"/>
      <c r="G13" s="33"/>
      <c r="H13" s="33"/>
      <c r="I13" s="28" t="s">
        <v>28</v>
      </c>
      <c r="J13" s="26" t="str">
        <f>IF('Rekapitulace stavby'!AN11="","",'Rekapitulace stavby'!AN11)</f>
        <v/>
      </c>
      <c r="K13" s="33"/>
      <c r="L13" s="8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8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4"/>
      <c r="C15" s="33"/>
      <c r="D15" s="28" t="s">
        <v>29</v>
      </c>
      <c r="E15" s="33"/>
      <c r="F15" s="33"/>
      <c r="G15" s="33"/>
      <c r="H15" s="33"/>
      <c r="I15" s="28" t="s">
        <v>26</v>
      </c>
      <c r="J15" s="29" t="str">
        <f>'Rekapitulace stavby'!AN13</f>
        <v>Vyplň údaj</v>
      </c>
      <c r="K15" s="33"/>
      <c r="L15" s="8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4"/>
      <c r="C16" s="33"/>
      <c r="D16" s="33"/>
      <c r="E16" s="485" t="str">
        <f>'Rekapitulace stavby'!E14</f>
        <v>Vyplň údaj</v>
      </c>
      <c r="F16" s="476"/>
      <c r="G16" s="476"/>
      <c r="H16" s="476"/>
      <c r="I16" s="28" t="s">
        <v>28</v>
      </c>
      <c r="J16" s="29" t="str">
        <f>'Rekapitulace stavby'!AN14</f>
        <v>Vyplň údaj</v>
      </c>
      <c r="K16" s="33"/>
      <c r="L16" s="8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8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31</v>
      </c>
      <c r="E18" s="33"/>
      <c r="F18" s="33"/>
      <c r="G18" s="33"/>
      <c r="H18" s="33"/>
      <c r="I18" s="28" t="s">
        <v>26</v>
      </c>
      <c r="J18" s="26" t="s">
        <v>3</v>
      </c>
      <c r="K18" s="33"/>
      <c r="L18" s="8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32</v>
      </c>
      <c r="F19" s="33"/>
      <c r="G19" s="33"/>
      <c r="H19" s="33"/>
      <c r="I19" s="28" t="s">
        <v>28</v>
      </c>
      <c r="J19" s="26" t="s">
        <v>3</v>
      </c>
      <c r="K19" s="33"/>
      <c r="L19" s="8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8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34</v>
      </c>
      <c r="E21" s="33"/>
      <c r="F21" s="33"/>
      <c r="G21" s="33"/>
      <c r="H21" s="33"/>
      <c r="I21" s="28" t="s">
        <v>26</v>
      </c>
      <c r="J21" s="26" t="s">
        <v>35</v>
      </c>
      <c r="K21" s="33"/>
      <c r="L21" s="8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6" t="s">
        <v>36</v>
      </c>
      <c r="F22" s="33"/>
      <c r="G22" s="33"/>
      <c r="H22" s="33"/>
      <c r="I22" s="28" t="s">
        <v>28</v>
      </c>
      <c r="J22" s="26" t="s">
        <v>3</v>
      </c>
      <c r="K22" s="33"/>
      <c r="L22" s="8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8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37</v>
      </c>
      <c r="E24" s="33"/>
      <c r="F24" s="33"/>
      <c r="G24" s="33"/>
      <c r="H24" s="33"/>
      <c r="I24" s="33"/>
      <c r="J24" s="33"/>
      <c r="K24" s="33"/>
      <c r="L24" s="8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47.25" customHeight="1">
      <c r="A25" s="86"/>
      <c r="B25" s="87"/>
      <c r="C25" s="86"/>
      <c r="D25" s="86"/>
      <c r="E25" s="480" t="s">
        <v>38</v>
      </c>
      <c r="F25" s="480"/>
      <c r="G25" s="480"/>
      <c r="H25" s="480"/>
      <c r="I25" s="86"/>
      <c r="J25" s="86"/>
      <c r="K25" s="86"/>
      <c r="L25" s="88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8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62"/>
      <c r="E27" s="62"/>
      <c r="F27" s="62"/>
      <c r="G27" s="62"/>
      <c r="H27" s="62"/>
      <c r="I27" s="62"/>
      <c r="J27" s="62"/>
      <c r="K27" s="62"/>
      <c r="L27" s="85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4"/>
      <c r="C28" s="33"/>
      <c r="D28" s="89" t="s">
        <v>39</v>
      </c>
      <c r="E28" s="33"/>
      <c r="F28" s="33"/>
      <c r="G28" s="33"/>
      <c r="H28" s="33"/>
      <c r="I28" s="33"/>
      <c r="J28" s="67">
        <f>ROUND(J100,2)</f>
        <v>0</v>
      </c>
      <c r="K28" s="33"/>
      <c r="L28" s="8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8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33"/>
      <c r="E30" s="33"/>
      <c r="F30" s="37" t="s">
        <v>41</v>
      </c>
      <c r="G30" s="33"/>
      <c r="H30" s="33"/>
      <c r="I30" s="37" t="s">
        <v>40</v>
      </c>
      <c r="J30" s="37" t="s">
        <v>42</v>
      </c>
      <c r="K30" s="33"/>
      <c r="L30" s="8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90" t="s">
        <v>43</v>
      </c>
      <c r="E31" s="28" t="s">
        <v>44</v>
      </c>
      <c r="F31" s="91">
        <f>ROUND((SUM(BE100:BE558)),2)</f>
        <v>0</v>
      </c>
      <c r="G31" s="33"/>
      <c r="H31" s="33"/>
      <c r="I31" s="92">
        <v>0.21</v>
      </c>
      <c r="J31" s="91">
        <f>ROUND(((SUM(BE100:BE558))*I31),2)</f>
        <v>0</v>
      </c>
      <c r="K31" s="33"/>
      <c r="L31" s="8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28" t="s">
        <v>45</v>
      </c>
      <c r="F32" s="91">
        <f>ROUND((SUM(BF100:BF558)),2)</f>
        <v>0</v>
      </c>
      <c r="G32" s="33"/>
      <c r="H32" s="33"/>
      <c r="I32" s="92">
        <v>0.15</v>
      </c>
      <c r="J32" s="91">
        <f>ROUND(((SUM(BF100:BF558))*I32),2)</f>
        <v>0</v>
      </c>
      <c r="K32" s="33"/>
      <c r="L32" s="8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33"/>
      <c r="E33" s="28" t="s">
        <v>46</v>
      </c>
      <c r="F33" s="91">
        <f>ROUND((SUM(BG100:BG558)),2)</f>
        <v>0</v>
      </c>
      <c r="G33" s="33"/>
      <c r="H33" s="33"/>
      <c r="I33" s="92">
        <v>0.21</v>
      </c>
      <c r="J33" s="91">
        <f>0</f>
        <v>0</v>
      </c>
      <c r="K33" s="33"/>
      <c r="L33" s="8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47</v>
      </c>
      <c r="F34" s="91">
        <f>ROUND((SUM(BH100:BH558)),2)</f>
        <v>0</v>
      </c>
      <c r="G34" s="33"/>
      <c r="H34" s="33"/>
      <c r="I34" s="92">
        <v>0.15</v>
      </c>
      <c r="J34" s="91">
        <f>0</f>
        <v>0</v>
      </c>
      <c r="K34" s="33"/>
      <c r="L34" s="8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48</v>
      </c>
      <c r="F35" s="91">
        <f>ROUND((SUM(BI100:BI558)),2)</f>
        <v>0</v>
      </c>
      <c r="G35" s="33"/>
      <c r="H35" s="33"/>
      <c r="I35" s="92">
        <v>0</v>
      </c>
      <c r="J35" s="91">
        <f>0</f>
        <v>0</v>
      </c>
      <c r="K35" s="33"/>
      <c r="L35" s="8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8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4"/>
      <c r="C37" s="93"/>
      <c r="D37" s="94" t="s">
        <v>49</v>
      </c>
      <c r="E37" s="56"/>
      <c r="F37" s="56"/>
      <c r="G37" s="95" t="s">
        <v>50</v>
      </c>
      <c r="H37" s="96" t="s">
        <v>51</v>
      </c>
      <c r="I37" s="56"/>
      <c r="J37" s="97">
        <f>SUM(J28:J35)</f>
        <v>0</v>
      </c>
      <c r="K37" s="98"/>
      <c r="L37" s="8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8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42" spans="1:31" s="2" customFormat="1" ht="6.95" customHeight="1">
      <c r="A42" s="33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85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4.95" customHeight="1">
      <c r="A43" s="33"/>
      <c r="B43" s="34"/>
      <c r="C43" s="22" t="s">
        <v>82</v>
      </c>
      <c r="D43" s="33"/>
      <c r="E43" s="33"/>
      <c r="F43" s="33"/>
      <c r="G43" s="33"/>
      <c r="H43" s="33"/>
      <c r="I43" s="33"/>
      <c r="J43" s="33"/>
      <c r="K43" s="33"/>
      <c r="L43" s="85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6.95" customHeight="1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8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12" customHeight="1">
      <c r="A45" s="33"/>
      <c r="B45" s="34"/>
      <c r="C45" s="28" t="s">
        <v>17</v>
      </c>
      <c r="D45" s="33"/>
      <c r="E45" s="33"/>
      <c r="F45" s="33"/>
      <c r="G45" s="33"/>
      <c r="H45" s="33"/>
      <c r="I45" s="33"/>
      <c r="J45" s="33"/>
      <c r="K45" s="33"/>
      <c r="L45" s="8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30" customHeight="1">
      <c r="A46" s="33"/>
      <c r="B46" s="34"/>
      <c r="C46" s="33"/>
      <c r="D46" s="33"/>
      <c r="E46" s="452" t="str">
        <f>E7</f>
        <v>ÚP Praha 5 v objektu Ženské domovy, Radlická 2000/3, Ostrovského 11/16, Praha 5 - Smíchov - bez bourání</v>
      </c>
      <c r="F46" s="484"/>
      <c r="G46" s="484"/>
      <c r="H46" s="484"/>
      <c r="I46" s="33"/>
      <c r="J46" s="33"/>
      <c r="K46" s="33"/>
      <c r="L46" s="8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6.95" customHeight="1">
      <c r="A47" s="33"/>
      <c r="B47" s="34"/>
      <c r="C47" s="33"/>
      <c r="D47" s="33"/>
      <c r="E47" s="33"/>
      <c r="F47" s="33"/>
      <c r="G47" s="33"/>
      <c r="H47" s="33"/>
      <c r="I47" s="33"/>
      <c r="J47" s="33"/>
      <c r="K47" s="33"/>
      <c r="L47" s="8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2" customHeight="1">
      <c r="A48" s="33"/>
      <c r="B48" s="34"/>
      <c r="C48" s="28" t="s">
        <v>21</v>
      </c>
      <c r="D48" s="33"/>
      <c r="E48" s="33"/>
      <c r="F48" s="26" t="str">
        <f>F10</f>
        <v xml:space="preserve"> Radlická 2000/3, Ostrovského 11/16, Praha 5 - Smí</v>
      </c>
      <c r="G48" s="33"/>
      <c r="H48" s="33"/>
      <c r="I48" s="28" t="s">
        <v>23</v>
      </c>
      <c r="J48" s="51" t="str">
        <f>IF(J10="","",J10)</f>
        <v>25. 4. 2022</v>
      </c>
      <c r="K48" s="33"/>
      <c r="L48" s="8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6.95" customHeight="1">
      <c r="A49" s="33"/>
      <c r="B49" s="34"/>
      <c r="C49" s="33"/>
      <c r="D49" s="33"/>
      <c r="E49" s="33"/>
      <c r="F49" s="33"/>
      <c r="G49" s="33"/>
      <c r="H49" s="33"/>
      <c r="I49" s="33"/>
      <c r="J49" s="33"/>
      <c r="K49" s="33"/>
      <c r="L49" s="8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40.15" customHeight="1">
      <c r="A50" s="33"/>
      <c r="B50" s="34"/>
      <c r="C50" s="28" t="s">
        <v>25</v>
      </c>
      <c r="D50" s="33"/>
      <c r="E50" s="33"/>
      <c r="F50" s="26" t="str">
        <f>E13</f>
        <v xml:space="preserve"> </v>
      </c>
      <c r="G50" s="33"/>
      <c r="H50" s="33"/>
      <c r="I50" s="28" t="s">
        <v>31</v>
      </c>
      <c r="J50" s="31" t="str">
        <f>E19</f>
        <v>CONTRACTIS, s.r.o., Nad Zámečnicí 34/1841, Praha 5</v>
      </c>
      <c r="K50" s="33"/>
      <c r="L50" s="8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15.2" customHeight="1">
      <c r="A51" s="33"/>
      <c r="B51" s="34"/>
      <c r="C51" s="28" t="s">
        <v>29</v>
      </c>
      <c r="D51" s="33"/>
      <c r="E51" s="33"/>
      <c r="F51" s="26" t="str">
        <f>IF(E16="","",E16)</f>
        <v>Vyplň údaj</v>
      </c>
      <c r="G51" s="33"/>
      <c r="H51" s="33"/>
      <c r="I51" s="28" t="s">
        <v>34</v>
      </c>
      <c r="J51" s="31" t="str">
        <f>E22</f>
        <v>Hana Pejšová</v>
      </c>
      <c r="K51" s="33"/>
      <c r="L51" s="8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0.35" customHeight="1">
      <c r="A52" s="33"/>
      <c r="B52" s="34"/>
      <c r="C52" s="33"/>
      <c r="D52" s="33"/>
      <c r="E52" s="33"/>
      <c r="F52" s="33"/>
      <c r="G52" s="33"/>
      <c r="H52" s="33"/>
      <c r="I52" s="33"/>
      <c r="J52" s="33"/>
      <c r="K52" s="33"/>
      <c r="L52" s="8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29.25" customHeight="1">
      <c r="A53" s="33"/>
      <c r="B53" s="34"/>
      <c r="C53" s="99" t="s">
        <v>83</v>
      </c>
      <c r="D53" s="93"/>
      <c r="E53" s="93"/>
      <c r="F53" s="93"/>
      <c r="G53" s="93"/>
      <c r="H53" s="93"/>
      <c r="I53" s="93"/>
      <c r="J53" s="100" t="s">
        <v>84</v>
      </c>
      <c r="K53" s="93"/>
      <c r="L53" s="8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0.35" customHeight="1">
      <c r="A54" s="33"/>
      <c r="B54" s="34"/>
      <c r="C54" s="33"/>
      <c r="D54" s="33"/>
      <c r="E54" s="33"/>
      <c r="F54" s="33"/>
      <c r="G54" s="33"/>
      <c r="H54" s="33"/>
      <c r="I54" s="33"/>
      <c r="J54" s="33"/>
      <c r="K54" s="33"/>
      <c r="L54" s="8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22.9" customHeight="1">
      <c r="A55" s="33"/>
      <c r="B55" s="34"/>
      <c r="C55" s="101" t="s">
        <v>71</v>
      </c>
      <c r="D55" s="33"/>
      <c r="E55" s="33"/>
      <c r="F55" s="33"/>
      <c r="G55" s="33"/>
      <c r="H55" s="33"/>
      <c r="I55" s="33"/>
      <c r="J55" s="67">
        <f>J100</f>
        <v>0</v>
      </c>
      <c r="K55" s="33"/>
      <c r="L55" s="8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U55" s="18" t="s">
        <v>85</v>
      </c>
    </row>
    <row r="56" spans="2:12" s="9" customFormat="1" ht="24.95" customHeight="1">
      <c r="B56" s="102"/>
      <c r="D56" s="103" t="s">
        <v>86</v>
      </c>
      <c r="E56" s="104"/>
      <c r="F56" s="104"/>
      <c r="G56" s="104"/>
      <c r="H56" s="104"/>
      <c r="I56" s="104"/>
      <c r="J56" s="105">
        <f>J101</f>
        <v>0</v>
      </c>
      <c r="L56" s="102"/>
    </row>
    <row r="57" spans="2:12" s="10" customFormat="1" ht="19.9" customHeight="1">
      <c r="B57" s="106"/>
      <c r="D57" s="107" t="s">
        <v>87</v>
      </c>
      <c r="E57" s="108"/>
      <c r="F57" s="108"/>
      <c r="G57" s="108"/>
      <c r="H57" s="108"/>
      <c r="I57" s="108"/>
      <c r="J57" s="109">
        <f>J102</f>
        <v>0</v>
      </c>
      <c r="L57" s="106"/>
    </row>
    <row r="58" spans="2:12" s="10" customFormat="1" ht="19.9" customHeight="1">
      <c r="B58" s="106"/>
      <c r="D58" s="107" t="s">
        <v>88</v>
      </c>
      <c r="E58" s="108"/>
      <c r="F58" s="108"/>
      <c r="G58" s="108"/>
      <c r="H58" s="108"/>
      <c r="I58" s="108"/>
      <c r="J58" s="109">
        <f>J127</f>
        <v>0</v>
      </c>
      <c r="L58" s="106"/>
    </row>
    <row r="59" spans="2:12" s="10" customFormat="1" ht="19.9" customHeight="1">
      <c r="B59" s="106"/>
      <c r="D59" s="107" t="s">
        <v>89</v>
      </c>
      <c r="E59" s="108"/>
      <c r="F59" s="108"/>
      <c r="G59" s="108"/>
      <c r="H59" s="108"/>
      <c r="I59" s="108"/>
      <c r="J59" s="109">
        <f>J194</f>
        <v>0</v>
      </c>
      <c r="L59" s="106"/>
    </row>
    <row r="60" spans="2:12" s="10" customFormat="1" ht="19.9" customHeight="1">
      <c r="B60" s="106"/>
      <c r="D60" s="107" t="s">
        <v>90</v>
      </c>
      <c r="E60" s="108"/>
      <c r="F60" s="108"/>
      <c r="G60" s="108"/>
      <c r="H60" s="108"/>
      <c r="I60" s="108"/>
      <c r="J60" s="109">
        <f>J243</f>
        <v>0</v>
      </c>
      <c r="L60" s="106"/>
    </row>
    <row r="61" spans="2:12" s="10" customFormat="1" ht="19.9" customHeight="1">
      <c r="B61" s="106"/>
      <c r="D61" s="107" t="s">
        <v>91</v>
      </c>
      <c r="E61" s="108"/>
      <c r="F61" s="108"/>
      <c r="G61" s="108"/>
      <c r="H61" s="108"/>
      <c r="I61" s="108"/>
      <c r="J61" s="109">
        <f>J256</f>
        <v>0</v>
      </c>
      <c r="L61" s="106"/>
    </row>
    <row r="62" spans="2:12" s="9" customFormat="1" ht="24.95" customHeight="1">
      <c r="B62" s="102"/>
      <c r="D62" s="103" t="s">
        <v>92</v>
      </c>
      <c r="E62" s="104"/>
      <c r="F62" s="104"/>
      <c r="G62" s="104"/>
      <c r="H62" s="104"/>
      <c r="I62" s="104"/>
      <c r="J62" s="105">
        <f>J259</f>
        <v>0</v>
      </c>
      <c r="L62" s="102"/>
    </row>
    <row r="63" spans="2:12" s="10" customFormat="1" ht="19.9" customHeight="1">
      <c r="B63" s="106"/>
      <c r="D63" s="107" t="s">
        <v>93</v>
      </c>
      <c r="E63" s="108"/>
      <c r="F63" s="108"/>
      <c r="G63" s="108"/>
      <c r="H63" s="108"/>
      <c r="I63" s="108"/>
      <c r="J63" s="109">
        <f>J260</f>
        <v>0</v>
      </c>
      <c r="L63" s="106"/>
    </row>
    <row r="64" spans="2:12" s="10" customFormat="1" ht="19.9" customHeight="1">
      <c r="B64" s="106"/>
      <c r="D64" s="107" t="s">
        <v>94</v>
      </c>
      <c r="E64" s="108"/>
      <c r="F64" s="108"/>
      <c r="G64" s="108"/>
      <c r="H64" s="108"/>
      <c r="I64" s="108"/>
      <c r="J64" s="109">
        <f>J267</f>
        <v>0</v>
      </c>
      <c r="L64" s="106"/>
    </row>
    <row r="65" spans="2:12" s="10" customFormat="1" ht="19.9" customHeight="1">
      <c r="B65" s="106"/>
      <c r="D65" s="107" t="s">
        <v>95</v>
      </c>
      <c r="E65" s="108"/>
      <c r="F65" s="108"/>
      <c r="G65" s="108"/>
      <c r="H65" s="108"/>
      <c r="I65" s="108"/>
      <c r="J65" s="109">
        <f>J269</f>
        <v>0</v>
      </c>
      <c r="L65" s="106"/>
    </row>
    <row r="66" spans="2:12" s="10" customFormat="1" ht="19.9" customHeight="1">
      <c r="B66" s="106"/>
      <c r="D66" s="107" t="s">
        <v>96</v>
      </c>
      <c r="E66" s="108"/>
      <c r="F66" s="108"/>
      <c r="G66" s="108"/>
      <c r="H66" s="108"/>
      <c r="I66" s="108"/>
      <c r="J66" s="109">
        <f>J300</f>
        <v>0</v>
      </c>
      <c r="L66" s="106"/>
    </row>
    <row r="67" spans="2:12" s="10" customFormat="1" ht="19.9" customHeight="1">
      <c r="B67" s="106"/>
      <c r="D67" s="107" t="s">
        <v>97</v>
      </c>
      <c r="E67" s="108"/>
      <c r="F67" s="108"/>
      <c r="G67" s="108"/>
      <c r="H67" s="108"/>
      <c r="I67" s="108"/>
      <c r="J67" s="109">
        <f>J304</f>
        <v>0</v>
      </c>
      <c r="L67" s="106"/>
    </row>
    <row r="68" spans="2:12" s="10" customFormat="1" ht="19.9" customHeight="1">
      <c r="B68" s="106"/>
      <c r="D68" s="107" t="s">
        <v>98</v>
      </c>
      <c r="E68" s="108"/>
      <c r="F68" s="108"/>
      <c r="G68" s="108"/>
      <c r="H68" s="108"/>
      <c r="I68" s="108"/>
      <c r="J68" s="109">
        <f>J306</f>
        <v>0</v>
      </c>
      <c r="L68" s="106"/>
    </row>
    <row r="69" spans="2:12" s="10" customFormat="1" ht="19.9" customHeight="1">
      <c r="B69" s="106"/>
      <c r="D69" s="107" t="s">
        <v>99</v>
      </c>
      <c r="E69" s="108"/>
      <c r="F69" s="108"/>
      <c r="G69" s="108"/>
      <c r="H69" s="108"/>
      <c r="I69" s="108"/>
      <c r="J69" s="109">
        <f>J308</f>
        <v>0</v>
      </c>
      <c r="L69" s="106"/>
    </row>
    <row r="70" spans="2:12" s="10" customFormat="1" ht="19.9" customHeight="1">
      <c r="B70" s="106"/>
      <c r="D70" s="107" t="s">
        <v>100</v>
      </c>
      <c r="E70" s="108"/>
      <c r="F70" s="108"/>
      <c r="G70" s="108"/>
      <c r="H70" s="108"/>
      <c r="I70" s="108"/>
      <c r="J70" s="109">
        <f>J312</f>
        <v>0</v>
      </c>
      <c r="L70" s="106"/>
    </row>
    <row r="71" spans="2:12" s="10" customFormat="1" ht="19.9" customHeight="1">
      <c r="B71" s="106"/>
      <c r="D71" s="107" t="s">
        <v>101</v>
      </c>
      <c r="E71" s="108"/>
      <c r="F71" s="108"/>
      <c r="G71" s="108"/>
      <c r="H71" s="108"/>
      <c r="I71" s="108"/>
      <c r="J71" s="109">
        <f>J400</f>
        <v>0</v>
      </c>
      <c r="L71" s="106"/>
    </row>
    <row r="72" spans="2:12" s="10" customFormat="1" ht="19.9" customHeight="1">
      <c r="B72" s="106"/>
      <c r="D72" s="107" t="s">
        <v>102</v>
      </c>
      <c r="E72" s="108"/>
      <c r="F72" s="108"/>
      <c r="G72" s="108"/>
      <c r="H72" s="108"/>
      <c r="I72" s="108"/>
      <c r="J72" s="109">
        <f>J421</f>
        <v>0</v>
      </c>
      <c r="L72" s="106"/>
    </row>
    <row r="73" spans="2:12" s="10" customFormat="1" ht="19.9" customHeight="1">
      <c r="B73" s="106"/>
      <c r="D73" s="107" t="s">
        <v>103</v>
      </c>
      <c r="E73" s="108"/>
      <c r="F73" s="108"/>
      <c r="G73" s="108"/>
      <c r="H73" s="108"/>
      <c r="I73" s="108"/>
      <c r="J73" s="109">
        <f>J424</f>
        <v>0</v>
      </c>
      <c r="L73" s="106"/>
    </row>
    <row r="74" spans="2:12" s="10" customFormat="1" ht="19.9" customHeight="1">
      <c r="B74" s="106"/>
      <c r="D74" s="107" t="s">
        <v>104</v>
      </c>
      <c r="E74" s="108"/>
      <c r="F74" s="108"/>
      <c r="G74" s="108"/>
      <c r="H74" s="108"/>
      <c r="I74" s="108"/>
      <c r="J74" s="109">
        <f>J431</f>
        <v>0</v>
      </c>
      <c r="L74" s="106"/>
    </row>
    <row r="75" spans="2:12" s="10" customFormat="1" ht="19.9" customHeight="1">
      <c r="B75" s="106"/>
      <c r="D75" s="107" t="s">
        <v>105</v>
      </c>
      <c r="E75" s="108"/>
      <c r="F75" s="108"/>
      <c r="G75" s="108"/>
      <c r="H75" s="108"/>
      <c r="I75" s="108"/>
      <c r="J75" s="109">
        <f>J455</f>
        <v>0</v>
      </c>
      <c r="L75" s="106"/>
    </row>
    <row r="76" spans="2:12" s="10" customFormat="1" ht="19.9" customHeight="1">
      <c r="B76" s="106"/>
      <c r="D76" s="107" t="s">
        <v>106</v>
      </c>
      <c r="E76" s="108"/>
      <c r="F76" s="108"/>
      <c r="G76" s="108"/>
      <c r="H76" s="108"/>
      <c r="I76" s="108"/>
      <c r="J76" s="109">
        <f>J503</f>
        <v>0</v>
      </c>
      <c r="L76" s="106"/>
    </row>
    <row r="77" spans="2:12" s="10" customFormat="1" ht="19.9" customHeight="1">
      <c r="B77" s="106"/>
      <c r="D77" s="107" t="s">
        <v>107</v>
      </c>
      <c r="E77" s="108"/>
      <c r="F77" s="108"/>
      <c r="G77" s="108"/>
      <c r="H77" s="108"/>
      <c r="I77" s="108"/>
      <c r="J77" s="109">
        <f>J538</f>
        <v>0</v>
      </c>
      <c r="L77" s="106"/>
    </row>
    <row r="78" spans="2:12" s="9" customFormat="1" ht="24.95" customHeight="1">
      <c r="B78" s="102"/>
      <c r="D78" s="103" t="s">
        <v>108</v>
      </c>
      <c r="E78" s="104"/>
      <c r="F78" s="104"/>
      <c r="G78" s="104"/>
      <c r="H78" s="104"/>
      <c r="I78" s="104"/>
      <c r="J78" s="105">
        <f>J545</f>
        <v>0</v>
      </c>
      <c r="L78" s="102"/>
    </row>
    <row r="79" spans="2:12" s="9" customFormat="1" ht="24.95" customHeight="1">
      <c r="B79" s="102"/>
      <c r="D79" s="103" t="s">
        <v>109</v>
      </c>
      <c r="E79" s="104"/>
      <c r="F79" s="104"/>
      <c r="G79" s="104"/>
      <c r="H79" s="104"/>
      <c r="I79" s="104"/>
      <c r="J79" s="105">
        <f>J549</f>
        <v>0</v>
      </c>
      <c r="L79" s="102"/>
    </row>
    <row r="80" spans="2:12" s="10" customFormat="1" ht="19.9" customHeight="1">
      <c r="B80" s="106"/>
      <c r="D80" s="107" t="s">
        <v>110</v>
      </c>
      <c r="E80" s="108"/>
      <c r="F80" s="108"/>
      <c r="G80" s="108"/>
      <c r="H80" s="108"/>
      <c r="I80" s="108"/>
      <c r="J80" s="109">
        <f>J550</f>
        <v>0</v>
      </c>
      <c r="L80" s="106"/>
    </row>
    <row r="81" spans="2:12" s="10" customFormat="1" ht="19.9" customHeight="1">
      <c r="B81" s="106"/>
      <c r="D81" s="107" t="s">
        <v>111</v>
      </c>
      <c r="E81" s="108"/>
      <c r="F81" s="108"/>
      <c r="G81" s="108"/>
      <c r="H81" s="108"/>
      <c r="I81" s="108"/>
      <c r="J81" s="109">
        <f>J553</f>
        <v>0</v>
      </c>
      <c r="L81" s="106"/>
    </row>
    <row r="82" spans="2:12" s="10" customFormat="1" ht="19.9" customHeight="1">
      <c r="B82" s="106"/>
      <c r="D82" s="107" t="s">
        <v>112</v>
      </c>
      <c r="E82" s="108"/>
      <c r="F82" s="108"/>
      <c r="G82" s="108"/>
      <c r="H82" s="108"/>
      <c r="I82" s="108"/>
      <c r="J82" s="109">
        <f>J556</f>
        <v>0</v>
      </c>
      <c r="L82" s="106"/>
    </row>
    <row r="83" spans="1:31" s="2" customFormat="1" ht="21.7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8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5" customHeight="1">
      <c r="A84" s="33"/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8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8" spans="1:31" s="2" customFormat="1" ht="6.95" customHeight="1">
      <c r="A88" s="33"/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85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24.95" customHeight="1">
      <c r="A89" s="33"/>
      <c r="B89" s="34"/>
      <c r="C89" s="22" t="s">
        <v>113</v>
      </c>
      <c r="D89" s="33"/>
      <c r="E89" s="33"/>
      <c r="F89" s="33"/>
      <c r="G89" s="33"/>
      <c r="H89" s="33"/>
      <c r="I89" s="33"/>
      <c r="J89" s="33"/>
      <c r="K89" s="33"/>
      <c r="L89" s="85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85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17</v>
      </c>
      <c r="D91" s="33"/>
      <c r="E91" s="33"/>
      <c r="F91" s="33"/>
      <c r="G91" s="33"/>
      <c r="H91" s="33"/>
      <c r="I91" s="33"/>
      <c r="J91" s="33"/>
      <c r="K91" s="33"/>
      <c r="L91" s="85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30" customHeight="1">
      <c r="A92" s="33"/>
      <c r="B92" s="34"/>
      <c r="C92" s="33"/>
      <c r="D92" s="33"/>
      <c r="E92" s="452" t="str">
        <f>E7</f>
        <v>ÚP Praha 5 v objektu Ženské domovy, Radlická 2000/3, Ostrovského 11/16, Praha 5 - Smíchov - bez bourání</v>
      </c>
      <c r="F92" s="484"/>
      <c r="G92" s="484"/>
      <c r="H92" s="484"/>
      <c r="I92" s="33"/>
      <c r="J92" s="33"/>
      <c r="K92" s="33"/>
      <c r="L92" s="85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6.9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85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2" customHeight="1">
      <c r="A94" s="33"/>
      <c r="B94" s="34"/>
      <c r="C94" s="28" t="s">
        <v>21</v>
      </c>
      <c r="D94" s="33"/>
      <c r="E94" s="33"/>
      <c r="F94" s="26" t="str">
        <f>F10</f>
        <v xml:space="preserve"> Radlická 2000/3, Ostrovského 11/16, Praha 5 - Smí</v>
      </c>
      <c r="G94" s="33"/>
      <c r="H94" s="33"/>
      <c r="I94" s="28" t="s">
        <v>23</v>
      </c>
      <c r="J94" s="51" t="str">
        <f>IF(J10="","",J10)</f>
        <v>25. 4. 2022</v>
      </c>
      <c r="K94" s="33"/>
      <c r="L94" s="85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6.9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85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40.15" customHeight="1">
      <c r="A96" s="33"/>
      <c r="B96" s="34"/>
      <c r="C96" s="28" t="s">
        <v>25</v>
      </c>
      <c r="D96" s="33"/>
      <c r="E96" s="33"/>
      <c r="F96" s="26" t="str">
        <f>E13</f>
        <v xml:space="preserve"> </v>
      </c>
      <c r="G96" s="33"/>
      <c r="H96" s="33"/>
      <c r="I96" s="28" t="s">
        <v>31</v>
      </c>
      <c r="J96" s="31" t="str">
        <f>E19</f>
        <v>CONTRACTIS, s.r.o., Nad Zámečnicí 34/1841, Praha 5</v>
      </c>
      <c r="K96" s="33"/>
      <c r="L96" s="85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5.2" customHeight="1">
      <c r="A97" s="33"/>
      <c r="B97" s="34"/>
      <c r="C97" s="28" t="s">
        <v>29</v>
      </c>
      <c r="D97" s="33"/>
      <c r="E97" s="33"/>
      <c r="F97" s="26" t="str">
        <f>IF(E16="","",E16)</f>
        <v>Vyplň údaj</v>
      </c>
      <c r="G97" s="33"/>
      <c r="H97" s="33"/>
      <c r="I97" s="28" t="s">
        <v>34</v>
      </c>
      <c r="J97" s="31" t="str">
        <f>E22</f>
        <v>Hana Pejšová</v>
      </c>
      <c r="K97" s="33"/>
      <c r="L97" s="85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s="2" customFormat="1" ht="10.35" customHeight="1">
      <c r="A98" s="33"/>
      <c r="B98" s="34"/>
      <c r="C98" s="33"/>
      <c r="D98" s="33"/>
      <c r="E98" s="33"/>
      <c r="F98" s="33"/>
      <c r="G98" s="33"/>
      <c r="H98" s="33"/>
      <c r="I98" s="33"/>
      <c r="J98" s="33"/>
      <c r="K98" s="33"/>
      <c r="L98" s="85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11" customFormat="1" ht="29.25" customHeight="1">
      <c r="A99" s="110"/>
      <c r="B99" s="111"/>
      <c r="C99" s="112" t="s">
        <v>114</v>
      </c>
      <c r="D99" s="113" t="s">
        <v>58</v>
      </c>
      <c r="E99" s="113" t="s">
        <v>54</v>
      </c>
      <c r="F99" s="113" t="s">
        <v>55</v>
      </c>
      <c r="G99" s="113" t="s">
        <v>115</v>
      </c>
      <c r="H99" s="113" t="s">
        <v>116</v>
      </c>
      <c r="I99" s="113" t="s">
        <v>117</v>
      </c>
      <c r="J99" s="113" t="s">
        <v>84</v>
      </c>
      <c r="K99" s="114" t="s">
        <v>118</v>
      </c>
      <c r="L99" s="115"/>
      <c r="M99" s="58" t="s">
        <v>3</v>
      </c>
      <c r="N99" s="59" t="s">
        <v>43</v>
      </c>
      <c r="O99" s="59" t="s">
        <v>119</v>
      </c>
      <c r="P99" s="59" t="s">
        <v>120</v>
      </c>
      <c r="Q99" s="59" t="s">
        <v>121</v>
      </c>
      <c r="R99" s="59" t="s">
        <v>122</v>
      </c>
      <c r="S99" s="59" t="s">
        <v>123</v>
      </c>
      <c r="T99" s="60" t="s">
        <v>124</v>
      </c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</row>
    <row r="100" spans="1:63" s="2" customFormat="1" ht="22.9" customHeight="1">
      <c r="A100" s="33"/>
      <c r="B100" s="34"/>
      <c r="C100" s="65" t="s">
        <v>125</v>
      </c>
      <c r="D100" s="33"/>
      <c r="E100" s="33"/>
      <c r="F100" s="33"/>
      <c r="G100" s="33"/>
      <c r="H100" s="33"/>
      <c r="I100" s="33"/>
      <c r="J100" s="116">
        <f>BK100</f>
        <v>0</v>
      </c>
      <c r="K100" s="33"/>
      <c r="L100" s="34"/>
      <c r="M100" s="61"/>
      <c r="N100" s="52"/>
      <c r="O100" s="62"/>
      <c r="P100" s="117">
        <f>P101+P259+P545+P549</f>
        <v>0</v>
      </c>
      <c r="Q100" s="62"/>
      <c r="R100" s="117">
        <f>R101+R259+R545+R549</f>
        <v>36.29462787000001</v>
      </c>
      <c r="S100" s="62"/>
      <c r="T100" s="118">
        <f>T101+T259+T545+T549</f>
        <v>11.896549259999999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72</v>
      </c>
      <c r="AU100" s="18" t="s">
        <v>85</v>
      </c>
      <c r="BK100" s="119">
        <f>BK101+BK259+BK545+BK549</f>
        <v>0</v>
      </c>
    </row>
    <row r="101" spans="2:63" s="12" customFormat="1" ht="25.9" customHeight="1">
      <c r="B101" s="120"/>
      <c r="D101" s="121" t="s">
        <v>72</v>
      </c>
      <c r="E101" s="122" t="s">
        <v>126</v>
      </c>
      <c r="F101" s="122" t="s">
        <v>127</v>
      </c>
      <c r="I101" s="123"/>
      <c r="J101" s="124">
        <f>BK101</f>
        <v>0</v>
      </c>
      <c r="L101" s="120"/>
      <c r="M101" s="125"/>
      <c r="N101" s="126"/>
      <c r="O101" s="126"/>
      <c r="P101" s="127">
        <f>P102+P127+P194+P243+P256</f>
        <v>0</v>
      </c>
      <c r="Q101" s="126"/>
      <c r="R101" s="127">
        <f>R102+R127+R194+R243+R256</f>
        <v>26.204616780000002</v>
      </c>
      <c r="S101" s="126"/>
      <c r="T101" s="128">
        <f>T102+T127+T194+T243+T256</f>
        <v>9.050559999999999</v>
      </c>
      <c r="AR101" s="121" t="s">
        <v>78</v>
      </c>
      <c r="AT101" s="129" t="s">
        <v>72</v>
      </c>
      <c r="AU101" s="129" t="s">
        <v>73</v>
      </c>
      <c r="AY101" s="121" t="s">
        <v>128</v>
      </c>
      <c r="BK101" s="130">
        <f>BK102+BK127+BK194+BK243+BK256</f>
        <v>0</v>
      </c>
    </row>
    <row r="102" spans="2:63" s="12" customFormat="1" ht="22.9" customHeight="1">
      <c r="B102" s="120"/>
      <c r="D102" s="121" t="s">
        <v>72</v>
      </c>
      <c r="E102" s="131" t="s">
        <v>129</v>
      </c>
      <c r="F102" s="131" t="s">
        <v>130</v>
      </c>
      <c r="I102" s="123"/>
      <c r="J102" s="132">
        <f>BK102</f>
        <v>0</v>
      </c>
      <c r="L102" s="120"/>
      <c r="M102" s="125"/>
      <c r="N102" s="126"/>
      <c r="O102" s="126"/>
      <c r="P102" s="127">
        <f>SUM(P103:P126)</f>
        <v>0</v>
      </c>
      <c r="Q102" s="126"/>
      <c r="R102" s="127">
        <f>SUM(R103:R126)</f>
        <v>3.2579601</v>
      </c>
      <c r="S102" s="126"/>
      <c r="T102" s="128">
        <f>SUM(T103:T126)</f>
        <v>0</v>
      </c>
      <c r="AR102" s="121" t="s">
        <v>78</v>
      </c>
      <c r="AT102" s="129" t="s">
        <v>72</v>
      </c>
      <c r="AU102" s="129" t="s">
        <v>78</v>
      </c>
      <c r="AY102" s="121" t="s">
        <v>128</v>
      </c>
      <c r="BK102" s="130">
        <f>SUM(BK103:BK126)</f>
        <v>0</v>
      </c>
    </row>
    <row r="103" spans="1:65" s="2" customFormat="1" ht="24.2" customHeight="1">
      <c r="A103" s="33"/>
      <c r="B103" s="133"/>
      <c r="C103" s="134" t="s">
        <v>78</v>
      </c>
      <c r="D103" s="134" t="s">
        <v>131</v>
      </c>
      <c r="E103" s="135" t="s">
        <v>132</v>
      </c>
      <c r="F103" s="136" t="s">
        <v>133</v>
      </c>
      <c r="G103" s="137" t="s">
        <v>134</v>
      </c>
      <c r="H103" s="138">
        <v>4</v>
      </c>
      <c r="I103" s="139"/>
      <c r="J103" s="140">
        <f>ROUND(I103*H103,2)</f>
        <v>0</v>
      </c>
      <c r="K103" s="136" t="s">
        <v>135</v>
      </c>
      <c r="L103" s="34"/>
      <c r="M103" s="141" t="s">
        <v>3</v>
      </c>
      <c r="N103" s="142" t="s">
        <v>44</v>
      </c>
      <c r="O103" s="54"/>
      <c r="P103" s="143">
        <f>O103*H103</f>
        <v>0</v>
      </c>
      <c r="Q103" s="143">
        <v>0.02628</v>
      </c>
      <c r="R103" s="143">
        <f>Q103*H103</f>
        <v>0.10512</v>
      </c>
      <c r="S103" s="143">
        <v>0</v>
      </c>
      <c r="T103" s="144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45" t="s">
        <v>136</v>
      </c>
      <c r="AT103" s="145" t="s">
        <v>131</v>
      </c>
      <c r="AU103" s="145" t="s">
        <v>80</v>
      </c>
      <c r="AY103" s="18" t="s">
        <v>128</v>
      </c>
      <c r="BE103" s="146">
        <f>IF(N103="základní",J103,0)</f>
        <v>0</v>
      </c>
      <c r="BF103" s="146">
        <f>IF(N103="snížená",J103,0)</f>
        <v>0</v>
      </c>
      <c r="BG103" s="146">
        <f>IF(N103="zákl. přenesená",J103,0)</f>
        <v>0</v>
      </c>
      <c r="BH103" s="146">
        <f>IF(N103="sníž. přenesená",J103,0)</f>
        <v>0</v>
      </c>
      <c r="BI103" s="146">
        <f>IF(N103="nulová",J103,0)</f>
        <v>0</v>
      </c>
      <c r="BJ103" s="18" t="s">
        <v>78</v>
      </c>
      <c r="BK103" s="146">
        <f>ROUND(I103*H103,2)</f>
        <v>0</v>
      </c>
      <c r="BL103" s="18" t="s">
        <v>136</v>
      </c>
      <c r="BM103" s="145" t="s">
        <v>137</v>
      </c>
    </row>
    <row r="104" spans="1:47" s="2" customFormat="1" ht="12">
      <c r="A104" s="33"/>
      <c r="B104" s="34"/>
      <c r="C104" s="33"/>
      <c r="D104" s="147" t="s">
        <v>138</v>
      </c>
      <c r="E104" s="33"/>
      <c r="F104" s="148" t="s">
        <v>139</v>
      </c>
      <c r="G104" s="33"/>
      <c r="H104" s="33"/>
      <c r="I104" s="149"/>
      <c r="J104" s="33"/>
      <c r="K104" s="33"/>
      <c r="L104" s="34"/>
      <c r="M104" s="150"/>
      <c r="N104" s="151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138</v>
      </c>
      <c r="AU104" s="18" t="s">
        <v>80</v>
      </c>
    </row>
    <row r="105" spans="1:65" s="2" customFormat="1" ht="16.5" customHeight="1">
      <c r="A105" s="33"/>
      <c r="B105" s="133"/>
      <c r="C105" s="134" t="s">
        <v>80</v>
      </c>
      <c r="D105" s="134" t="s">
        <v>131</v>
      </c>
      <c r="E105" s="135" t="s">
        <v>140</v>
      </c>
      <c r="F105" s="136" t="s">
        <v>141</v>
      </c>
      <c r="G105" s="137" t="s">
        <v>142</v>
      </c>
      <c r="H105" s="138">
        <v>0.03</v>
      </c>
      <c r="I105" s="139"/>
      <c r="J105" s="140">
        <f>ROUND(I105*H105,2)</f>
        <v>0</v>
      </c>
      <c r="K105" s="136" t="s">
        <v>135</v>
      </c>
      <c r="L105" s="34"/>
      <c r="M105" s="141" t="s">
        <v>3</v>
      </c>
      <c r="N105" s="142" t="s">
        <v>44</v>
      </c>
      <c r="O105" s="54"/>
      <c r="P105" s="143">
        <f>O105*H105</f>
        <v>0</v>
      </c>
      <c r="Q105" s="143">
        <v>1.09</v>
      </c>
      <c r="R105" s="143">
        <f>Q105*H105</f>
        <v>0.0327</v>
      </c>
      <c r="S105" s="143">
        <v>0</v>
      </c>
      <c r="T105" s="144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45" t="s">
        <v>136</v>
      </c>
      <c r="AT105" s="145" t="s">
        <v>131</v>
      </c>
      <c r="AU105" s="145" t="s">
        <v>80</v>
      </c>
      <c r="AY105" s="18" t="s">
        <v>128</v>
      </c>
      <c r="BE105" s="146">
        <f>IF(N105="základní",J105,0)</f>
        <v>0</v>
      </c>
      <c r="BF105" s="146">
        <f>IF(N105="snížená",J105,0)</f>
        <v>0</v>
      </c>
      <c r="BG105" s="146">
        <f>IF(N105="zákl. přenesená",J105,0)</f>
        <v>0</v>
      </c>
      <c r="BH105" s="146">
        <f>IF(N105="sníž. přenesená",J105,0)</f>
        <v>0</v>
      </c>
      <c r="BI105" s="146">
        <f>IF(N105="nulová",J105,0)</f>
        <v>0</v>
      </c>
      <c r="BJ105" s="18" t="s">
        <v>78</v>
      </c>
      <c r="BK105" s="146">
        <f>ROUND(I105*H105,2)</f>
        <v>0</v>
      </c>
      <c r="BL105" s="18" t="s">
        <v>136</v>
      </c>
      <c r="BM105" s="145" t="s">
        <v>143</v>
      </c>
    </row>
    <row r="106" spans="1:47" s="2" customFormat="1" ht="12">
      <c r="A106" s="33"/>
      <c r="B106" s="34"/>
      <c r="C106" s="33"/>
      <c r="D106" s="147" t="s">
        <v>138</v>
      </c>
      <c r="E106" s="33"/>
      <c r="F106" s="148" t="s">
        <v>144</v>
      </c>
      <c r="G106" s="33"/>
      <c r="H106" s="33"/>
      <c r="I106" s="149"/>
      <c r="J106" s="33"/>
      <c r="K106" s="33"/>
      <c r="L106" s="34"/>
      <c r="M106" s="150"/>
      <c r="N106" s="151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138</v>
      </c>
      <c r="AU106" s="18" t="s">
        <v>80</v>
      </c>
    </row>
    <row r="107" spans="2:51" s="13" customFormat="1" ht="12">
      <c r="B107" s="152"/>
      <c r="D107" s="153" t="s">
        <v>145</v>
      </c>
      <c r="E107" s="154" t="s">
        <v>3</v>
      </c>
      <c r="F107" s="155" t="s">
        <v>146</v>
      </c>
      <c r="H107" s="154" t="s">
        <v>3</v>
      </c>
      <c r="I107" s="156"/>
      <c r="L107" s="152"/>
      <c r="M107" s="157"/>
      <c r="N107" s="158"/>
      <c r="O107" s="158"/>
      <c r="P107" s="158"/>
      <c r="Q107" s="158"/>
      <c r="R107" s="158"/>
      <c r="S107" s="158"/>
      <c r="T107" s="159"/>
      <c r="AT107" s="154" t="s">
        <v>145</v>
      </c>
      <c r="AU107" s="154" t="s">
        <v>80</v>
      </c>
      <c r="AV107" s="13" t="s">
        <v>78</v>
      </c>
      <c r="AW107" s="13" t="s">
        <v>33</v>
      </c>
      <c r="AX107" s="13" t="s">
        <v>73</v>
      </c>
      <c r="AY107" s="154" t="s">
        <v>128</v>
      </c>
    </row>
    <row r="108" spans="2:51" s="14" customFormat="1" ht="12">
      <c r="B108" s="160"/>
      <c r="D108" s="153" t="s">
        <v>145</v>
      </c>
      <c r="E108" s="161" t="s">
        <v>3</v>
      </c>
      <c r="F108" s="162" t="s">
        <v>147</v>
      </c>
      <c r="H108" s="163">
        <v>0.03</v>
      </c>
      <c r="I108" s="164"/>
      <c r="L108" s="160"/>
      <c r="M108" s="165"/>
      <c r="N108" s="166"/>
      <c r="O108" s="166"/>
      <c r="P108" s="166"/>
      <c r="Q108" s="166"/>
      <c r="R108" s="166"/>
      <c r="S108" s="166"/>
      <c r="T108" s="167"/>
      <c r="AT108" s="161" t="s">
        <v>145</v>
      </c>
      <c r="AU108" s="161" t="s">
        <v>80</v>
      </c>
      <c r="AV108" s="14" t="s">
        <v>80</v>
      </c>
      <c r="AW108" s="14" t="s">
        <v>33</v>
      </c>
      <c r="AX108" s="14" t="s">
        <v>78</v>
      </c>
      <c r="AY108" s="161" t="s">
        <v>128</v>
      </c>
    </row>
    <row r="109" spans="1:65" s="2" customFormat="1" ht="24.2" customHeight="1">
      <c r="A109" s="33"/>
      <c r="B109" s="133"/>
      <c r="C109" s="134" t="s">
        <v>129</v>
      </c>
      <c r="D109" s="134" t="s">
        <v>131</v>
      </c>
      <c r="E109" s="135" t="s">
        <v>148</v>
      </c>
      <c r="F109" s="136" t="s">
        <v>149</v>
      </c>
      <c r="G109" s="137" t="s">
        <v>134</v>
      </c>
      <c r="H109" s="138">
        <v>25</v>
      </c>
      <c r="I109" s="139"/>
      <c r="J109" s="140">
        <f>ROUND(I109*H109,2)</f>
        <v>0</v>
      </c>
      <c r="K109" s="136" t="s">
        <v>135</v>
      </c>
      <c r="L109" s="34"/>
      <c r="M109" s="141" t="s">
        <v>3</v>
      </c>
      <c r="N109" s="142" t="s">
        <v>44</v>
      </c>
      <c r="O109" s="54"/>
      <c r="P109" s="143">
        <f>O109*H109</f>
        <v>0</v>
      </c>
      <c r="Q109" s="143">
        <v>0.01218</v>
      </c>
      <c r="R109" s="143">
        <f>Q109*H109</f>
        <v>0.3045</v>
      </c>
      <c r="S109" s="143">
        <v>0</v>
      </c>
      <c r="T109" s="144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45" t="s">
        <v>136</v>
      </c>
      <c r="AT109" s="145" t="s">
        <v>131</v>
      </c>
      <c r="AU109" s="145" t="s">
        <v>80</v>
      </c>
      <c r="AY109" s="18" t="s">
        <v>128</v>
      </c>
      <c r="BE109" s="146">
        <f>IF(N109="základní",J109,0)</f>
        <v>0</v>
      </c>
      <c r="BF109" s="146">
        <f>IF(N109="snížená",J109,0)</f>
        <v>0</v>
      </c>
      <c r="BG109" s="146">
        <f>IF(N109="zákl. přenesená",J109,0)</f>
        <v>0</v>
      </c>
      <c r="BH109" s="146">
        <f>IF(N109="sníž. přenesená",J109,0)</f>
        <v>0</v>
      </c>
      <c r="BI109" s="146">
        <f>IF(N109="nulová",J109,0)</f>
        <v>0</v>
      </c>
      <c r="BJ109" s="18" t="s">
        <v>78</v>
      </c>
      <c r="BK109" s="146">
        <f>ROUND(I109*H109,2)</f>
        <v>0</v>
      </c>
      <c r="BL109" s="18" t="s">
        <v>136</v>
      </c>
      <c r="BM109" s="145" t="s">
        <v>150</v>
      </c>
    </row>
    <row r="110" spans="1:47" s="2" customFormat="1" ht="12">
      <c r="A110" s="33"/>
      <c r="B110" s="34"/>
      <c r="C110" s="33"/>
      <c r="D110" s="147" t="s">
        <v>138</v>
      </c>
      <c r="E110" s="33"/>
      <c r="F110" s="148" t="s">
        <v>151</v>
      </c>
      <c r="G110" s="33"/>
      <c r="H110" s="33"/>
      <c r="I110" s="149"/>
      <c r="J110" s="33"/>
      <c r="K110" s="33"/>
      <c r="L110" s="34"/>
      <c r="M110" s="150"/>
      <c r="N110" s="151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138</v>
      </c>
      <c r="AU110" s="18" t="s">
        <v>80</v>
      </c>
    </row>
    <row r="111" spans="1:65" s="2" customFormat="1" ht="21.75" customHeight="1">
      <c r="A111" s="33"/>
      <c r="B111" s="133"/>
      <c r="C111" s="134" t="s">
        <v>136</v>
      </c>
      <c r="D111" s="134" t="s">
        <v>131</v>
      </c>
      <c r="E111" s="135" t="s">
        <v>152</v>
      </c>
      <c r="F111" s="136" t="s">
        <v>153</v>
      </c>
      <c r="G111" s="137" t="s">
        <v>154</v>
      </c>
      <c r="H111" s="138">
        <v>0.24</v>
      </c>
      <c r="I111" s="139"/>
      <c r="J111" s="140">
        <f>ROUND(I111*H111,2)</f>
        <v>0</v>
      </c>
      <c r="K111" s="136" t="s">
        <v>135</v>
      </c>
      <c r="L111" s="34"/>
      <c r="M111" s="141" t="s">
        <v>3</v>
      </c>
      <c r="N111" s="142" t="s">
        <v>44</v>
      </c>
      <c r="O111" s="54"/>
      <c r="P111" s="143">
        <f>O111*H111</f>
        <v>0</v>
      </c>
      <c r="Q111" s="143">
        <v>0.12335</v>
      </c>
      <c r="R111" s="143">
        <f>Q111*H111</f>
        <v>0.029604</v>
      </c>
      <c r="S111" s="143">
        <v>0</v>
      </c>
      <c r="T111" s="144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45" t="s">
        <v>136</v>
      </c>
      <c r="AT111" s="145" t="s">
        <v>131</v>
      </c>
      <c r="AU111" s="145" t="s">
        <v>80</v>
      </c>
      <c r="AY111" s="18" t="s">
        <v>128</v>
      </c>
      <c r="BE111" s="146">
        <f>IF(N111="základní",J111,0)</f>
        <v>0</v>
      </c>
      <c r="BF111" s="146">
        <f>IF(N111="snížená",J111,0)</f>
        <v>0</v>
      </c>
      <c r="BG111" s="146">
        <f>IF(N111="zákl. přenesená",J111,0)</f>
        <v>0</v>
      </c>
      <c r="BH111" s="146">
        <f>IF(N111="sníž. přenesená",J111,0)</f>
        <v>0</v>
      </c>
      <c r="BI111" s="146">
        <f>IF(N111="nulová",J111,0)</f>
        <v>0</v>
      </c>
      <c r="BJ111" s="18" t="s">
        <v>78</v>
      </c>
      <c r="BK111" s="146">
        <f>ROUND(I111*H111,2)</f>
        <v>0</v>
      </c>
      <c r="BL111" s="18" t="s">
        <v>136</v>
      </c>
      <c r="BM111" s="145" t="s">
        <v>155</v>
      </c>
    </row>
    <row r="112" spans="1:47" s="2" customFormat="1" ht="12">
      <c r="A112" s="33"/>
      <c r="B112" s="34"/>
      <c r="C112" s="33"/>
      <c r="D112" s="147" t="s">
        <v>138</v>
      </c>
      <c r="E112" s="33"/>
      <c r="F112" s="148" t="s">
        <v>156</v>
      </c>
      <c r="G112" s="33"/>
      <c r="H112" s="33"/>
      <c r="I112" s="149"/>
      <c r="J112" s="33"/>
      <c r="K112" s="33"/>
      <c r="L112" s="34"/>
      <c r="M112" s="150"/>
      <c r="N112" s="151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138</v>
      </c>
      <c r="AU112" s="18" t="s">
        <v>80</v>
      </c>
    </row>
    <row r="113" spans="2:51" s="13" customFormat="1" ht="12">
      <c r="B113" s="152"/>
      <c r="D113" s="153" t="s">
        <v>145</v>
      </c>
      <c r="E113" s="154" t="s">
        <v>3</v>
      </c>
      <c r="F113" s="155" t="s">
        <v>157</v>
      </c>
      <c r="H113" s="154" t="s">
        <v>3</v>
      </c>
      <c r="I113" s="156"/>
      <c r="L113" s="152"/>
      <c r="M113" s="157"/>
      <c r="N113" s="158"/>
      <c r="O113" s="158"/>
      <c r="P113" s="158"/>
      <c r="Q113" s="158"/>
      <c r="R113" s="158"/>
      <c r="S113" s="158"/>
      <c r="T113" s="159"/>
      <c r="AT113" s="154" t="s">
        <v>145</v>
      </c>
      <c r="AU113" s="154" t="s">
        <v>80</v>
      </c>
      <c r="AV113" s="13" t="s">
        <v>78</v>
      </c>
      <c r="AW113" s="13" t="s">
        <v>33</v>
      </c>
      <c r="AX113" s="13" t="s">
        <v>73</v>
      </c>
      <c r="AY113" s="154" t="s">
        <v>128</v>
      </c>
    </row>
    <row r="114" spans="2:51" s="14" customFormat="1" ht="12">
      <c r="B114" s="160"/>
      <c r="D114" s="153" t="s">
        <v>145</v>
      </c>
      <c r="E114" s="161" t="s">
        <v>3</v>
      </c>
      <c r="F114" s="162" t="s">
        <v>158</v>
      </c>
      <c r="H114" s="163">
        <v>0.24</v>
      </c>
      <c r="I114" s="164"/>
      <c r="L114" s="160"/>
      <c r="M114" s="165"/>
      <c r="N114" s="166"/>
      <c r="O114" s="166"/>
      <c r="P114" s="166"/>
      <c r="Q114" s="166"/>
      <c r="R114" s="166"/>
      <c r="S114" s="166"/>
      <c r="T114" s="167"/>
      <c r="AT114" s="161" t="s">
        <v>145</v>
      </c>
      <c r="AU114" s="161" t="s">
        <v>80</v>
      </c>
      <c r="AV114" s="14" t="s">
        <v>80</v>
      </c>
      <c r="AW114" s="14" t="s">
        <v>33</v>
      </c>
      <c r="AX114" s="14" t="s">
        <v>78</v>
      </c>
      <c r="AY114" s="161" t="s">
        <v>128</v>
      </c>
    </row>
    <row r="115" spans="1:65" s="2" customFormat="1" ht="21.75" customHeight="1">
      <c r="A115" s="33"/>
      <c r="B115" s="133"/>
      <c r="C115" s="134" t="s">
        <v>159</v>
      </c>
      <c r="D115" s="134" t="s">
        <v>131</v>
      </c>
      <c r="E115" s="135" t="s">
        <v>160</v>
      </c>
      <c r="F115" s="136" t="s">
        <v>161</v>
      </c>
      <c r="G115" s="137" t="s">
        <v>154</v>
      </c>
      <c r="H115" s="138">
        <v>1.89</v>
      </c>
      <c r="I115" s="139"/>
      <c r="J115" s="140">
        <f>ROUND(I115*H115,2)</f>
        <v>0</v>
      </c>
      <c r="K115" s="136" t="s">
        <v>3</v>
      </c>
      <c r="L115" s="34"/>
      <c r="M115" s="141" t="s">
        <v>3</v>
      </c>
      <c r="N115" s="142" t="s">
        <v>44</v>
      </c>
      <c r="O115" s="54"/>
      <c r="P115" s="143">
        <f>O115*H115</f>
        <v>0</v>
      </c>
      <c r="Q115" s="143">
        <v>0.06197</v>
      </c>
      <c r="R115" s="143">
        <f>Q115*H115</f>
        <v>0.11712329999999999</v>
      </c>
      <c r="S115" s="143">
        <v>0</v>
      </c>
      <c r="T115" s="144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45" t="s">
        <v>136</v>
      </c>
      <c r="AT115" s="145" t="s">
        <v>131</v>
      </c>
      <c r="AU115" s="145" t="s">
        <v>80</v>
      </c>
      <c r="AY115" s="18" t="s">
        <v>128</v>
      </c>
      <c r="BE115" s="146">
        <f>IF(N115="základní",J115,0)</f>
        <v>0</v>
      </c>
      <c r="BF115" s="146">
        <f>IF(N115="snížená",J115,0)</f>
        <v>0</v>
      </c>
      <c r="BG115" s="146">
        <f>IF(N115="zákl. přenesená",J115,0)</f>
        <v>0</v>
      </c>
      <c r="BH115" s="146">
        <f>IF(N115="sníž. přenesená",J115,0)</f>
        <v>0</v>
      </c>
      <c r="BI115" s="146">
        <f>IF(N115="nulová",J115,0)</f>
        <v>0</v>
      </c>
      <c r="BJ115" s="18" t="s">
        <v>78</v>
      </c>
      <c r="BK115" s="146">
        <f>ROUND(I115*H115,2)</f>
        <v>0</v>
      </c>
      <c r="BL115" s="18" t="s">
        <v>136</v>
      </c>
      <c r="BM115" s="145" t="s">
        <v>162</v>
      </c>
    </row>
    <row r="116" spans="2:51" s="14" customFormat="1" ht="12">
      <c r="B116" s="160"/>
      <c r="D116" s="153" t="s">
        <v>145</v>
      </c>
      <c r="E116" s="161" t="s">
        <v>3</v>
      </c>
      <c r="F116" s="162" t="s">
        <v>163</v>
      </c>
      <c r="H116" s="163">
        <v>1.89</v>
      </c>
      <c r="I116" s="164"/>
      <c r="L116" s="160"/>
      <c r="M116" s="165"/>
      <c r="N116" s="166"/>
      <c r="O116" s="166"/>
      <c r="P116" s="166"/>
      <c r="Q116" s="166"/>
      <c r="R116" s="166"/>
      <c r="S116" s="166"/>
      <c r="T116" s="167"/>
      <c r="AT116" s="161" t="s">
        <v>145</v>
      </c>
      <c r="AU116" s="161" t="s">
        <v>80</v>
      </c>
      <c r="AV116" s="14" t="s">
        <v>80</v>
      </c>
      <c r="AW116" s="14" t="s">
        <v>33</v>
      </c>
      <c r="AX116" s="14" t="s">
        <v>78</v>
      </c>
      <c r="AY116" s="161" t="s">
        <v>128</v>
      </c>
    </row>
    <row r="117" spans="1:65" s="2" customFormat="1" ht="16.5" customHeight="1">
      <c r="A117" s="33"/>
      <c r="B117" s="133"/>
      <c r="C117" s="134" t="s">
        <v>164</v>
      </c>
      <c r="D117" s="134" t="s">
        <v>131</v>
      </c>
      <c r="E117" s="135" t="s">
        <v>165</v>
      </c>
      <c r="F117" s="136" t="s">
        <v>166</v>
      </c>
      <c r="G117" s="137" t="s">
        <v>154</v>
      </c>
      <c r="H117" s="138">
        <v>37.92</v>
      </c>
      <c r="I117" s="139"/>
      <c r="J117" s="140">
        <f>ROUND(I117*H117,2)</f>
        <v>0</v>
      </c>
      <c r="K117" s="136" t="s">
        <v>3</v>
      </c>
      <c r="L117" s="34"/>
      <c r="M117" s="141" t="s">
        <v>3</v>
      </c>
      <c r="N117" s="142" t="s">
        <v>44</v>
      </c>
      <c r="O117" s="54"/>
      <c r="P117" s="143">
        <f>O117*H117</f>
        <v>0</v>
      </c>
      <c r="Q117" s="143">
        <v>0.05897</v>
      </c>
      <c r="R117" s="143">
        <f>Q117*H117</f>
        <v>2.2361424000000003</v>
      </c>
      <c r="S117" s="143">
        <v>0</v>
      </c>
      <c r="T117" s="144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45" t="s">
        <v>136</v>
      </c>
      <c r="AT117" s="145" t="s">
        <v>131</v>
      </c>
      <c r="AU117" s="145" t="s">
        <v>80</v>
      </c>
      <c r="AY117" s="18" t="s">
        <v>128</v>
      </c>
      <c r="BE117" s="146">
        <f>IF(N117="základní",J117,0)</f>
        <v>0</v>
      </c>
      <c r="BF117" s="146">
        <f>IF(N117="snížená",J117,0)</f>
        <v>0</v>
      </c>
      <c r="BG117" s="146">
        <f>IF(N117="zákl. přenesená",J117,0)</f>
        <v>0</v>
      </c>
      <c r="BH117" s="146">
        <f>IF(N117="sníž. přenesená",J117,0)</f>
        <v>0</v>
      </c>
      <c r="BI117" s="146">
        <f>IF(N117="nulová",J117,0)</f>
        <v>0</v>
      </c>
      <c r="BJ117" s="18" t="s">
        <v>78</v>
      </c>
      <c r="BK117" s="146">
        <f>ROUND(I117*H117,2)</f>
        <v>0</v>
      </c>
      <c r="BL117" s="18" t="s">
        <v>136</v>
      </c>
      <c r="BM117" s="145" t="s">
        <v>167</v>
      </c>
    </row>
    <row r="118" spans="2:51" s="14" customFormat="1" ht="12">
      <c r="B118" s="160"/>
      <c r="D118" s="153" t="s">
        <v>145</v>
      </c>
      <c r="E118" s="161" t="s">
        <v>3</v>
      </c>
      <c r="F118" s="162" t="s">
        <v>168</v>
      </c>
      <c r="H118" s="163">
        <v>37.92</v>
      </c>
      <c r="I118" s="164"/>
      <c r="L118" s="160"/>
      <c r="M118" s="165"/>
      <c r="N118" s="166"/>
      <c r="O118" s="166"/>
      <c r="P118" s="166"/>
      <c r="Q118" s="166"/>
      <c r="R118" s="166"/>
      <c r="S118" s="166"/>
      <c r="T118" s="167"/>
      <c r="AT118" s="161" t="s">
        <v>145</v>
      </c>
      <c r="AU118" s="161" t="s">
        <v>80</v>
      </c>
      <c r="AV118" s="14" t="s">
        <v>80</v>
      </c>
      <c r="AW118" s="14" t="s">
        <v>33</v>
      </c>
      <c r="AX118" s="14" t="s">
        <v>78</v>
      </c>
      <c r="AY118" s="161" t="s">
        <v>128</v>
      </c>
    </row>
    <row r="119" spans="1:65" s="2" customFormat="1" ht="21.75" customHeight="1">
      <c r="A119" s="33"/>
      <c r="B119" s="133"/>
      <c r="C119" s="134" t="s">
        <v>169</v>
      </c>
      <c r="D119" s="134" t="s">
        <v>131</v>
      </c>
      <c r="E119" s="135" t="s">
        <v>170</v>
      </c>
      <c r="F119" s="136" t="s">
        <v>171</v>
      </c>
      <c r="G119" s="137" t="s">
        <v>154</v>
      </c>
      <c r="H119" s="138">
        <v>1.08</v>
      </c>
      <c r="I119" s="139"/>
      <c r="J119" s="140">
        <f>ROUND(I119*H119,2)</f>
        <v>0</v>
      </c>
      <c r="K119" s="136" t="s">
        <v>135</v>
      </c>
      <c r="L119" s="34"/>
      <c r="M119" s="141" t="s">
        <v>3</v>
      </c>
      <c r="N119" s="142" t="s">
        <v>44</v>
      </c>
      <c r="O119" s="54"/>
      <c r="P119" s="143">
        <f>O119*H119</f>
        <v>0</v>
      </c>
      <c r="Q119" s="143">
        <v>0.17818</v>
      </c>
      <c r="R119" s="143">
        <f>Q119*H119</f>
        <v>0.1924344</v>
      </c>
      <c r="S119" s="143">
        <v>0</v>
      </c>
      <c r="T119" s="144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45" t="s">
        <v>136</v>
      </c>
      <c r="AT119" s="145" t="s">
        <v>131</v>
      </c>
      <c r="AU119" s="145" t="s">
        <v>80</v>
      </c>
      <c r="AY119" s="18" t="s">
        <v>128</v>
      </c>
      <c r="BE119" s="146">
        <f>IF(N119="základní",J119,0)</f>
        <v>0</v>
      </c>
      <c r="BF119" s="146">
        <f>IF(N119="snížená",J119,0)</f>
        <v>0</v>
      </c>
      <c r="BG119" s="146">
        <f>IF(N119="zákl. přenesená",J119,0)</f>
        <v>0</v>
      </c>
      <c r="BH119" s="146">
        <f>IF(N119="sníž. přenesená",J119,0)</f>
        <v>0</v>
      </c>
      <c r="BI119" s="146">
        <f>IF(N119="nulová",J119,0)</f>
        <v>0</v>
      </c>
      <c r="BJ119" s="18" t="s">
        <v>78</v>
      </c>
      <c r="BK119" s="146">
        <f>ROUND(I119*H119,2)</f>
        <v>0</v>
      </c>
      <c r="BL119" s="18" t="s">
        <v>136</v>
      </c>
      <c r="BM119" s="145" t="s">
        <v>172</v>
      </c>
    </row>
    <row r="120" spans="1:47" s="2" customFormat="1" ht="12">
      <c r="A120" s="33"/>
      <c r="B120" s="34"/>
      <c r="C120" s="33"/>
      <c r="D120" s="147" t="s">
        <v>138</v>
      </c>
      <c r="E120" s="33"/>
      <c r="F120" s="148" t="s">
        <v>173</v>
      </c>
      <c r="G120" s="33"/>
      <c r="H120" s="33"/>
      <c r="I120" s="149"/>
      <c r="J120" s="33"/>
      <c r="K120" s="33"/>
      <c r="L120" s="34"/>
      <c r="M120" s="150"/>
      <c r="N120" s="151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138</v>
      </c>
      <c r="AU120" s="18" t="s">
        <v>80</v>
      </c>
    </row>
    <row r="121" spans="2:51" s="14" customFormat="1" ht="12">
      <c r="B121" s="160"/>
      <c r="D121" s="153" t="s">
        <v>145</v>
      </c>
      <c r="E121" s="161" t="s">
        <v>3</v>
      </c>
      <c r="F121" s="162" t="s">
        <v>174</v>
      </c>
      <c r="H121" s="163">
        <v>1.08</v>
      </c>
      <c r="I121" s="164"/>
      <c r="L121" s="160"/>
      <c r="M121" s="165"/>
      <c r="N121" s="166"/>
      <c r="O121" s="166"/>
      <c r="P121" s="166"/>
      <c r="Q121" s="166"/>
      <c r="R121" s="166"/>
      <c r="S121" s="166"/>
      <c r="T121" s="167"/>
      <c r="AT121" s="161" t="s">
        <v>145</v>
      </c>
      <c r="AU121" s="161" t="s">
        <v>80</v>
      </c>
      <c r="AV121" s="14" t="s">
        <v>80</v>
      </c>
      <c r="AW121" s="14" t="s">
        <v>33</v>
      </c>
      <c r="AX121" s="14" t="s">
        <v>78</v>
      </c>
      <c r="AY121" s="161" t="s">
        <v>128</v>
      </c>
    </row>
    <row r="122" spans="1:65" s="2" customFormat="1" ht="16.5" customHeight="1">
      <c r="A122" s="33"/>
      <c r="B122" s="133"/>
      <c r="C122" s="134" t="s">
        <v>175</v>
      </c>
      <c r="D122" s="134" t="s">
        <v>131</v>
      </c>
      <c r="E122" s="135" t="s">
        <v>176</v>
      </c>
      <c r="F122" s="136" t="s">
        <v>177</v>
      </c>
      <c r="G122" s="137" t="s">
        <v>154</v>
      </c>
      <c r="H122" s="138">
        <v>1.2</v>
      </c>
      <c r="I122" s="139"/>
      <c r="J122" s="140">
        <f>ROUND(I122*H122,2)</f>
        <v>0</v>
      </c>
      <c r="K122" s="136" t="s">
        <v>3</v>
      </c>
      <c r="L122" s="34"/>
      <c r="M122" s="141" t="s">
        <v>3</v>
      </c>
      <c r="N122" s="142" t="s">
        <v>44</v>
      </c>
      <c r="O122" s="54"/>
      <c r="P122" s="143">
        <f>O122*H122</f>
        <v>0</v>
      </c>
      <c r="Q122" s="143">
        <v>0.19086</v>
      </c>
      <c r="R122" s="143">
        <f>Q122*H122</f>
        <v>0.22903199999999999</v>
      </c>
      <c r="S122" s="143">
        <v>0</v>
      </c>
      <c r="T122" s="144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45" t="s">
        <v>136</v>
      </c>
      <c r="AT122" s="145" t="s">
        <v>131</v>
      </c>
      <c r="AU122" s="145" t="s">
        <v>80</v>
      </c>
      <c r="AY122" s="18" t="s">
        <v>128</v>
      </c>
      <c r="BE122" s="146">
        <f>IF(N122="základní",J122,0)</f>
        <v>0</v>
      </c>
      <c r="BF122" s="146">
        <f>IF(N122="snížená",J122,0)</f>
        <v>0</v>
      </c>
      <c r="BG122" s="146">
        <f>IF(N122="zákl. přenesená",J122,0)</f>
        <v>0</v>
      </c>
      <c r="BH122" s="146">
        <f>IF(N122="sníž. přenesená",J122,0)</f>
        <v>0</v>
      </c>
      <c r="BI122" s="146">
        <f>IF(N122="nulová",J122,0)</f>
        <v>0</v>
      </c>
      <c r="BJ122" s="18" t="s">
        <v>78</v>
      </c>
      <c r="BK122" s="146">
        <f>ROUND(I122*H122,2)</f>
        <v>0</v>
      </c>
      <c r="BL122" s="18" t="s">
        <v>136</v>
      </c>
      <c r="BM122" s="145" t="s">
        <v>178</v>
      </c>
    </row>
    <row r="123" spans="2:51" s="14" customFormat="1" ht="12">
      <c r="B123" s="160"/>
      <c r="D123" s="153" t="s">
        <v>145</v>
      </c>
      <c r="E123" s="161" t="s">
        <v>3</v>
      </c>
      <c r="F123" s="162" t="s">
        <v>179</v>
      </c>
      <c r="H123" s="163">
        <v>1.2</v>
      </c>
      <c r="I123" s="164"/>
      <c r="L123" s="160"/>
      <c r="M123" s="165"/>
      <c r="N123" s="166"/>
      <c r="O123" s="166"/>
      <c r="P123" s="166"/>
      <c r="Q123" s="166"/>
      <c r="R123" s="166"/>
      <c r="S123" s="166"/>
      <c r="T123" s="167"/>
      <c r="AT123" s="161" t="s">
        <v>145</v>
      </c>
      <c r="AU123" s="161" t="s">
        <v>80</v>
      </c>
      <c r="AV123" s="14" t="s">
        <v>80</v>
      </c>
      <c r="AW123" s="14" t="s">
        <v>33</v>
      </c>
      <c r="AX123" s="14" t="s">
        <v>78</v>
      </c>
      <c r="AY123" s="161" t="s">
        <v>128</v>
      </c>
    </row>
    <row r="124" spans="1:65" s="2" customFormat="1" ht="16.5" customHeight="1">
      <c r="A124" s="33"/>
      <c r="B124" s="133"/>
      <c r="C124" s="134" t="s">
        <v>180</v>
      </c>
      <c r="D124" s="134" t="s">
        <v>131</v>
      </c>
      <c r="E124" s="135" t="s">
        <v>181</v>
      </c>
      <c r="F124" s="136" t="s">
        <v>182</v>
      </c>
      <c r="G124" s="137" t="s">
        <v>154</v>
      </c>
      <c r="H124" s="138">
        <v>1.44</v>
      </c>
      <c r="I124" s="139"/>
      <c r="J124" s="140">
        <f>ROUND(I124*H124,2)</f>
        <v>0</v>
      </c>
      <c r="K124" s="136" t="s">
        <v>135</v>
      </c>
      <c r="L124" s="34"/>
      <c r="M124" s="141" t="s">
        <v>3</v>
      </c>
      <c r="N124" s="142" t="s">
        <v>44</v>
      </c>
      <c r="O124" s="54"/>
      <c r="P124" s="143">
        <f>O124*H124</f>
        <v>0</v>
      </c>
      <c r="Q124" s="143">
        <v>0.00785</v>
      </c>
      <c r="R124" s="143">
        <f>Q124*H124</f>
        <v>0.011303999999999998</v>
      </c>
      <c r="S124" s="143">
        <v>0</v>
      </c>
      <c r="T124" s="144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45" t="s">
        <v>136</v>
      </c>
      <c r="AT124" s="145" t="s">
        <v>131</v>
      </c>
      <c r="AU124" s="145" t="s">
        <v>80</v>
      </c>
      <c r="AY124" s="18" t="s">
        <v>128</v>
      </c>
      <c r="BE124" s="146">
        <f>IF(N124="základní",J124,0)</f>
        <v>0</v>
      </c>
      <c r="BF124" s="146">
        <f>IF(N124="snížená",J124,0)</f>
        <v>0</v>
      </c>
      <c r="BG124" s="146">
        <f>IF(N124="zákl. přenesená",J124,0)</f>
        <v>0</v>
      </c>
      <c r="BH124" s="146">
        <f>IF(N124="sníž. přenesená",J124,0)</f>
        <v>0</v>
      </c>
      <c r="BI124" s="146">
        <f>IF(N124="nulová",J124,0)</f>
        <v>0</v>
      </c>
      <c r="BJ124" s="18" t="s">
        <v>78</v>
      </c>
      <c r="BK124" s="146">
        <f>ROUND(I124*H124,2)</f>
        <v>0</v>
      </c>
      <c r="BL124" s="18" t="s">
        <v>136</v>
      </c>
      <c r="BM124" s="145" t="s">
        <v>183</v>
      </c>
    </row>
    <row r="125" spans="1:47" s="2" customFormat="1" ht="12">
      <c r="A125" s="33"/>
      <c r="B125" s="34"/>
      <c r="C125" s="33"/>
      <c r="D125" s="147" t="s">
        <v>138</v>
      </c>
      <c r="E125" s="33"/>
      <c r="F125" s="148" t="s">
        <v>184</v>
      </c>
      <c r="G125" s="33"/>
      <c r="H125" s="33"/>
      <c r="I125" s="149"/>
      <c r="J125" s="33"/>
      <c r="K125" s="33"/>
      <c r="L125" s="34"/>
      <c r="M125" s="150"/>
      <c r="N125" s="151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138</v>
      </c>
      <c r="AU125" s="18" t="s">
        <v>80</v>
      </c>
    </row>
    <row r="126" spans="2:51" s="14" customFormat="1" ht="12">
      <c r="B126" s="160"/>
      <c r="D126" s="153" t="s">
        <v>145</v>
      </c>
      <c r="E126" s="161" t="s">
        <v>3</v>
      </c>
      <c r="F126" s="162" t="s">
        <v>185</v>
      </c>
      <c r="H126" s="163">
        <v>1.44</v>
      </c>
      <c r="I126" s="164"/>
      <c r="L126" s="160"/>
      <c r="M126" s="165"/>
      <c r="N126" s="166"/>
      <c r="O126" s="166"/>
      <c r="P126" s="166"/>
      <c r="Q126" s="166"/>
      <c r="R126" s="166"/>
      <c r="S126" s="166"/>
      <c r="T126" s="167"/>
      <c r="AT126" s="161" t="s">
        <v>145</v>
      </c>
      <c r="AU126" s="161" t="s">
        <v>80</v>
      </c>
      <c r="AV126" s="14" t="s">
        <v>80</v>
      </c>
      <c r="AW126" s="14" t="s">
        <v>33</v>
      </c>
      <c r="AX126" s="14" t="s">
        <v>78</v>
      </c>
      <c r="AY126" s="161" t="s">
        <v>128</v>
      </c>
    </row>
    <row r="127" spans="2:63" s="12" customFormat="1" ht="22.9" customHeight="1">
      <c r="B127" s="120"/>
      <c r="D127" s="121" t="s">
        <v>72</v>
      </c>
      <c r="E127" s="131" t="s">
        <v>164</v>
      </c>
      <c r="F127" s="131" t="s">
        <v>186</v>
      </c>
      <c r="I127" s="123"/>
      <c r="J127" s="132">
        <f>BK127</f>
        <v>0</v>
      </c>
      <c r="L127" s="120"/>
      <c r="M127" s="125"/>
      <c r="N127" s="126"/>
      <c r="O127" s="126"/>
      <c r="P127" s="127">
        <f>SUM(P128:P193)</f>
        <v>0</v>
      </c>
      <c r="Q127" s="126"/>
      <c r="R127" s="127">
        <f>SUM(R128:R193)</f>
        <v>21.73045014</v>
      </c>
      <c r="S127" s="126"/>
      <c r="T127" s="128">
        <f>SUM(T128:T193)</f>
        <v>0</v>
      </c>
      <c r="AR127" s="121" t="s">
        <v>78</v>
      </c>
      <c r="AT127" s="129" t="s">
        <v>72</v>
      </c>
      <c r="AU127" s="129" t="s">
        <v>78</v>
      </c>
      <c r="AY127" s="121" t="s">
        <v>128</v>
      </c>
      <c r="BK127" s="130">
        <f>SUM(BK128:BK193)</f>
        <v>0</v>
      </c>
    </row>
    <row r="128" spans="1:65" s="2" customFormat="1" ht="24.2" customHeight="1">
      <c r="A128" s="33"/>
      <c r="B128" s="133"/>
      <c r="C128" s="134" t="s">
        <v>187</v>
      </c>
      <c r="D128" s="134" t="s">
        <v>131</v>
      </c>
      <c r="E128" s="135" t="s">
        <v>188</v>
      </c>
      <c r="F128" s="136" t="s">
        <v>189</v>
      </c>
      <c r="G128" s="137" t="s">
        <v>154</v>
      </c>
      <c r="H128" s="138">
        <v>847.1</v>
      </c>
      <c r="I128" s="139"/>
      <c r="J128" s="140">
        <f>ROUND(I128*H128,2)</f>
        <v>0</v>
      </c>
      <c r="K128" s="136" t="s">
        <v>135</v>
      </c>
      <c r="L128" s="34"/>
      <c r="M128" s="141" t="s">
        <v>3</v>
      </c>
      <c r="N128" s="142" t="s">
        <v>44</v>
      </c>
      <c r="O128" s="54"/>
      <c r="P128" s="143">
        <f>O128*H128</f>
        <v>0</v>
      </c>
      <c r="Q128" s="143">
        <v>0.0057</v>
      </c>
      <c r="R128" s="143">
        <f>Q128*H128</f>
        <v>4.82847</v>
      </c>
      <c r="S128" s="143">
        <v>0</v>
      </c>
      <c r="T128" s="144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45" t="s">
        <v>136</v>
      </c>
      <c r="AT128" s="145" t="s">
        <v>131</v>
      </c>
      <c r="AU128" s="145" t="s">
        <v>80</v>
      </c>
      <c r="AY128" s="18" t="s">
        <v>128</v>
      </c>
      <c r="BE128" s="146">
        <f>IF(N128="základní",J128,0)</f>
        <v>0</v>
      </c>
      <c r="BF128" s="146">
        <f>IF(N128="snížená",J128,0)</f>
        <v>0</v>
      </c>
      <c r="BG128" s="146">
        <f>IF(N128="zákl. přenesená",J128,0)</f>
        <v>0</v>
      </c>
      <c r="BH128" s="146">
        <f>IF(N128="sníž. přenesená",J128,0)</f>
        <v>0</v>
      </c>
      <c r="BI128" s="146">
        <f>IF(N128="nulová",J128,0)</f>
        <v>0</v>
      </c>
      <c r="BJ128" s="18" t="s">
        <v>78</v>
      </c>
      <c r="BK128" s="146">
        <f>ROUND(I128*H128,2)</f>
        <v>0</v>
      </c>
      <c r="BL128" s="18" t="s">
        <v>136</v>
      </c>
      <c r="BM128" s="145" t="s">
        <v>190</v>
      </c>
    </row>
    <row r="129" spans="1:47" s="2" customFormat="1" ht="12">
      <c r="A129" s="33"/>
      <c r="B129" s="34"/>
      <c r="C129" s="33"/>
      <c r="D129" s="147" t="s">
        <v>138</v>
      </c>
      <c r="E129" s="33"/>
      <c r="F129" s="148" t="s">
        <v>191</v>
      </c>
      <c r="G129" s="33"/>
      <c r="H129" s="33"/>
      <c r="I129" s="149"/>
      <c r="J129" s="33"/>
      <c r="K129" s="33"/>
      <c r="L129" s="34"/>
      <c r="M129" s="150"/>
      <c r="N129" s="151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138</v>
      </c>
      <c r="AU129" s="18" t="s">
        <v>80</v>
      </c>
    </row>
    <row r="130" spans="2:51" s="14" customFormat="1" ht="12">
      <c r="B130" s="160"/>
      <c r="D130" s="153" t="s">
        <v>145</v>
      </c>
      <c r="E130" s="161" t="s">
        <v>3</v>
      </c>
      <c r="F130" s="162" t="s">
        <v>192</v>
      </c>
      <c r="H130" s="163">
        <v>847.1</v>
      </c>
      <c r="I130" s="164"/>
      <c r="L130" s="160"/>
      <c r="M130" s="165"/>
      <c r="N130" s="166"/>
      <c r="O130" s="166"/>
      <c r="P130" s="166"/>
      <c r="Q130" s="166"/>
      <c r="R130" s="166"/>
      <c r="S130" s="166"/>
      <c r="T130" s="167"/>
      <c r="AT130" s="161" t="s">
        <v>145</v>
      </c>
      <c r="AU130" s="161" t="s">
        <v>80</v>
      </c>
      <c r="AV130" s="14" t="s">
        <v>80</v>
      </c>
      <c r="AW130" s="14" t="s">
        <v>33</v>
      </c>
      <c r="AX130" s="14" t="s">
        <v>78</v>
      </c>
      <c r="AY130" s="161" t="s">
        <v>128</v>
      </c>
    </row>
    <row r="131" spans="1:65" s="2" customFormat="1" ht="16.5" customHeight="1">
      <c r="A131" s="33"/>
      <c r="B131" s="133"/>
      <c r="C131" s="134" t="s">
        <v>193</v>
      </c>
      <c r="D131" s="134" t="s">
        <v>131</v>
      </c>
      <c r="E131" s="135" t="s">
        <v>194</v>
      </c>
      <c r="F131" s="136" t="s">
        <v>195</v>
      </c>
      <c r="G131" s="137" t="s">
        <v>154</v>
      </c>
      <c r="H131" s="138">
        <v>18.564</v>
      </c>
      <c r="I131" s="139"/>
      <c r="J131" s="140">
        <f>ROUND(I131*H131,2)</f>
        <v>0</v>
      </c>
      <c r="K131" s="136" t="s">
        <v>135</v>
      </c>
      <c r="L131" s="34"/>
      <c r="M131" s="141" t="s">
        <v>3</v>
      </c>
      <c r="N131" s="142" t="s">
        <v>44</v>
      </c>
      <c r="O131" s="54"/>
      <c r="P131" s="143">
        <f>O131*H131</f>
        <v>0</v>
      </c>
      <c r="Q131" s="143">
        <v>0</v>
      </c>
      <c r="R131" s="143">
        <f>Q131*H131</f>
        <v>0</v>
      </c>
      <c r="S131" s="143">
        <v>0</v>
      </c>
      <c r="T131" s="144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45" t="s">
        <v>136</v>
      </c>
      <c r="AT131" s="145" t="s">
        <v>131</v>
      </c>
      <c r="AU131" s="145" t="s">
        <v>80</v>
      </c>
      <c r="AY131" s="18" t="s">
        <v>128</v>
      </c>
      <c r="BE131" s="146">
        <f>IF(N131="základní",J131,0)</f>
        <v>0</v>
      </c>
      <c r="BF131" s="146">
        <f>IF(N131="snížená",J131,0)</f>
        <v>0</v>
      </c>
      <c r="BG131" s="146">
        <f>IF(N131="zákl. přenesená",J131,0)</f>
        <v>0</v>
      </c>
      <c r="BH131" s="146">
        <f>IF(N131="sníž. přenesená",J131,0)</f>
        <v>0</v>
      </c>
      <c r="BI131" s="146">
        <f>IF(N131="nulová",J131,0)</f>
        <v>0</v>
      </c>
      <c r="BJ131" s="18" t="s">
        <v>78</v>
      </c>
      <c r="BK131" s="146">
        <f>ROUND(I131*H131,2)</f>
        <v>0</v>
      </c>
      <c r="BL131" s="18" t="s">
        <v>136</v>
      </c>
      <c r="BM131" s="145" t="s">
        <v>196</v>
      </c>
    </row>
    <row r="132" spans="1:47" s="2" customFormat="1" ht="12">
      <c r="A132" s="33"/>
      <c r="B132" s="34"/>
      <c r="C132" s="33"/>
      <c r="D132" s="147" t="s">
        <v>138</v>
      </c>
      <c r="E132" s="33"/>
      <c r="F132" s="148" t="s">
        <v>197</v>
      </c>
      <c r="G132" s="33"/>
      <c r="H132" s="33"/>
      <c r="I132" s="149"/>
      <c r="J132" s="33"/>
      <c r="K132" s="33"/>
      <c r="L132" s="34"/>
      <c r="M132" s="150"/>
      <c r="N132" s="151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138</v>
      </c>
      <c r="AU132" s="18" t="s">
        <v>80</v>
      </c>
    </row>
    <row r="133" spans="1:65" s="2" customFormat="1" ht="16.5" customHeight="1">
      <c r="A133" s="33"/>
      <c r="B133" s="133"/>
      <c r="C133" s="134" t="s">
        <v>198</v>
      </c>
      <c r="D133" s="134" t="s">
        <v>131</v>
      </c>
      <c r="E133" s="135" t="s">
        <v>199</v>
      </c>
      <c r="F133" s="136" t="s">
        <v>200</v>
      </c>
      <c r="G133" s="137" t="s">
        <v>154</v>
      </c>
      <c r="H133" s="138">
        <v>1.26</v>
      </c>
      <c r="I133" s="139"/>
      <c r="J133" s="140">
        <f>ROUND(I133*H133,2)</f>
        <v>0</v>
      </c>
      <c r="K133" s="136" t="s">
        <v>135</v>
      </c>
      <c r="L133" s="34"/>
      <c r="M133" s="141" t="s">
        <v>3</v>
      </c>
      <c r="N133" s="142" t="s">
        <v>44</v>
      </c>
      <c r="O133" s="54"/>
      <c r="P133" s="143">
        <f>O133*H133</f>
        <v>0</v>
      </c>
      <c r="Q133" s="143">
        <v>0.04</v>
      </c>
      <c r="R133" s="143">
        <f>Q133*H133</f>
        <v>0.0504</v>
      </c>
      <c r="S133" s="143">
        <v>0</v>
      </c>
      <c r="T133" s="144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45" t="s">
        <v>136</v>
      </c>
      <c r="AT133" s="145" t="s">
        <v>131</v>
      </c>
      <c r="AU133" s="145" t="s">
        <v>80</v>
      </c>
      <c r="AY133" s="18" t="s">
        <v>128</v>
      </c>
      <c r="BE133" s="146">
        <f>IF(N133="základní",J133,0)</f>
        <v>0</v>
      </c>
      <c r="BF133" s="146">
        <f>IF(N133="snížená",J133,0)</f>
        <v>0</v>
      </c>
      <c r="BG133" s="146">
        <f>IF(N133="zákl. přenesená",J133,0)</f>
        <v>0</v>
      </c>
      <c r="BH133" s="146">
        <f>IF(N133="sníž. přenesená",J133,0)</f>
        <v>0</v>
      </c>
      <c r="BI133" s="146">
        <f>IF(N133="nulová",J133,0)</f>
        <v>0</v>
      </c>
      <c r="BJ133" s="18" t="s">
        <v>78</v>
      </c>
      <c r="BK133" s="146">
        <f>ROUND(I133*H133,2)</f>
        <v>0</v>
      </c>
      <c r="BL133" s="18" t="s">
        <v>136</v>
      </c>
      <c r="BM133" s="145" t="s">
        <v>201</v>
      </c>
    </row>
    <row r="134" spans="1:47" s="2" customFormat="1" ht="12">
      <c r="A134" s="33"/>
      <c r="B134" s="34"/>
      <c r="C134" s="33"/>
      <c r="D134" s="147" t="s">
        <v>138</v>
      </c>
      <c r="E134" s="33"/>
      <c r="F134" s="148" t="s">
        <v>202</v>
      </c>
      <c r="G134" s="33"/>
      <c r="H134" s="33"/>
      <c r="I134" s="149"/>
      <c r="J134" s="33"/>
      <c r="K134" s="33"/>
      <c r="L134" s="34"/>
      <c r="M134" s="150"/>
      <c r="N134" s="151"/>
      <c r="O134" s="54"/>
      <c r="P134" s="54"/>
      <c r="Q134" s="54"/>
      <c r="R134" s="54"/>
      <c r="S134" s="54"/>
      <c r="T134" s="55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138</v>
      </c>
      <c r="AU134" s="18" t="s">
        <v>80</v>
      </c>
    </row>
    <row r="135" spans="2:51" s="14" customFormat="1" ht="12">
      <c r="B135" s="160"/>
      <c r="D135" s="153" t="s">
        <v>145</v>
      </c>
      <c r="E135" s="161" t="s">
        <v>3</v>
      </c>
      <c r="F135" s="162" t="s">
        <v>203</v>
      </c>
      <c r="H135" s="163">
        <v>1.26</v>
      </c>
      <c r="I135" s="164"/>
      <c r="L135" s="160"/>
      <c r="M135" s="165"/>
      <c r="N135" s="166"/>
      <c r="O135" s="166"/>
      <c r="P135" s="166"/>
      <c r="Q135" s="166"/>
      <c r="R135" s="166"/>
      <c r="S135" s="166"/>
      <c r="T135" s="167"/>
      <c r="AT135" s="161" t="s">
        <v>145</v>
      </c>
      <c r="AU135" s="161" t="s">
        <v>80</v>
      </c>
      <c r="AV135" s="14" t="s">
        <v>80</v>
      </c>
      <c r="AW135" s="14" t="s">
        <v>33</v>
      </c>
      <c r="AX135" s="14" t="s">
        <v>78</v>
      </c>
      <c r="AY135" s="161" t="s">
        <v>128</v>
      </c>
    </row>
    <row r="136" spans="1:65" s="2" customFormat="1" ht="24.2" customHeight="1">
      <c r="A136" s="33"/>
      <c r="B136" s="133"/>
      <c r="C136" s="134" t="s">
        <v>204</v>
      </c>
      <c r="D136" s="134" t="s">
        <v>131</v>
      </c>
      <c r="E136" s="135" t="s">
        <v>205</v>
      </c>
      <c r="F136" s="136" t="s">
        <v>206</v>
      </c>
      <c r="G136" s="137" t="s">
        <v>154</v>
      </c>
      <c r="H136" s="138">
        <v>83.943</v>
      </c>
      <c r="I136" s="139"/>
      <c r="J136" s="140">
        <f>ROUND(I136*H136,2)</f>
        <v>0</v>
      </c>
      <c r="K136" s="136" t="s">
        <v>135</v>
      </c>
      <c r="L136" s="34"/>
      <c r="M136" s="141" t="s">
        <v>3</v>
      </c>
      <c r="N136" s="142" t="s">
        <v>44</v>
      </c>
      <c r="O136" s="54"/>
      <c r="P136" s="143">
        <f>O136*H136</f>
        <v>0</v>
      </c>
      <c r="Q136" s="143">
        <v>0.00438</v>
      </c>
      <c r="R136" s="143">
        <f>Q136*H136</f>
        <v>0.36767034</v>
      </c>
      <c r="S136" s="143">
        <v>0</v>
      </c>
      <c r="T136" s="144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45" t="s">
        <v>136</v>
      </c>
      <c r="AT136" s="145" t="s">
        <v>131</v>
      </c>
      <c r="AU136" s="145" t="s">
        <v>80</v>
      </c>
      <c r="AY136" s="18" t="s">
        <v>128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18" t="s">
        <v>78</v>
      </c>
      <c r="BK136" s="146">
        <f>ROUND(I136*H136,2)</f>
        <v>0</v>
      </c>
      <c r="BL136" s="18" t="s">
        <v>136</v>
      </c>
      <c r="BM136" s="145" t="s">
        <v>207</v>
      </c>
    </row>
    <row r="137" spans="1:47" s="2" customFormat="1" ht="12">
      <c r="A137" s="33"/>
      <c r="B137" s="34"/>
      <c r="C137" s="33"/>
      <c r="D137" s="147" t="s">
        <v>138</v>
      </c>
      <c r="E137" s="33"/>
      <c r="F137" s="148" t="s">
        <v>208</v>
      </c>
      <c r="G137" s="33"/>
      <c r="H137" s="33"/>
      <c r="I137" s="149"/>
      <c r="J137" s="33"/>
      <c r="K137" s="33"/>
      <c r="L137" s="34"/>
      <c r="M137" s="150"/>
      <c r="N137" s="151"/>
      <c r="O137" s="54"/>
      <c r="P137" s="54"/>
      <c r="Q137" s="54"/>
      <c r="R137" s="54"/>
      <c r="S137" s="54"/>
      <c r="T137" s="55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138</v>
      </c>
      <c r="AU137" s="18" t="s">
        <v>80</v>
      </c>
    </row>
    <row r="138" spans="2:51" s="14" customFormat="1" ht="12">
      <c r="B138" s="160"/>
      <c r="D138" s="153" t="s">
        <v>145</v>
      </c>
      <c r="E138" s="161" t="s">
        <v>3</v>
      </c>
      <c r="F138" s="162" t="s">
        <v>209</v>
      </c>
      <c r="H138" s="163">
        <v>75.84</v>
      </c>
      <c r="I138" s="164"/>
      <c r="L138" s="160"/>
      <c r="M138" s="165"/>
      <c r="N138" s="166"/>
      <c r="O138" s="166"/>
      <c r="P138" s="166"/>
      <c r="Q138" s="166"/>
      <c r="R138" s="166"/>
      <c r="S138" s="166"/>
      <c r="T138" s="167"/>
      <c r="AT138" s="161" t="s">
        <v>145</v>
      </c>
      <c r="AU138" s="161" t="s">
        <v>80</v>
      </c>
      <c r="AV138" s="14" t="s">
        <v>80</v>
      </c>
      <c r="AW138" s="14" t="s">
        <v>33</v>
      </c>
      <c r="AX138" s="14" t="s">
        <v>73</v>
      </c>
      <c r="AY138" s="161" t="s">
        <v>128</v>
      </c>
    </row>
    <row r="139" spans="2:51" s="14" customFormat="1" ht="12">
      <c r="B139" s="160"/>
      <c r="D139" s="153" t="s">
        <v>145</v>
      </c>
      <c r="E139" s="161" t="s">
        <v>3</v>
      </c>
      <c r="F139" s="162" t="s">
        <v>210</v>
      </c>
      <c r="H139" s="163">
        <v>4.84</v>
      </c>
      <c r="I139" s="164"/>
      <c r="L139" s="160"/>
      <c r="M139" s="165"/>
      <c r="N139" s="166"/>
      <c r="O139" s="166"/>
      <c r="P139" s="166"/>
      <c r="Q139" s="166"/>
      <c r="R139" s="166"/>
      <c r="S139" s="166"/>
      <c r="T139" s="167"/>
      <c r="AT139" s="161" t="s">
        <v>145</v>
      </c>
      <c r="AU139" s="161" t="s">
        <v>80</v>
      </c>
      <c r="AV139" s="14" t="s">
        <v>80</v>
      </c>
      <c r="AW139" s="14" t="s">
        <v>33</v>
      </c>
      <c r="AX139" s="14" t="s">
        <v>73</v>
      </c>
      <c r="AY139" s="161" t="s">
        <v>128</v>
      </c>
    </row>
    <row r="140" spans="2:51" s="14" customFormat="1" ht="12">
      <c r="B140" s="160"/>
      <c r="D140" s="153" t="s">
        <v>145</v>
      </c>
      <c r="E140" s="161" t="s">
        <v>3</v>
      </c>
      <c r="F140" s="162" t="s">
        <v>211</v>
      </c>
      <c r="H140" s="163">
        <v>1.463</v>
      </c>
      <c r="I140" s="164"/>
      <c r="L140" s="160"/>
      <c r="M140" s="165"/>
      <c r="N140" s="166"/>
      <c r="O140" s="166"/>
      <c r="P140" s="166"/>
      <c r="Q140" s="166"/>
      <c r="R140" s="166"/>
      <c r="S140" s="166"/>
      <c r="T140" s="167"/>
      <c r="AT140" s="161" t="s">
        <v>145</v>
      </c>
      <c r="AU140" s="161" t="s">
        <v>80</v>
      </c>
      <c r="AV140" s="14" t="s">
        <v>80</v>
      </c>
      <c r="AW140" s="14" t="s">
        <v>33</v>
      </c>
      <c r="AX140" s="14" t="s">
        <v>73</v>
      </c>
      <c r="AY140" s="161" t="s">
        <v>128</v>
      </c>
    </row>
    <row r="141" spans="2:51" s="14" customFormat="1" ht="12">
      <c r="B141" s="160"/>
      <c r="D141" s="153" t="s">
        <v>145</v>
      </c>
      <c r="E141" s="161" t="s">
        <v>3</v>
      </c>
      <c r="F141" s="162" t="s">
        <v>212</v>
      </c>
      <c r="H141" s="163">
        <v>1.8</v>
      </c>
      <c r="I141" s="164"/>
      <c r="L141" s="160"/>
      <c r="M141" s="165"/>
      <c r="N141" s="166"/>
      <c r="O141" s="166"/>
      <c r="P141" s="166"/>
      <c r="Q141" s="166"/>
      <c r="R141" s="166"/>
      <c r="S141" s="166"/>
      <c r="T141" s="167"/>
      <c r="AT141" s="161" t="s">
        <v>145</v>
      </c>
      <c r="AU141" s="161" t="s">
        <v>80</v>
      </c>
      <c r="AV141" s="14" t="s">
        <v>80</v>
      </c>
      <c r="AW141" s="14" t="s">
        <v>33</v>
      </c>
      <c r="AX141" s="14" t="s">
        <v>73</v>
      </c>
      <c r="AY141" s="161" t="s">
        <v>128</v>
      </c>
    </row>
    <row r="142" spans="2:51" s="15" customFormat="1" ht="12">
      <c r="B142" s="168"/>
      <c r="D142" s="153" t="s">
        <v>145</v>
      </c>
      <c r="E142" s="169" t="s">
        <v>3</v>
      </c>
      <c r="F142" s="170" t="s">
        <v>213</v>
      </c>
      <c r="H142" s="171">
        <v>83.943</v>
      </c>
      <c r="I142" s="172"/>
      <c r="L142" s="168"/>
      <c r="M142" s="173"/>
      <c r="N142" s="174"/>
      <c r="O142" s="174"/>
      <c r="P142" s="174"/>
      <c r="Q142" s="174"/>
      <c r="R142" s="174"/>
      <c r="S142" s="174"/>
      <c r="T142" s="175"/>
      <c r="AT142" s="169" t="s">
        <v>145</v>
      </c>
      <c r="AU142" s="169" t="s">
        <v>80</v>
      </c>
      <c r="AV142" s="15" t="s">
        <v>136</v>
      </c>
      <c r="AW142" s="15" t="s">
        <v>33</v>
      </c>
      <c r="AX142" s="15" t="s">
        <v>78</v>
      </c>
      <c r="AY142" s="169" t="s">
        <v>128</v>
      </c>
    </row>
    <row r="143" spans="1:65" s="2" customFormat="1" ht="24.2" customHeight="1">
      <c r="A143" s="33"/>
      <c r="B143" s="133"/>
      <c r="C143" s="134" t="s">
        <v>214</v>
      </c>
      <c r="D143" s="134" t="s">
        <v>131</v>
      </c>
      <c r="E143" s="135" t="s">
        <v>215</v>
      </c>
      <c r="F143" s="136" t="s">
        <v>216</v>
      </c>
      <c r="G143" s="137" t="s">
        <v>154</v>
      </c>
      <c r="H143" s="138">
        <v>75.84</v>
      </c>
      <c r="I143" s="139"/>
      <c r="J143" s="140">
        <f>ROUND(I143*H143,2)</f>
        <v>0</v>
      </c>
      <c r="K143" s="136" t="s">
        <v>135</v>
      </c>
      <c r="L143" s="34"/>
      <c r="M143" s="141" t="s">
        <v>3</v>
      </c>
      <c r="N143" s="142" t="s">
        <v>44</v>
      </c>
      <c r="O143" s="54"/>
      <c r="P143" s="143">
        <f>O143*H143</f>
        <v>0</v>
      </c>
      <c r="Q143" s="143">
        <v>0.01838</v>
      </c>
      <c r="R143" s="143">
        <f>Q143*H143</f>
        <v>1.3939392000000002</v>
      </c>
      <c r="S143" s="143">
        <v>0</v>
      </c>
      <c r="T143" s="144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45" t="s">
        <v>136</v>
      </c>
      <c r="AT143" s="145" t="s">
        <v>131</v>
      </c>
      <c r="AU143" s="145" t="s">
        <v>80</v>
      </c>
      <c r="AY143" s="18" t="s">
        <v>128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8" t="s">
        <v>78</v>
      </c>
      <c r="BK143" s="146">
        <f>ROUND(I143*H143,2)</f>
        <v>0</v>
      </c>
      <c r="BL143" s="18" t="s">
        <v>136</v>
      </c>
      <c r="BM143" s="145" t="s">
        <v>217</v>
      </c>
    </row>
    <row r="144" spans="1:47" s="2" customFormat="1" ht="12">
      <c r="A144" s="33"/>
      <c r="B144" s="34"/>
      <c r="C144" s="33"/>
      <c r="D144" s="147" t="s">
        <v>138</v>
      </c>
      <c r="E144" s="33"/>
      <c r="F144" s="148" t="s">
        <v>218</v>
      </c>
      <c r="G144" s="33"/>
      <c r="H144" s="33"/>
      <c r="I144" s="149"/>
      <c r="J144" s="33"/>
      <c r="K144" s="33"/>
      <c r="L144" s="34"/>
      <c r="M144" s="150"/>
      <c r="N144" s="151"/>
      <c r="O144" s="54"/>
      <c r="P144" s="54"/>
      <c r="Q144" s="54"/>
      <c r="R144" s="54"/>
      <c r="S144" s="54"/>
      <c r="T144" s="55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138</v>
      </c>
      <c r="AU144" s="18" t="s">
        <v>80</v>
      </c>
    </row>
    <row r="145" spans="2:51" s="14" customFormat="1" ht="12">
      <c r="B145" s="160"/>
      <c r="D145" s="153" t="s">
        <v>145</v>
      </c>
      <c r="E145" s="161" t="s">
        <v>3</v>
      </c>
      <c r="F145" s="162" t="s">
        <v>209</v>
      </c>
      <c r="H145" s="163">
        <v>75.84</v>
      </c>
      <c r="I145" s="164"/>
      <c r="L145" s="160"/>
      <c r="M145" s="165"/>
      <c r="N145" s="166"/>
      <c r="O145" s="166"/>
      <c r="P145" s="166"/>
      <c r="Q145" s="166"/>
      <c r="R145" s="166"/>
      <c r="S145" s="166"/>
      <c r="T145" s="167"/>
      <c r="AT145" s="161" t="s">
        <v>145</v>
      </c>
      <c r="AU145" s="161" t="s">
        <v>80</v>
      </c>
      <c r="AV145" s="14" t="s">
        <v>80</v>
      </c>
      <c r="AW145" s="14" t="s">
        <v>33</v>
      </c>
      <c r="AX145" s="14" t="s">
        <v>78</v>
      </c>
      <c r="AY145" s="161" t="s">
        <v>128</v>
      </c>
    </row>
    <row r="146" spans="1:65" s="2" customFormat="1" ht="24.2" customHeight="1">
      <c r="A146" s="33"/>
      <c r="B146" s="133"/>
      <c r="C146" s="134" t="s">
        <v>9</v>
      </c>
      <c r="D146" s="134" t="s">
        <v>131</v>
      </c>
      <c r="E146" s="135" t="s">
        <v>219</v>
      </c>
      <c r="F146" s="136" t="s">
        <v>220</v>
      </c>
      <c r="G146" s="137" t="s">
        <v>134</v>
      </c>
      <c r="H146" s="138">
        <v>2</v>
      </c>
      <c r="I146" s="139"/>
      <c r="J146" s="140">
        <f>ROUND(I146*H146,2)</f>
        <v>0</v>
      </c>
      <c r="K146" s="136" t="s">
        <v>135</v>
      </c>
      <c r="L146" s="34"/>
      <c r="M146" s="141" t="s">
        <v>3</v>
      </c>
      <c r="N146" s="142" t="s">
        <v>44</v>
      </c>
      <c r="O146" s="54"/>
      <c r="P146" s="143">
        <f>O146*H146</f>
        <v>0</v>
      </c>
      <c r="Q146" s="143">
        <v>0.0102</v>
      </c>
      <c r="R146" s="143">
        <f>Q146*H146</f>
        <v>0.0204</v>
      </c>
      <c r="S146" s="143">
        <v>0</v>
      </c>
      <c r="T146" s="144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45" t="s">
        <v>136</v>
      </c>
      <c r="AT146" s="145" t="s">
        <v>131</v>
      </c>
      <c r="AU146" s="145" t="s">
        <v>80</v>
      </c>
      <c r="AY146" s="18" t="s">
        <v>128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8" t="s">
        <v>78</v>
      </c>
      <c r="BK146" s="146">
        <f>ROUND(I146*H146,2)</f>
        <v>0</v>
      </c>
      <c r="BL146" s="18" t="s">
        <v>136</v>
      </c>
      <c r="BM146" s="145" t="s">
        <v>221</v>
      </c>
    </row>
    <row r="147" spans="1:47" s="2" customFormat="1" ht="12">
      <c r="A147" s="33"/>
      <c r="B147" s="34"/>
      <c r="C147" s="33"/>
      <c r="D147" s="147" t="s">
        <v>138</v>
      </c>
      <c r="E147" s="33"/>
      <c r="F147" s="148" t="s">
        <v>222</v>
      </c>
      <c r="G147" s="33"/>
      <c r="H147" s="33"/>
      <c r="I147" s="149"/>
      <c r="J147" s="33"/>
      <c r="K147" s="33"/>
      <c r="L147" s="34"/>
      <c r="M147" s="150"/>
      <c r="N147" s="151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138</v>
      </c>
      <c r="AU147" s="18" t="s">
        <v>80</v>
      </c>
    </row>
    <row r="148" spans="2:51" s="13" customFormat="1" ht="12">
      <c r="B148" s="152"/>
      <c r="D148" s="153" t="s">
        <v>145</v>
      </c>
      <c r="E148" s="154" t="s">
        <v>3</v>
      </c>
      <c r="F148" s="155" t="s">
        <v>223</v>
      </c>
      <c r="H148" s="154" t="s">
        <v>3</v>
      </c>
      <c r="I148" s="156"/>
      <c r="L148" s="152"/>
      <c r="M148" s="157"/>
      <c r="N148" s="158"/>
      <c r="O148" s="158"/>
      <c r="P148" s="158"/>
      <c r="Q148" s="158"/>
      <c r="R148" s="158"/>
      <c r="S148" s="158"/>
      <c r="T148" s="159"/>
      <c r="AT148" s="154" t="s">
        <v>145</v>
      </c>
      <c r="AU148" s="154" t="s">
        <v>80</v>
      </c>
      <c r="AV148" s="13" t="s">
        <v>78</v>
      </c>
      <c r="AW148" s="13" t="s">
        <v>33</v>
      </c>
      <c r="AX148" s="13" t="s">
        <v>73</v>
      </c>
      <c r="AY148" s="154" t="s">
        <v>128</v>
      </c>
    </row>
    <row r="149" spans="2:51" s="14" customFormat="1" ht="12">
      <c r="B149" s="160"/>
      <c r="D149" s="153" t="s">
        <v>145</v>
      </c>
      <c r="E149" s="161" t="s">
        <v>3</v>
      </c>
      <c r="F149" s="162" t="s">
        <v>80</v>
      </c>
      <c r="H149" s="163">
        <v>2</v>
      </c>
      <c r="I149" s="164"/>
      <c r="L149" s="160"/>
      <c r="M149" s="165"/>
      <c r="N149" s="166"/>
      <c r="O149" s="166"/>
      <c r="P149" s="166"/>
      <c r="Q149" s="166"/>
      <c r="R149" s="166"/>
      <c r="S149" s="166"/>
      <c r="T149" s="167"/>
      <c r="AT149" s="161" t="s">
        <v>145</v>
      </c>
      <c r="AU149" s="161" t="s">
        <v>80</v>
      </c>
      <c r="AV149" s="14" t="s">
        <v>80</v>
      </c>
      <c r="AW149" s="14" t="s">
        <v>33</v>
      </c>
      <c r="AX149" s="14" t="s">
        <v>78</v>
      </c>
      <c r="AY149" s="161" t="s">
        <v>128</v>
      </c>
    </row>
    <row r="150" spans="1:65" s="2" customFormat="1" ht="24.2" customHeight="1">
      <c r="A150" s="33"/>
      <c r="B150" s="133"/>
      <c r="C150" s="134" t="s">
        <v>224</v>
      </c>
      <c r="D150" s="134" t="s">
        <v>131</v>
      </c>
      <c r="E150" s="135" t="s">
        <v>225</v>
      </c>
      <c r="F150" s="136" t="s">
        <v>226</v>
      </c>
      <c r="G150" s="137" t="s">
        <v>134</v>
      </c>
      <c r="H150" s="138">
        <v>2</v>
      </c>
      <c r="I150" s="139"/>
      <c r="J150" s="140">
        <f>ROUND(I150*H150,2)</f>
        <v>0</v>
      </c>
      <c r="K150" s="136" t="s">
        <v>135</v>
      </c>
      <c r="L150" s="34"/>
      <c r="M150" s="141" t="s">
        <v>3</v>
      </c>
      <c r="N150" s="142" t="s">
        <v>44</v>
      </c>
      <c r="O150" s="54"/>
      <c r="P150" s="143">
        <f>O150*H150</f>
        <v>0</v>
      </c>
      <c r="Q150" s="143">
        <v>0.1575</v>
      </c>
      <c r="R150" s="143">
        <f>Q150*H150</f>
        <v>0.315</v>
      </c>
      <c r="S150" s="143">
        <v>0</v>
      </c>
      <c r="T150" s="144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45" t="s">
        <v>136</v>
      </c>
      <c r="AT150" s="145" t="s">
        <v>131</v>
      </c>
      <c r="AU150" s="145" t="s">
        <v>80</v>
      </c>
      <c r="AY150" s="18" t="s">
        <v>128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8" t="s">
        <v>78</v>
      </c>
      <c r="BK150" s="146">
        <f>ROUND(I150*H150,2)</f>
        <v>0</v>
      </c>
      <c r="BL150" s="18" t="s">
        <v>136</v>
      </c>
      <c r="BM150" s="145" t="s">
        <v>227</v>
      </c>
    </row>
    <row r="151" spans="1:47" s="2" customFormat="1" ht="12">
      <c r="A151" s="33"/>
      <c r="B151" s="34"/>
      <c r="C151" s="33"/>
      <c r="D151" s="147" t="s">
        <v>138</v>
      </c>
      <c r="E151" s="33"/>
      <c r="F151" s="148" t="s">
        <v>228</v>
      </c>
      <c r="G151" s="33"/>
      <c r="H151" s="33"/>
      <c r="I151" s="149"/>
      <c r="J151" s="33"/>
      <c r="K151" s="33"/>
      <c r="L151" s="34"/>
      <c r="M151" s="150"/>
      <c r="N151" s="151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138</v>
      </c>
      <c r="AU151" s="18" t="s">
        <v>80</v>
      </c>
    </row>
    <row r="152" spans="1:65" s="2" customFormat="1" ht="16.5" customHeight="1">
      <c r="A152" s="33"/>
      <c r="B152" s="133"/>
      <c r="C152" s="134" t="s">
        <v>229</v>
      </c>
      <c r="D152" s="134" t="s">
        <v>131</v>
      </c>
      <c r="E152" s="135" t="s">
        <v>230</v>
      </c>
      <c r="F152" s="136" t="s">
        <v>231</v>
      </c>
      <c r="G152" s="137" t="s">
        <v>154</v>
      </c>
      <c r="H152" s="138">
        <v>4.32</v>
      </c>
      <c r="I152" s="139"/>
      <c r="J152" s="140">
        <f>ROUND(I152*H152,2)</f>
        <v>0</v>
      </c>
      <c r="K152" s="136" t="s">
        <v>135</v>
      </c>
      <c r="L152" s="34"/>
      <c r="M152" s="141" t="s">
        <v>3</v>
      </c>
      <c r="N152" s="142" t="s">
        <v>44</v>
      </c>
      <c r="O152" s="54"/>
      <c r="P152" s="143">
        <f>O152*H152</f>
        <v>0</v>
      </c>
      <c r="Q152" s="143">
        <v>0.03358</v>
      </c>
      <c r="R152" s="143">
        <f>Q152*H152</f>
        <v>0.14506560000000002</v>
      </c>
      <c r="S152" s="143">
        <v>0</v>
      </c>
      <c r="T152" s="144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45" t="s">
        <v>136</v>
      </c>
      <c r="AT152" s="145" t="s">
        <v>131</v>
      </c>
      <c r="AU152" s="145" t="s">
        <v>80</v>
      </c>
      <c r="AY152" s="18" t="s">
        <v>128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8" t="s">
        <v>78</v>
      </c>
      <c r="BK152" s="146">
        <f>ROUND(I152*H152,2)</f>
        <v>0</v>
      </c>
      <c r="BL152" s="18" t="s">
        <v>136</v>
      </c>
      <c r="BM152" s="145" t="s">
        <v>232</v>
      </c>
    </row>
    <row r="153" spans="1:47" s="2" customFormat="1" ht="12">
      <c r="A153" s="33"/>
      <c r="B153" s="34"/>
      <c r="C153" s="33"/>
      <c r="D153" s="147" t="s">
        <v>138</v>
      </c>
      <c r="E153" s="33"/>
      <c r="F153" s="148" t="s">
        <v>233</v>
      </c>
      <c r="G153" s="33"/>
      <c r="H153" s="33"/>
      <c r="I153" s="149"/>
      <c r="J153" s="33"/>
      <c r="K153" s="33"/>
      <c r="L153" s="34"/>
      <c r="M153" s="150"/>
      <c r="N153" s="151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138</v>
      </c>
      <c r="AU153" s="18" t="s">
        <v>80</v>
      </c>
    </row>
    <row r="154" spans="2:51" s="13" customFormat="1" ht="12">
      <c r="B154" s="152"/>
      <c r="D154" s="153" t="s">
        <v>145</v>
      </c>
      <c r="E154" s="154" t="s">
        <v>3</v>
      </c>
      <c r="F154" s="155" t="s">
        <v>234</v>
      </c>
      <c r="H154" s="154" t="s">
        <v>3</v>
      </c>
      <c r="I154" s="156"/>
      <c r="L154" s="152"/>
      <c r="M154" s="157"/>
      <c r="N154" s="158"/>
      <c r="O154" s="158"/>
      <c r="P154" s="158"/>
      <c r="Q154" s="158"/>
      <c r="R154" s="158"/>
      <c r="S154" s="158"/>
      <c r="T154" s="159"/>
      <c r="AT154" s="154" t="s">
        <v>145</v>
      </c>
      <c r="AU154" s="154" t="s">
        <v>80</v>
      </c>
      <c r="AV154" s="13" t="s">
        <v>78</v>
      </c>
      <c r="AW154" s="13" t="s">
        <v>33</v>
      </c>
      <c r="AX154" s="13" t="s">
        <v>73</v>
      </c>
      <c r="AY154" s="154" t="s">
        <v>128</v>
      </c>
    </row>
    <row r="155" spans="2:51" s="14" customFormat="1" ht="12">
      <c r="B155" s="160"/>
      <c r="D155" s="153" t="s">
        <v>145</v>
      </c>
      <c r="E155" s="161" t="s">
        <v>3</v>
      </c>
      <c r="F155" s="162" t="s">
        <v>235</v>
      </c>
      <c r="H155" s="163">
        <v>4.32</v>
      </c>
      <c r="I155" s="164"/>
      <c r="L155" s="160"/>
      <c r="M155" s="165"/>
      <c r="N155" s="166"/>
      <c r="O155" s="166"/>
      <c r="P155" s="166"/>
      <c r="Q155" s="166"/>
      <c r="R155" s="166"/>
      <c r="S155" s="166"/>
      <c r="T155" s="167"/>
      <c r="AT155" s="161" t="s">
        <v>145</v>
      </c>
      <c r="AU155" s="161" t="s">
        <v>80</v>
      </c>
      <c r="AV155" s="14" t="s">
        <v>80</v>
      </c>
      <c r="AW155" s="14" t="s">
        <v>33</v>
      </c>
      <c r="AX155" s="14" t="s">
        <v>78</v>
      </c>
      <c r="AY155" s="161" t="s">
        <v>128</v>
      </c>
    </row>
    <row r="156" spans="1:65" s="2" customFormat="1" ht="24.2" customHeight="1">
      <c r="A156" s="33"/>
      <c r="B156" s="133"/>
      <c r="C156" s="134" t="s">
        <v>236</v>
      </c>
      <c r="D156" s="134" t="s">
        <v>131</v>
      </c>
      <c r="E156" s="135" t="s">
        <v>237</v>
      </c>
      <c r="F156" s="136" t="s">
        <v>238</v>
      </c>
      <c r="G156" s="137" t="s">
        <v>154</v>
      </c>
      <c r="H156" s="138">
        <v>2418.322</v>
      </c>
      <c r="I156" s="139"/>
      <c r="J156" s="140">
        <f>ROUND(I156*H156,2)</f>
        <v>0</v>
      </c>
      <c r="K156" s="136" t="s">
        <v>135</v>
      </c>
      <c r="L156" s="34"/>
      <c r="M156" s="141" t="s">
        <v>3</v>
      </c>
      <c r="N156" s="142" t="s">
        <v>44</v>
      </c>
      <c r="O156" s="54"/>
      <c r="P156" s="143">
        <f>O156*H156</f>
        <v>0</v>
      </c>
      <c r="Q156" s="143">
        <v>0.0057</v>
      </c>
      <c r="R156" s="143">
        <f>Q156*H156</f>
        <v>13.784435400000001</v>
      </c>
      <c r="S156" s="143">
        <v>0</v>
      </c>
      <c r="T156" s="144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45" t="s">
        <v>136</v>
      </c>
      <c r="AT156" s="145" t="s">
        <v>131</v>
      </c>
      <c r="AU156" s="145" t="s">
        <v>80</v>
      </c>
      <c r="AY156" s="18" t="s">
        <v>128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8" t="s">
        <v>78</v>
      </c>
      <c r="BK156" s="146">
        <f>ROUND(I156*H156,2)</f>
        <v>0</v>
      </c>
      <c r="BL156" s="18" t="s">
        <v>136</v>
      </c>
      <c r="BM156" s="145" t="s">
        <v>239</v>
      </c>
    </row>
    <row r="157" spans="1:47" s="2" customFormat="1" ht="12">
      <c r="A157" s="33"/>
      <c r="B157" s="34"/>
      <c r="C157" s="33"/>
      <c r="D157" s="147" t="s">
        <v>138</v>
      </c>
      <c r="E157" s="33"/>
      <c r="F157" s="148" t="s">
        <v>240</v>
      </c>
      <c r="G157" s="33"/>
      <c r="H157" s="33"/>
      <c r="I157" s="149"/>
      <c r="J157" s="33"/>
      <c r="K157" s="33"/>
      <c r="L157" s="34"/>
      <c r="M157" s="150"/>
      <c r="N157" s="151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138</v>
      </c>
      <c r="AU157" s="18" t="s">
        <v>80</v>
      </c>
    </row>
    <row r="158" spans="2:51" s="13" customFormat="1" ht="12">
      <c r="B158" s="152"/>
      <c r="D158" s="153" t="s">
        <v>145</v>
      </c>
      <c r="E158" s="154" t="s">
        <v>3</v>
      </c>
      <c r="F158" s="155" t="s">
        <v>241</v>
      </c>
      <c r="H158" s="154" t="s">
        <v>3</v>
      </c>
      <c r="I158" s="156"/>
      <c r="L158" s="152"/>
      <c r="M158" s="157"/>
      <c r="N158" s="158"/>
      <c r="O158" s="158"/>
      <c r="P158" s="158"/>
      <c r="Q158" s="158"/>
      <c r="R158" s="158"/>
      <c r="S158" s="158"/>
      <c r="T158" s="159"/>
      <c r="AT158" s="154" t="s">
        <v>145</v>
      </c>
      <c r="AU158" s="154" t="s">
        <v>80</v>
      </c>
      <c r="AV158" s="13" t="s">
        <v>78</v>
      </c>
      <c r="AW158" s="13" t="s">
        <v>33</v>
      </c>
      <c r="AX158" s="13" t="s">
        <v>73</v>
      </c>
      <c r="AY158" s="154" t="s">
        <v>128</v>
      </c>
    </row>
    <row r="159" spans="2:51" s="14" customFormat="1" ht="22.5">
      <c r="B159" s="160"/>
      <c r="D159" s="153" t="s">
        <v>145</v>
      </c>
      <c r="E159" s="161" t="s">
        <v>3</v>
      </c>
      <c r="F159" s="162" t="s">
        <v>242</v>
      </c>
      <c r="H159" s="163">
        <v>636.356</v>
      </c>
      <c r="I159" s="164"/>
      <c r="L159" s="160"/>
      <c r="M159" s="165"/>
      <c r="N159" s="166"/>
      <c r="O159" s="166"/>
      <c r="P159" s="166"/>
      <c r="Q159" s="166"/>
      <c r="R159" s="166"/>
      <c r="S159" s="166"/>
      <c r="T159" s="167"/>
      <c r="AT159" s="161" t="s">
        <v>145</v>
      </c>
      <c r="AU159" s="161" t="s">
        <v>80</v>
      </c>
      <c r="AV159" s="14" t="s">
        <v>80</v>
      </c>
      <c r="AW159" s="14" t="s">
        <v>33</v>
      </c>
      <c r="AX159" s="14" t="s">
        <v>73</v>
      </c>
      <c r="AY159" s="161" t="s">
        <v>128</v>
      </c>
    </row>
    <row r="160" spans="2:51" s="14" customFormat="1" ht="12">
      <c r="B160" s="160"/>
      <c r="D160" s="153" t="s">
        <v>145</v>
      </c>
      <c r="E160" s="161" t="s">
        <v>3</v>
      </c>
      <c r="F160" s="162" t="s">
        <v>243</v>
      </c>
      <c r="H160" s="163">
        <v>791.616</v>
      </c>
      <c r="I160" s="164"/>
      <c r="L160" s="160"/>
      <c r="M160" s="165"/>
      <c r="N160" s="166"/>
      <c r="O160" s="166"/>
      <c r="P160" s="166"/>
      <c r="Q160" s="166"/>
      <c r="R160" s="166"/>
      <c r="S160" s="166"/>
      <c r="T160" s="167"/>
      <c r="AT160" s="161" t="s">
        <v>145</v>
      </c>
      <c r="AU160" s="161" t="s">
        <v>80</v>
      </c>
      <c r="AV160" s="14" t="s">
        <v>80</v>
      </c>
      <c r="AW160" s="14" t="s">
        <v>33</v>
      </c>
      <c r="AX160" s="14" t="s">
        <v>73</v>
      </c>
      <c r="AY160" s="161" t="s">
        <v>128</v>
      </c>
    </row>
    <row r="161" spans="2:51" s="14" customFormat="1" ht="33.75">
      <c r="B161" s="160"/>
      <c r="D161" s="153" t="s">
        <v>145</v>
      </c>
      <c r="E161" s="161" t="s">
        <v>3</v>
      </c>
      <c r="F161" s="162" t="s">
        <v>244</v>
      </c>
      <c r="H161" s="163">
        <v>502.04</v>
      </c>
      <c r="I161" s="164"/>
      <c r="L161" s="160"/>
      <c r="M161" s="165"/>
      <c r="N161" s="166"/>
      <c r="O161" s="166"/>
      <c r="P161" s="166"/>
      <c r="Q161" s="166"/>
      <c r="R161" s="166"/>
      <c r="S161" s="166"/>
      <c r="T161" s="167"/>
      <c r="AT161" s="161" t="s">
        <v>145</v>
      </c>
      <c r="AU161" s="161" t="s">
        <v>80</v>
      </c>
      <c r="AV161" s="14" t="s">
        <v>80</v>
      </c>
      <c r="AW161" s="14" t="s">
        <v>33</v>
      </c>
      <c r="AX161" s="14" t="s">
        <v>73</v>
      </c>
      <c r="AY161" s="161" t="s">
        <v>128</v>
      </c>
    </row>
    <row r="162" spans="2:51" s="14" customFormat="1" ht="12">
      <c r="B162" s="160"/>
      <c r="D162" s="153" t="s">
        <v>145</v>
      </c>
      <c r="E162" s="161" t="s">
        <v>3</v>
      </c>
      <c r="F162" s="162" t="s">
        <v>245</v>
      </c>
      <c r="H162" s="163">
        <v>93.24</v>
      </c>
      <c r="I162" s="164"/>
      <c r="L162" s="160"/>
      <c r="M162" s="165"/>
      <c r="N162" s="166"/>
      <c r="O162" s="166"/>
      <c r="P162" s="166"/>
      <c r="Q162" s="166"/>
      <c r="R162" s="166"/>
      <c r="S162" s="166"/>
      <c r="T162" s="167"/>
      <c r="AT162" s="161" t="s">
        <v>145</v>
      </c>
      <c r="AU162" s="161" t="s">
        <v>80</v>
      </c>
      <c r="AV162" s="14" t="s">
        <v>80</v>
      </c>
      <c r="AW162" s="14" t="s">
        <v>33</v>
      </c>
      <c r="AX162" s="14" t="s">
        <v>73</v>
      </c>
      <c r="AY162" s="161" t="s">
        <v>128</v>
      </c>
    </row>
    <row r="163" spans="2:51" s="13" customFormat="1" ht="12">
      <c r="B163" s="152"/>
      <c r="D163" s="153" t="s">
        <v>145</v>
      </c>
      <c r="E163" s="154" t="s">
        <v>3</v>
      </c>
      <c r="F163" s="155" t="s">
        <v>246</v>
      </c>
      <c r="H163" s="154" t="s">
        <v>3</v>
      </c>
      <c r="I163" s="156"/>
      <c r="L163" s="152"/>
      <c r="M163" s="157"/>
      <c r="N163" s="158"/>
      <c r="O163" s="158"/>
      <c r="P163" s="158"/>
      <c r="Q163" s="158"/>
      <c r="R163" s="158"/>
      <c r="S163" s="158"/>
      <c r="T163" s="159"/>
      <c r="AT163" s="154" t="s">
        <v>145</v>
      </c>
      <c r="AU163" s="154" t="s">
        <v>80</v>
      </c>
      <c r="AV163" s="13" t="s">
        <v>78</v>
      </c>
      <c r="AW163" s="13" t="s">
        <v>33</v>
      </c>
      <c r="AX163" s="13" t="s">
        <v>73</v>
      </c>
      <c r="AY163" s="154" t="s">
        <v>128</v>
      </c>
    </row>
    <row r="164" spans="2:51" s="14" customFormat="1" ht="22.5">
      <c r="B164" s="160"/>
      <c r="D164" s="153" t="s">
        <v>145</v>
      </c>
      <c r="E164" s="161" t="s">
        <v>3</v>
      </c>
      <c r="F164" s="162" t="s">
        <v>247</v>
      </c>
      <c r="H164" s="163">
        <v>902.104</v>
      </c>
      <c r="I164" s="164"/>
      <c r="L164" s="160"/>
      <c r="M164" s="165"/>
      <c r="N164" s="166"/>
      <c r="O164" s="166"/>
      <c r="P164" s="166"/>
      <c r="Q164" s="166"/>
      <c r="R164" s="166"/>
      <c r="S164" s="166"/>
      <c r="T164" s="167"/>
      <c r="AT164" s="161" t="s">
        <v>145</v>
      </c>
      <c r="AU164" s="161" t="s">
        <v>80</v>
      </c>
      <c r="AV164" s="14" t="s">
        <v>80</v>
      </c>
      <c r="AW164" s="14" t="s">
        <v>33</v>
      </c>
      <c r="AX164" s="14" t="s">
        <v>73</v>
      </c>
      <c r="AY164" s="161" t="s">
        <v>128</v>
      </c>
    </row>
    <row r="165" spans="2:51" s="14" customFormat="1" ht="12">
      <c r="B165" s="160"/>
      <c r="D165" s="153" t="s">
        <v>145</v>
      </c>
      <c r="E165" s="161" t="s">
        <v>3</v>
      </c>
      <c r="F165" s="162" t="s">
        <v>248</v>
      </c>
      <c r="H165" s="163">
        <v>121.52</v>
      </c>
      <c r="I165" s="164"/>
      <c r="L165" s="160"/>
      <c r="M165" s="165"/>
      <c r="N165" s="166"/>
      <c r="O165" s="166"/>
      <c r="P165" s="166"/>
      <c r="Q165" s="166"/>
      <c r="R165" s="166"/>
      <c r="S165" s="166"/>
      <c r="T165" s="167"/>
      <c r="AT165" s="161" t="s">
        <v>145</v>
      </c>
      <c r="AU165" s="161" t="s">
        <v>80</v>
      </c>
      <c r="AV165" s="14" t="s">
        <v>80</v>
      </c>
      <c r="AW165" s="14" t="s">
        <v>33</v>
      </c>
      <c r="AX165" s="14" t="s">
        <v>73</v>
      </c>
      <c r="AY165" s="161" t="s">
        <v>128</v>
      </c>
    </row>
    <row r="166" spans="2:51" s="14" customFormat="1" ht="12">
      <c r="B166" s="160"/>
      <c r="D166" s="153" t="s">
        <v>145</v>
      </c>
      <c r="E166" s="161" t="s">
        <v>3</v>
      </c>
      <c r="F166" s="162" t="s">
        <v>249</v>
      </c>
      <c r="H166" s="163">
        <v>7.246</v>
      </c>
      <c r="I166" s="164"/>
      <c r="L166" s="160"/>
      <c r="M166" s="165"/>
      <c r="N166" s="166"/>
      <c r="O166" s="166"/>
      <c r="P166" s="166"/>
      <c r="Q166" s="166"/>
      <c r="R166" s="166"/>
      <c r="S166" s="166"/>
      <c r="T166" s="167"/>
      <c r="AT166" s="161" t="s">
        <v>145</v>
      </c>
      <c r="AU166" s="161" t="s">
        <v>80</v>
      </c>
      <c r="AV166" s="14" t="s">
        <v>80</v>
      </c>
      <c r="AW166" s="14" t="s">
        <v>33</v>
      </c>
      <c r="AX166" s="14" t="s">
        <v>73</v>
      </c>
      <c r="AY166" s="161" t="s">
        <v>128</v>
      </c>
    </row>
    <row r="167" spans="2:51" s="16" customFormat="1" ht="12">
      <c r="B167" s="176"/>
      <c r="D167" s="153" t="s">
        <v>145</v>
      </c>
      <c r="E167" s="177" t="s">
        <v>3</v>
      </c>
      <c r="F167" s="178" t="s">
        <v>250</v>
      </c>
      <c r="H167" s="179">
        <v>3054.122</v>
      </c>
      <c r="I167" s="180"/>
      <c r="L167" s="176"/>
      <c r="M167" s="181"/>
      <c r="N167" s="182"/>
      <c r="O167" s="182"/>
      <c r="P167" s="182"/>
      <c r="Q167" s="182"/>
      <c r="R167" s="182"/>
      <c r="S167" s="182"/>
      <c r="T167" s="183"/>
      <c r="AT167" s="177" t="s">
        <v>145</v>
      </c>
      <c r="AU167" s="177" t="s">
        <v>80</v>
      </c>
      <c r="AV167" s="16" t="s">
        <v>129</v>
      </c>
      <c r="AW167" s="16" t="s">
        <v>33</v>
      </c>
      <c r="AX167" s="16" t="s">
        <v>73</v>
      </c>
      <c r="AY167" s="177" t="s">
        <v>128</v>
      </c>
    </row>
    <row r="168" spans="2:51" s="13" customFormat="1" ht="12">
      <c r="B168" s="152"/>
      <c r="D168" s="153" t="s">
        <v>145</v>
      </c>
      <c r="E168" s="154" t="s">
        <v>3</v>
      </c>
      <c r="F168" s="155" t="s">
        <v>251</v>
      </c>
      <c r="H168" s="154" t="s">
        <v>3</v>
      </c>
      <c r="I168" s="156"/>
      <c r="L168" s="152"/>
      <c r="M168" s="157"/>
      <c r="N168" s="158"/>
      <c r="O168" s="158"/>
      <c r="P168" s="158"/>
      <c r="Q168" s="158"/>
      <c r="R168" s="158"/>
      <c r="S168" s="158"/>
      <c r="T168" s="159"/>
      <c r="AT168" s="154" t="s">
        <v>145</v>
      </c>
      <c r="AU168" s="154" t="s">
        <v>80</v>
      </c>
      <c r="AV168" s="13" t="s">
        <v>78</v>
      </c>
      <c r="AW168" s="13" t="s">
        <v>33</v>
      </c>
      <c r="AX168" s="13" t="s">
        <v>73</v>
      </c>
      <c r="AY168" s="154" t="s">
        <v>128</v>
      </c>
    </row>
    <row r="169" spans="2:51" s="14" customFormat="1" ht="12">
      <c r="B169" s="160"/>
      <c r="D169" s="153" t="s">
        <v>145</v>
      </c>
      <c r="E169" s="161" t="s">
        <v>3</v>
      </c>
      <c r="F169" s="162" t="s">
        <v>252</v>
      </c>
      <c r="H169" s="163">
        <v>-232.268</v>
      </c>
      <c r="I169" s="164"/>
      <c r="L169" s="160"/>
      <c r="M169" s="165"/>
      <c r="N169" s="166"/>
      <c r="O169" s="166"/>
      <c r="P169" s="166"/>
      <c r="Q169" s="166"/>
      <c r="R169" s="166"/>
      <c r="S169" s="166"/>
      <c r="T169" s="167"/>
      <c r="AT169" s="161" t="s">
        <v>145</v>
      </c>
      <c r="AU169" s="161" t="s">
        <v>80</v>
      </c>
      <c r="AV169" s="14" t="s">
        <v>80</v>
      </c>
      <c r="AW169" s="14" t="s">
        <v>33</v>
      </c>
      <c r="AX169" s="14" t="s">
        <v>73</v>
      </c>
      <c r="AY169" s="161" t="s">
        <v>128</v>
      </c>
    </row>
    <row r="170" spans="2:51" s="13" customFormat="1" ht="12">
      <c r="B170" s="152"/>
      <c r="D170" s="153" t="s">
        <v>145</v>
      </c>
      <c r="E170" s="154" t="s">
        <v>3</v>
      </c>
      <c r="F170" s="155" t="s">
        <v>253</v>
      </c>
      <c r="H170" s="154" t="s">
        <v>3</v>
      </c>
      <c r="I170" s="156"/>
      <c r="L170" s="152"/>
      <c r="M170" s="157"/>
      <c r="N170" s="158"/>
      <c r="O170" s="158"/>
      <c r="P170" s="158"/>
      <c r="Q170" s="158"/>
      <c r="R170" s="158"/>
      <c r="S170" s="158"/>
      <c r="T170" s="159"/>
      <c r="AT170" s="154" t="s">
        <v>145</v>
      </c>
      <c r="AU170" s="154" t="s">
        <v>80</v>
      </c>
      <c r="AV170" s="13" t="s">
        <v>78</v>
      </c>
      <c r="AW170" s="13" t="s">
        <v>33</v>
      </c>
      <c r="AX170" s="13" t="s">
        <v>73</v>
      </c>
      <c r="AY170" s="154" t="s">
        <v>128</v>
      </c>
    </row>
    <row r="171" spans="2:51" s="14" customFormat="1" ht="12">
      <c r="B171" s="160"/>
      <c r="D171" s="153" t="s">
        <v>145</v>
      </c>
      <c r="E171" s="161" t="s">
        <v>3</v>
      </c>
      <c r="F171" s="162" t="s">
        <v>254</v>
      </c>
      <c r="H171" s="163">
        <v>-237</v>
      </c>
      <c r="I171" s="164"/>
      <c r="L171" s="160"/>
      <c r="M171" s="165"/>
      <c r="N171" s="166"/>
      <c r="O171" s="166"/>
      <c r="P171" s="166"/>
      <c r="Q171" s="166"/>
      <c r="R171" s="166"/>
      <c r="S171" s="166"/>
      <c r="T171" s="167"/>
      <c r="AT171" s="161" t="s">
        <v>145</v>
      </c>
      <c r="AU171" s="161" t="s">
        <v>80</v>
      </c>
      <c r="AV171" s="14" t="s">
        <v>80</v>
      </c>
      <c r="AW171" s="14" t="s">
        <v>33</v>
      </c>
      <c r="AX171" s="14" t="s">
        <v>73</v>
      </c>
      <c r="AY171" s="161" t="s">
        <v>128</v>
      </c>
    </row>
    <row r="172" spans="2:51" s="13" customFormat="1" ht="12">
      <c r="B172" s="152"/>
      <c r="D172" s="153" t="s">
        <v>145</v>
      </c>
      <c r="E172" s="154" t="s">
        <v>3</v>
      </c>
      <c r="F172" s="155" t="s">
        <v>255</v>
      </c>
      <c r="H172" s="154" t="s">
        <v>3</v>
      </c>
      <c r="I172" s="156"/>
      <c r="L172" s="152"/>
      <c r="M172" s="157"/>
      <c r="N172" s="158"/>
      <c r="O172" s="158"/>
      <c r="P172" s="158"/>
      <c r="Q172" s="158"/>
      <c r="R172" s="158"/>
      <c r="S172" s="158"/>
      <c r="T172" s="159"/>
      <c r="AT172" s="154" t="s">
        <v>145</v>
      </c>
      <c r="AU172" s="154" t="s">
        <v>80</v>
      </c>
      <c r="AV172" s="13" t="s">
        <v>78</v>
      </c>
      <c r="AW172" s="13" t="s">
        <v>33</v>
      </c>
      <c r="AX172" s="13" t="s">
        <v>73</v>
      </c>
      <c r="AY172" s="154" t="s">
        <v>128</v>
      </c>
    </row>
    <row r="173" spans="2:51" s="14" customFormat="1" ht="12">
      <c r="B173" s="160"/>
      <c r="D173" s="153" t="s">
        <v>145</v>
      </c>
      <c r="E173" s="161" t="s">
        <v>3</v>
      </c>
      <c r="F173" s="162" t="s">
        <v>256</v>
      </c>
      <c r="H173" s="163">
        <v>-24.836</v>
      </c>
      <c r="I173" s="164"/>
      <c r="L173" s="160"/>
      <c r="M173" s="165"/>
      <c r="N173" s="166"/>
      <c r="O173" s="166"/>
      <c r="P173" s="166"/>
      <c r="Q173" s="166"/>
      <c r="R173" s="166"/>
      <c r="S173" s="166"/>
      <c r="T173" s="167"/>
      <c r="AT173" s="161" t="s">
        <v>145</v>
      </c>
      <c r="AU173" s="161" t="s">
        <v>80</v>
      </c>
      <c r="AV173" s="14" t="s">
        <v>80</v>
      </c>
      <c r="AW173" s="14" t="s">
        <v>33</v>
      </c>
      <c r="AX173" s="14" t="s">
        <v>73</v>
      </c>
      <c r="AY173" s="161" t="s">
        <v>128</v>
      </c>
    </row>
    <row r="174" spans="2:51" s="13" customFormat="1" ht="12">
      <c r="B174" s="152"/>
      <c r="D174" s="153" t="s">
        <v>145</v>
      </c>
      <c r="E174" s="154" t="s">
        <v>3</v>
      </c>
      <c r="F174" s="155" t="s">
        <v>257</v>
      </c>
      <c r="H174" s="154" t="s">
        <v>3</v>
      </c>
      <c r="I174" s="156"/>
      <c r="L174" s="152"/>
      <c r="M174" s="157"/>
      <c r="N174" s="158"/>
      <c r="O174" s="158"/>
      <c r="P174" s="158"/>
      <c r="Q174" s="158"/>
      <c r="R174" s="158"/>
      <c r="S174" s="158"/>
      <c r="T174" s="159"/>
      <c r="AT174" s="154" t="s">
        <v>145</v>
      </c>
      <c r="AU174" s="154" t="s">
        <v>80</v>
      </c>
      <c r="AV174" s="13" t="s">
        <v>78</v>
      </c>
      <c r="AW174" s="13" t="s">
        <v>33</v>
      </c>
      <c r="AX174" s="13" t="s">
        <v>73</v>
      </c>
      <c r="AY174" s="154" t="s">
        <v>128</v>
      </c>
    </row>
    <row r="175" spans="2:51" s="14" customFormat="1" ht="12">
      <c r="B175" s="160"/>
      <c r="D175" s="153" t="s">
        <v>145</v>
      </c>
      <c r="E175" s="161" t="s">
        <v>3</v>
      </c>
      <c r="F175" s="162" t="s">
        <v>258</v>
      </c>
      <c r="H175" s="163">
        <v>-141.696</v>
      </c>
      <c r="I175" s="164"/>
      <c r="L175" s="160"/>
      <c r="M175" s="165"/>
      <c r="N175" s="166"/>
      <c r="O175" s="166"/>
      <c r="P175" s="166"/>
      <c r="Q175" s="166"/>
      <c r="R175" s="166"/>
      <c r="S175" s="166"/>
      <c r="T175" s="167"/>
      <c r="AT175" s="161" t="s">
        <v>145</v>
      </c>
      <c r="AU175" s="161" t="s">
        <v>80</v>
      </c>
      <c r="AV175" s="14" t="s">
        <v>80</v>
      </c>
      <c r="AW175" s="14" t="s">
        <v>33</v>
      </c>
      <c r="AX175" s="14" t="s">
        <v>73</v>
      </c>
      <c r="AY175" s="161" t="s">
        <v>128</v>
      </c>
    </row>
    <row r="176" spans="2:51" s="15" customFormat="1" ht="12">
      <c r="B176" s="168"/>
      <c r="D176" s="153" t="s">
        <v>145</v>
      </c>
      <c r="E176" s="169" t="s">
        <v>3</v>
      </c>
      <c r="F176" s="170" t="s">
        <v>213</v>
      </c>
      <c r="H176" s="171">
        <v>2418.322</v>
      </c>
      <c r="I176" s="172"/>
      <c r="L176" s="168"/>
      <c r="M176" s="173"/>
      <c r="N176" s="174"/>
      <c r="O176" s="174"/>
      <c r="P176" s="174"/>
      <c r="Q176" s="174"/>
      <c r="R176" s="174"/>
      <c r="S176" s="174"/>
      <c r="T176" s="175"/>
      <c r="AT176" s="169" t="s">
        <v>145</v>
      </c>
      <c r="AU176" s="169" t="s">
        <v>80</v>
      </c>
      <c r="AV176" s="15" t="s">
        <v>136</v>
      </c>
      <c r="AW176" s="15" t="s">
        <v>33</v>
      </c>
      <c r="AX176" s="15" t="s">
        <v>78</v>
      </c>
      <c r="AY176" s="169" t="s">
        <v>128</v>
      </c>
    </row>
    <row r="177" spans="1:65" s="2" customFormat="1" ht="24.2" customHeight="1">
      <c r="A177" s="33"/>
      <c r="B177" s="133"/>
      <c r="C177" s="134" t="s">
        <v>259</v>
      </c>
      <c r="D177" s="134" t="s">
        <v>131</v>
      </c>
      <c r="E177" s="135" t="s">
        <v>260</v>
      </c>
      <c r="F177" s="136" t="s">
        <v>261</v>
      </c>
      <c r="G177" s="137" t="s">
        <v>154</v>
      </c>
      <c r="H177" s="138">
        <v>8.58</v>
      </c>
      <c r="I177" s="139"/>
      <c r="J177" s="140">
        <f>ROUND(I177*H177,2)</f>
        <v>0</v>
      </c>
      <c r="K177" s="136" t="s">
        <v>135</v>
      </c>
      <c r="L177" s="34"/>
      <c r="M177" s="141" t="s">
        <v>3</v>
      </c>
      <c r="N177" s="142" t="s">
        <v>44</v>
      </c>
      <c r="O177" s="54"/>
      <c r="P177" s="143">
        <f>O177*H177</f>
        <v>0</v>
      </c>
      <c r="Q177" s="143">
        <v>0.01146</v>
      </c>
      <c r="R177" s="143">
        <f>Q177*H177</f>
        <v>0.09832679999999999</v>
      </c>
      <c r="S177" s="143">
        <v>0</v>
      </c>
      <c r="T177" s="144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45" t="s">
        <v>136</v>
      </c>
      <c r="AT177" s="145" t="s">
        <v>131</v>
      </c>
      <c r="AU177" s="145" t="s">
        <v>80</v>
      </c>
      <c r="AY177" s="18" t="s">
        <v>128</v>
      </c>
      <c r="BE177" s="146">
        <f>IF(N177="základní",J177,0)</f>
        <v>0</v>
      </c>
      <c r="BF177" s="146">
        <f>IF(N177="snížená",J177,0)</f>
        <v>0</v>
      </c>
      <c r="BG177" s="146">
        <f>IF(N177="zákl. přenesená",J177,0)</f>
        <v>0</v>
      </c>
      <c r="BH177" s="146">
        <f>IF(N177="sníž. přenesená",J177,0)</f>
        <v>0</v>
      </c>
      <c r="BI177" s="146">
        <f>IF(N177="nulová",J177,0)</f>
        <v>0</v>
      </c>
      <c r="BJ177" s="18" t="s">
        <v>78</v>
      </c>
      <c r="BK177" s="146">
        <f>ROUND(I177*H177,2)</f>
        <v>0</v>
      </c>
      <c r="BL177" s="18" t="s">
        <v>136</v>
      </c>
      <c r="BM177" s="145" t="s">
        <v>262</v>
      </c>
    </row>
    <row r="178" spans="1:47" s="2" customFormat="1" ht="12">
      <c r="A178" s="33"/>
      <c r="B178" s="34"/>
      <c r="C178" s="33"/>
      <c r="D178" s="147" t="s">
        <v>138</v>
      </c>
      <c r="E178" s="33"/>
      <c r="F178" s="148" t="s">
        <v>263</v>
      </c>
      <c r="G178" s="33"/>
      <c r="H178" s="33"/>
      <c r="I178" s="149"/>
      <c r="J178" s="33"/>
      <c r="K178" s="33"/>
      <c r="L178" s="34"/>
      <c r="M178" s="150"/>
      <c r="N178" s="151"/>
      <c r="O178" s="54"/>
      <c r="P178" s="54"/>
      <c r="Q178" s="54"/>
      <c r="R178" s="54"/>
      <c r="S178" s="54"/>
      <c r="T178" s="55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138</v>
      </c>
      <c r="AU178" s="18" t="s">
        <v>80</v>
      </c>
    </row>
    <row r="179" spans="2:51" s="14" customFormat="1" ht="12">
      <c r="B179" s="160"/>
      <c r="D179" s="153" t="s">
        <v>145</v>
      </c>
      <c r="E179" s="161" t="s">
        <v>3</v>
      </c>
      <c r="F179" s="162" t="s">
        <v>264</v>
      </c>
      <c r="H179" s="163">
        <v>8.58</v>
      </c>
      <c r="I179" s="164"/>
      <c r="L179" s="160"/>
      <c r="M179" s="165"/>
      <c r="N179" s="166"/>
      <c r="O179" s="166"/>
      <c r="P179" s="166"/>
      <c r="Q179" s="166"/>
      <c r="R179" s="166"/>
      <c r="S179" s="166"/>
      <c r="T179" s="167"/>
      <c r="AT179" s="161" t="s">
        <v>145</v>
      </c>
      <c r="AU179" s="161" t="s">
        <v>80</v>
      </c>
      <c r="AV179" s="14" t="s">
        <v>80</v>
      </c>
      <c r="AW179" s="14" t="s">
        <v>33</v>
      </c>
      <c r="AX179" s="14" t="s">
        <v>78</v>
      </c>
      <c r="AY179" s="161" t="s">
        <v>128</v>
      </c>
    </row>
    <row r="180" spans="1:65" s="2" customFormat="1" ht="24.2" customHeight="1">
      <c r="A180" s="33"/>
      <c r="B180" s="133"/>
      <c r="C180" s="134" t="s">
        <v>265</v>
      </c>
      <c r="D180" s="134" t="s">
        <v>131</v>
      </c>
      <c r="E180" s="135" t="s">
        <v>266</v>
      </c>
      <c r="F180" s="136" t="s">
        <v>267</v>
      </c>
      <c r="G180" s="137" t="s">
        <v>154</v>
      </c>
      <c r="H180" s="138">
        <v>38.18</v>
      </c>
      <c r="I180" s="139"/>
      <c r="J180" s="140">
        <f>ROUND(I180*H180,2)</f>
        <v>0</v>
      </c>
      <c r="K180" s="136" t="s">
        <v>135</v>
      </c>
      <c r="L180" s="34"/>
      <c r="M180" s="141" t="s">
        <v>3</v>
      </c>
      <c r="N180" s="142" t="s">
        <v>44</v>
      </c>
      <c r="O180" s="54"/>
      <c r="P180" s="143">
        <f>O180*H180</f>
        <v>0</v>
      </c>
      <c r="Q180" s="143">
        <v>0.01146</v>
      </c>
      <c r="R180" s="143">
        <f>Q180*H180</f>
        <v>0.4375428</v>
      </c>
      <c r="S180" s="143">
        <v>0</v>
      </c>
      <c r="T180" s="144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45" t="s">
        <v>136</v>
      </c>
      <c r="AT180" s="145" t="s">
        <v>131</v>
      </c>
      <c r="AU180" s="145" t="s">
        <v>80</v>
      </c>
      <c r="AY180" s="18" t="s">
        <v>128</v>
      </c>
      <c r="BE180" s="146">
        <f>IF(N180="základní",J180,0)</f>
        <v>0</v>
      </c>
      <c r="BF180" s="146">
        <f>IF(N180="snížená",J180,0)</f>
        <v>0</v>
      </c>
      <c r="BG180" s="146">
        <f>IF(N180="zákl. přenesená",J180,0)</f>
        <v>0</v>
      </c>
      <c r="BH180" s="146">
        <f>IF(N180="sníž. přenesená",J180,0)</f>
        <v>0</v>
      </c>
      <c r="BI180" s="146">
        <f>IF(N180="nulová",J180,0)</f>
        <v>0</v>
      </c>
      <c r="BJ180" s="18" t="s">
        <v>78</v>
      </c>
      <c r="BK180" s="146">
        <f>ROUND(I180*H180,2)</f>
        <v>0</v>
      </c>
      <c r="BL180" s="18" t="s">
        <v>136</v>
      </c>
      <c r="BM180" s="145" t="s">
        <v>268</v>
      </c>
    </row>
    <row r="181" spans="1:47" s="2" customFormat="1" ht="12">
      <c r="A181" s="33"/>
      <c r="B181" s="34"/>
      <c r="C181" s="33"/>
      <c r="D181" s="147" t="s">
        <v>138</v>
      </c>
      <c r="E181" s="33"/>
      <c r="F181" s="148" t="s">
        <v>269</v>
      </c>
      <c r="G181" s="33"/>
      <c r="H181" s="33"/>
      <c r="I181" s="149"/>
      <c r="J181" s="33"/>
      <c r="K181" s="33"/>
      <c r="L181" s="34"/>
      <c r="M181" s="150"/>
      <c r="N181" s="151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138</v>
      </c>
      <c r="AU181" s="18" t="s">
        <v>80</v>
      </c>
    </row>
    <row r="182" spans="2:51" s="14" customFormat="1" ht="12">
      <c r="B182" s="160"/>
      <c r="D182" s="153" t="s">
        <v>145</v>
      </c>
      <c r="E182" s="161" t="s">
        <v>3</v>
      </c>
      <c r="F182" s="162" t="s">
        <v>270</v>
      </c>
      <c r="H182" s="163">
        <v>38.18</v>
      </c>
      <c r="I182" s="164"/>
      <c r="L182" s="160"/>
      <c r="M182" s="165"/>
      <c r="N182" s="166"/>
      <c r="O182" s="166"/>
      <c r="P182" s="166"/>
      <c r="Q182" s="166"/>
      <c r="R182" s="166"/>
      <c r="S182" s="166"/>
      <c r="T182" s="167"/>
      <c r="AT182" s="161" t="s">
        <v>145</v>
      </c>
      <c r="AU182" s="161" t="s">
        <v>80</v>
      </c>
      <c r="AV182" s="14" t="s">
        <v>80</v>
      </c>
      <c r="AW182" s="14" t="s">
        <v>33</v>
      </c>
      <c r="AX182" s="14" t="s">
        <v>78</v>
      </c>
      <c r="AY182" s="161" t="s">
        <v>128</v>
      </c>
    </row>
    <row r="183" spans="1:65" s="2" customFormat="1" ht="16.5" customHeight="1">
      <c r="A183" s="33"/>
      <c r="B183" s="133"/>
      <c r="C183" s="134" t="s">
        <v>8</v>
      </c>
      <c r="D183" s="134" t="s">
        <v>131</v>
      </c>
      <c r="E183" s="135" t="s">
        <v>271</v>
      </c>
      <c r="F183" s="136" t="s">
        <v>272</v>
      </c>
      <c r="G183" s="137" t="s">
        <v>154</v>
      </c>
      <c r="H183" s="138">
        <v>46.76</v>
      </c>
      <c r="I183" s="139"/>
      <c r="J183" s="140">
        <f>ROUND(I183*H183,2)</f>
        <v>0</v>
      </c>
      <c r="K183" s="136" t="s">
        <v>135</v>
      </c>
      <c r="L183" s="34"/>
      <c r="M183" s="141" t="s">
        <v>3</v>
      </c>
      <c r="N183" s="142" t="s">
        <v>44</v>
      </c>
      <c r="O183" s="54"/>
      <c r="P183" s="143">
        <f>O183*H183</f>
        <v>0</v>
      </c>
      <c r="Q183" s="143">
        <v>0</v>
      </c>
      <c r="R183" s="143">
        <f>Q183*H183</f>
        <v>0</v>
      </c>
      <c r="S183" s="143">
        <v>0</v>
      </c>
      <c r="T183" s="144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45" t="s">
        <v>136</v>
      </c>
      <c r="AT183" s="145" t="s">
        <v>131</v>
      </c>
      <c r="AU183" s="145" t="s">
        <v>80</v>
      </c>
      <c r="AY183" s="18" t="s">
        <v>128</v>
      </c>
      <c r="BE183" s="146">
        <f>IF(N183="základní",J183,0)</f>
        <v>0</v>
      </c>
      <c r="BF183" s="146">
        <f>IF(N183="snížená",J183,0)</f>
        <v>0</v>
      </c>
      <c r="BG183" s="146">
        <f>IF(N183="zákl. přenesená",J183,0)</f>
        <v>0</v>
      </c>
      <c r="BH183" s="146">
        <f>IF(N183="sníž. přenesená",J183,0)</f>
        <v>0</v>
      </c>
      <c r="BI183" s="146">
        <f>IF(N183="nulová",J183,0)</f>
        <v>0</v>
      </c>
      <c r="BJ183" s="18" t="s">
        <v>78</v>
      </c>
      <c r="BK183" s="146">
        <f>ROUND(I183*H183,2)</f>
        <v>0</v>
      </c>
      <c r="BL183" s="18" t="s">
        <v>136</v>
      </c>
      <c r="BM183" s="145" t="s">
        <v>273</v>
      </c>
    </row>
    <row r="184" spans="1:47" s="2" customFormat="1" ht="12">
      <c r="A184" s="33"/>
      <c r="B184" s="34"/>
      <c r="C184" s="33"/>
      <c r="D184" s="147" t="s">
        <v>138</v>
      </c>
      <c r="E184" s="33"/>
      <c r="F184" s="148" t="s">
        <v>274</v>
      </c>
      <c r="G184" s="33"/>
      <c r="H184" s="33"/>
      <c r="I184" s="149"/>
      <c r="J184" s="33"/>
      <c r="K184" s="33"/>
      <c r="L184" s="34"/>
      <c r="M184" s="150"/>
      <c r="N184" s="151"/>
      <c r="O184" s="54"/>
      <c r="P184" s="54"/>
      <c r="Q184" s="54"/>
      <c r="R184" s="54"/>
      <c r="S184" s="54"/>
      <c r="T184" s="55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138</v>
      </c>
      <c r="AU184" s="18" t="s">
        <v>80</v>
      </c>
    </row>
    <row r="185" spans="2:51" s="14" customFormat="1" ht="12">
      <c r="B185" s="160"/>
      <c r="D185" s="153" t="s">
        <v>145</v>
      </c>
      <c r="E185" s="161" t="s">
        <v>3</v>
      </c>
      <c r="F185" s="162" t="s">
        <v>264</v>
      </c>
      <c r="H185" s="163">
        <v>8.58</v>
      </c>
      <c r="I185" s="164"/>
      <c r="L185" s="160"/>
      <c r="M185" s="165"/>
      <c r="N185" s="166"/>
      <c r="O185" s="166"/>
      <c r="P185" s="166"/>
      <c r="Q185" s="166"/>
      <c r="R185" s="166"/>
      <c r="S185" s="166"/>
      <c r="T185" s="167"/>
      <c r="AT185" s="161" t="s">
        <v>145</v>
      </c>
      <c r="AU185" s="161" t="s">
        <v>80</v>
      </c>
      <c r="AV185" s="14" t="s">
        <v>80</v>
      </c>
      <c r="AW185" s="14" t="s">
        <v>33</v>
      </c>
      <c r="AX185" s="14" t="s">
        <v>73</v>
      </c>
      <c r="AY185" s="161" t="s">
        <v>128</v>
      </c>
    </row>
    <row r="186" spans="2:51" s="14" customFormat="1" ht="12">
      <c r="B186" s="160"/>
      <c r="D186" s="153" t="s">
        <v>145</v>
      </c>
      <c r="E186" s="161" t="s">
        <v>3</v>
      </c>
      <c r="F186" s="162" t="s">
        <v>270</v>
      </c>
      <c r="H186" s="163">
        <v>38.18</v>
      </c>
      <c r="I186" s="164"/>
      <c r="L186" s="160"/>
      <c r="M186" s="165"/>
      <c r="N186" s="166"/>
      <c r="O186" s="166"/>
      <c r="P186" s="166"/>
      <c r="Q186" s="166"/>
      <c r="R186" s="166"/>
      <c r="S186" s="166"/>
      <c r="T186" s="167"/>
      <c r="AT186" s="161" t="s">
        <v>145</v>
      </c>
      <c r="AU186" s="161" t="s">
        <v>80</v>
      </c>
      <c r="AV186" s="14" t="s">
        <v>80</v>
      </c>
      <c r="AW186" s="14" t="s">
        <v>33</v>
      </c>
      <c r="AX186" s="14" t="s">
        <v>73</v>
      </c>
      <c r="AY186" s="161" t="s">
        <v>128</v>
      </c>
    </row>
    <row r="187" spans="2:51" s="15" customFormat="1" ht="12">
      <c r="B187" s="168"/>
      <c r="D187" s="153" t="s">
        <v>145</v>
      </c>
      <c r="E187" s="169" t="s">
        <v>3</v>
      </c>
      <c r="F187" s="170" t="s">
        <v>213</v>
      </c>
      <c r="H187" s="171">
        <v>46.76</v>
      </c>
      <c r="I187" s="172"/>
      <c r="L187" s="168"/>
      <c r="M187" s="173"/>
      <c r="N187" s="174"/>
      <c r="O187" s="174"/>
      <c r="P187" s="174"/>
      <c r="Q187" s="174"/>
      <c r="R187" s="174"/>
      <c r="S187" s="174"/>
      <c r="T187" s="175"/>
      <c r="AT187" s="169" t="s">
        <v>145</v>
      </c>
      <c r="AU187" s="169" t="s">
        <v>80</v>
      </c>
      <c r="AV187" s="15" t="s">
        <v>136</v>
      </c>
      <c r="AW187" s="15" t="s">
        <v>33</v>
      </c>
      <c r="AX187" s="15" t="s">
        <v>78</v>
      </c>
      <c r="AY187" s="169" t="s">
        <v>128</v>
      </c>
    </row>
    <row r="188" spans="1:65" s="2" customFormat="1" ht="24.2" customHeight="1">
      <c r="A188" s="33"/>
      <c r="B188" s="133"/>
      <c r="C188" s="134" t="s">
        <v>275</v>
      </c>
      <c r="D188" s="134" t="s">
        <v>131</v>
      </c>
      <c r="E188" s="135" t="s">
        <v>276</v>
      </c>
      <c r="F188" s="136" t="s">
        <v>277</v>
      </c>
      <c r="G188" s="137" t="s">
        <v>134</v>
      </c>
      <c r="H188" s="138">
        <v>4</v>
      </c>
      <c r="I188" s="139"/>
      <c r="J188" s="140">
        <f>ROUND(I188*H188,2)</f>
        <v>0</v>
      </c>
      <c r="K188" s="136" t="s">
        <v>135</v>
      </c>
      <c r="L188" s="34"/>
      <c r="M188" s="141" t="s">
        <v>3</v>
      </c>
      <c r="N188" s="142" t="s">
        <v>44</v>
      </c>
      <c r="O188" s="54"/>
      <c r="P188" s="143">
        <f>O188*H188</f>
        <v>0</v>
      </c>
      <c r="Q188" s="143">
        <v>0.00048</v>
      </c>
      <c r="R188" s="143">
        <f>Q188*H188</f>
        <v>0.00192</v>
      </c>
      <c r="S188" s="143">
        <v>0</v>
      </c>
      <c r="T188" s="144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45" t="s">
        <v>136</v>
      </c>
      <c r="AT188" s="145" t="s">
        <v>131</v>
      </c>
      <c r="AU188" s="145" t="s">
        <v>80</v>
      </c>
      <c r="AY188" s="18" t="s">
        <v>128</v>
      </c>
      <c r="BE188" s="146">
        <f>IF(N188="základní",J188,0)</f>
        <v>0</v>
      </c>
      <c r="BF188" s="146">
        <f>IF(N188="snížená",J188,0)</f>
        <v>0</v>
      </c>
      <c r="BG188" s="146">
        <f>IF(N188="zákl. přenesená",J188,0)</f>
        <v>0</v>
      </c>
      <c r="BH188" s="146">
        <f>IF(N188="sníž. přenesená",J188,0)</f>
        <v>0</v>
      </c>
      <c r="BI188" s="146">
        <f>IF(N188="nulová",J188,0)</f>
        <v>0</v>
      </c>
      <c r="BJ188" s="18" t="s">
        <v>78</v>
      </c>
      <c r="BK188" s="146">
        <f>ROUND(I188*H188,2)</f>
        <v>0</v>
      </c>
      <c r="BL188" s="18" t="s">
        <v>136</v>
      </c>
      <c r="BM188" s="145" t="s">
        <v>278</v>
      </c>
    </row>
    <row r="189" spans="1:47" s="2" customFormat="1" ht="12">
      <c r="A189" s="33"/>
      <c r="B189" s="34"/>
      <c r="C189" s="33"/>
      <c r="D189" s="147" t="s">
        <v>138</v>
      </c>
      <c r="E189" s="33"/>
      <c r="F189" s="148" t="s">
        <v>279</v>
      </c>
      <c r="G189" s="33"/>
      <c r="H189" s="33"/>
      <c r="I189" s="149"/>
      <c r="J189" s="33"/>
      <c r="K189" s="33"/>
      <c r="L189" s="34"/>
      <c r="M189" s="150"/>
      <c r="N189" s="151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138</v>
      </c>
      <c r="AU189" s="18" t="s">
        <v>80</v>
      </c>
    </row>
    <row r="190" spans="1:65" s="2" customFormat="1" ht="16.5" customHeight="1">
      <c r="A190" s="33"/>
      <c r="B190" s="133"/>
      <c r="C190" s="184" t="s">
        <v>280</v>
      </c>
      <c r="D190" s="184" t="s">
        <v>281</v>
      </c>
      <c r="E190" s="185" t="s">
        <v>282</v>
      </c>
      <c r="F190" s="186" t="s">
        <v>283</v>
      </c>
      <c r="G190" s="187" t="s">
        <v>134</v>
      </c>
      <c r="H190" s="188">
        <v>4</v>
      </c>
      <c r="I190" s="189"/>
      <c r="J190" s="190">
        <f>ROUND(I190*H190,2)</f>
        <v>0</v>
      </c>
      <c r="K190" s="186" t="s">
        <v>135</v>
      </c>
      <c r="L190" s="191"/>
      <c r="M190" s="192" t="s">
        <v>3</v>
      </c>
      <c r="N190" s="193" t="s">
        <v>44</v>
      </c>
      <c r="O190" s="54"/>
      <c r="P190" s="143">
        <f>O190*H190</f>
        <v>0</v>
      </c>
      <c r="Q190" s="143">
        <v>0.01249</v>
      </c>
      <c r="R190" s="143">
        <f>Q190*H190</f>
        <v>0.04996</v>
      </c>
      <c r="S190" s="143">
        <v>0</v>
      </c>
      <c r="T190" s="144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45" t="s">
        <v>175</v>
      </c>
      <c r="AT190" s="145" t="s">
        <v>281</v>
      </c>
      <c r="AU190" s="145" t="s">
        <v>80</v>
      </c>
      <c r="AY190" s="18" t="s">
        <v>128</v>
      </c>
      <c r="BE190" s="146">
        <f>IF(N190="základní",J190,0)</f>
        <v>0</v>
      </c>
      <c r="BF190" s="146">
        <f>IF(N190="snížená",J190,0)</f>
        <v>0</v>
      </c>
      <c r="BG190" s="146">
        <f>IF(N190="zákl. přenesená",J190,0)</f>
        <v>0</v>
      </c>
      <c r="BH190" s="146">
        <f>IF(N190="sníž. přenesená",J190,0)</f>
        <v>0</v>
      </c>
      <c r="BI190" s="146">
        <f>IF(N190="nulová",J190,0)</f>
        <v>0</v>
      </c>
      <c r="BJ190" s="18" t="s">
        <v>78</v>
      </c>
      <c r="BK190" s="146">
        <f>ROUND(I190*H190,2)</f>
        <v>0</v>
      </c>
      <c r="BL190" s="18" t="s">
        <v>136</v>
      </c>
      <c r="BM190" s="145" t="s">
        <v>284</v>
      </c>
    </row>
    <row r="191" spans="1:65" s="2" customFormat="1" ht="24.2" customHeight="1">
      <c r="A191" s="33"/>
      <c r="B191" s="133"/>
      <c r="C191" s="134" t="s">
        <v>285</v>
      </c>
      <c r="D191" s="134" t="s">
        <v>131</v>
      </c>
      <c r="E191" s="135" t="s">
        <v>286</v>
      </c>
      <c r="F191" s="136" t="s">
        <v>287</v>
      </c>
      <c r="G191" s="137" t="s">
        <v>134</v>
      </c>
      <c r="H191" s="138">
        <v>4</v>
      </c>
      <c r="I191" s="139"/>
      <c r="J191" s="140">
        <f>ROUND(I191*H191,2)</f>
        <v>0</v>
      </c>
      <c r="K191" s="136" t="s">
        <v>135</v>
      </c>
      <c r="L191" s="34"/>
      <c r="M191" s="141" t="s">
        <v>3</v>
      </c>
      <c r="N191" s="142" t="s">
        <v>44</v>
      </c>
      <c r="O191" s="54"/>
      <c r="P191" s="143">
        <f>O191*H191</f>
        <v>0</v>
      </c>
      <c r="Q191" s="143">
        <v>0.04684</v>
      </c>
      <c r="R191" s="143">
        <f>Q191*H191</f>
        <v>0.18736</v>
      </c>
      <c r="S191" s="143">
        <v>0</v>
      </c>
      <c r="T191" s="144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45" t="s">
        <v>136</v>
      </c>
      <c r="AT191" s="145" t="s">
        <v>131</v>
      </c>
      <c r="AU191" s="145" t="s">
        <v>80</v>
      </c>
      <c r="AY191" s="18" t="s">
        <v>128</v>
      </c>
      <c r="BE191" s="146">
        <f>IF(N191="základní",J191,0)</f>
        <v>0</v>
      </c>
      <c r="BF191" s="146">
        <f>IF(N191="snížená",J191,0)</f>
        <v>0</v>
      </c>
      <c r="BG191" s="146">
        <f>IF(N191="zákl. přenesená",J191,0)</f>
        <v>0</v>
      </c>
      <c r="BH191" s="146">
        <f>IF(N191="sníž. přenesená",J191,0)</f>
        <v>0</v>
      </c>
      <c r="BI191" s="146">
        <f>IF(N191="nulová",J191,0)</f>
        <v>0</v>
      </c>
      <c r="BJ191" s="18" t="s">
        <v>78</v>
      </c>
      <c r="BK191" s="146">
        <f>ROUND(I191*H191,2)</f>
        <v>0</v>
      </c>
      <c r="BL191" s="18" t="s">
        <v>136</v>
      </c>
      <c r="BM191" s="145" t="s">
        <v>288</v>
      </c>
    </row>
    <row r="192" spans="1:47" s="2" customFormat="1" ht="12">
      <c r="A192" s="33"/>
      <c r="B192" s="34"/>
      <c r="C192" s="33"/>
      <c r="D192" s="147" t="s">
        <v>138</v>
      </c>
      <c r="E192" s="33"/>
      <c r="F192" s="148" t="s">
        <v>289</v>
      </c>
      <c r="G192" s="33"/>
      <c r="H192" s="33"/>
      <c r="I192" s="149"/>
      <c r="J192" s="33"/>
      <c r="K192" s="33"/>
      <c r="L192" s="34"/>
      <c r="M192" s="150"/>
      <c r="N192" s="151"/>
      <c r="O192" s="54"/>
      <c r="P192" s="54"/>
      <c r="Q192" s="54"/>
      <c r="R192" s="54"/>
      <c r="S192" s="54"/>
      <c r="T192" s="55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138</v>
      </c>
      <c r="AU192" s="18" t="s">
        <v>80</v>
      </c>
    </row>
    <row r="193" spans="1:65" s="2" customFormat="1" ht="21.75" customHeight="1">
      <c r="A193" s="33"/>
      <c r="B193" s="133"/>
      <c r="C193" s="184" t="s">
        <v>290</v>
      </c>
      <c r="D193" s="184" t="s">
        <v>281</v>
      </c>
      <c r="E193" s="185" t="s">
        <v>291</v>
      </c>
      <c r="F193" s="186" t="s">
        <v>292</v>
      </c>
      <c r="G193" s="187" t="s">
        <v>134</v>
      </c>
      <c r="H193" s="188">
        <v>4</v>
      </c>
      <c r="I193" s="189"/>
      <c r="J193" s="190">
        <f>ROUND(I193*H193,2)</f>
        <v>0</v>
      </c>
      <c r="K193" s="186" t="s">
        <v>135</v>
      </c>
      <c r="L193" s="191"/>
      <c r="M193" s="192" t="s">
        <v>3</v>
      </c>
      <c r="N193" s="193" t="s">
        <v>44</v>
      </c>
      <c r="O193" s="54"/>
      <c r="P193" s="143">
        <f>O193*H193</f>
        <v>0</v>
      </c>
      <c r="Q193" s="143">
        <v>0.01249</v>
      </c>
      <c r="R193" s="143">
        <f>Q193*H193</f>
        <v>0.04996</v>
      </c>
      <c r="S193" s="143">
        <v>0</v>
      </c>
      <c r="T193" s="144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45" t="s">
        <v>175</v>
      </c>
      <c r="AT193" s="145" t="s">
        <v>281</v>
      </c>
      <c r="AU193" s="145" t="s">
        <v>80</v>
      </c>
      <c r="AY193" s="18" t="s">
        <v>128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8" t="s">
        <v>78</v>
      </c>
      <c r="BK193" s="146">
        <f>ROUND(I193*H193,2)</f>
        <v>0</v>
      </c>
      <c r="BL193" s="18" t="s">
        <v>136</v>
      </c>
      <c r="BM193" s="145" t="s">
        <v>293</v>
      </c>
    </row>
    <row r="194" spans="2:63" s="12" customFormat="1" ht="22.9" customHeight="1">
      <c r="B194" s="120"/>
      <c r="D194" s="121" t="s">
        <v>72</v>
      </c>
      <c r="E194" s="131" t="s">
        <v>180</v>
      </c>
      <c r="F194" s="131" t="s">
        <v>294</v>
      </c>
      <c r="I194" s="123"/>
      <c r="J194" s="132">
        <f>BK194</f>
        <v>0</v>
      </c>
      <c r="L194" s="120"/>
      <c r="M194" s="125"/>
      <c r="N194" s="126"/>
      <c r="O194" s="126"/>
      <c r="P194" s="127">
        <f>SUM(P195:P242)</f>
        <v>0</v>
      </c>
      <c r="Q194" s="126"/>
      <c r="R194" s="127">
        <f>SUM(R195:R242)</f>
        <v>1.2162065400000002</v>
      </c>
      <c r="S194" s="126"/>
      <c r="T194" s="128">
        <f>SUM(T195:T242)</f>
        <v>9.050559999999999</v>
      </c>
      <c r="AR194" s="121" t="s">
        <v>78</v>
      </c>
      <c r="AT194" s="129" t="s">
        <v>72</v>
      </c>
      <c r="AU194" s="129" t="s">
        <v>78</v>
      </c>
      <c r="AY194" s="121" t="s">
        <v>128</v>
      </c>
      <c r="BK194" s="130">
        <f>SUM(BK195:BK242)</f>
        <v>0</v>
      </c>
    </row>
    <row r="195" spans="1:65" s="2" customFormat="1" ht="24.2" customHeight="1">
      <c r="A195" s="33"/>
      <c r="B195" s="133"/>
      <c r="C195" s="134" t="s">
        <v>295</v>
      </c>
      <c r="D195" s="134" t="s">
        <v>131</v>
      </c>
      <c r="E195" s="135" t="s">
        <v>296</v>
      </c>
      <c r="F195" s="136" t="s">
        <v>297</v>
      </c>
      <c r="G195" s="137" t="s">
        <v>154</v>
      </c>
      <c r="H195" s="138">
        <v>81.74</v>
      </c>
      <c r="I195" s="139"/>
      <c r="J195" s="140">
        <f>ROUND(I195*H195,2)</f>
        <v>0</v>
      </c>
      <c r="K195" s="136" t="s">
        <v>135</v>
      </c>
      <c r="L195" s="34"/>
      <c r="M195" s="141" t="s">
        <v>3</v>
      </c>
      <c r="N195" s="142" t="s">
        <v>44</v>
      </c>
      <c r="O195" s="54"/>
      <c r="P195" s="143">
        <f>O195*H195</f>
        <v>0</v>
      </c>
      <c r="Q195" s="143">
        <v>4E-05</v>
      </c>
      <c r="R195" s="143">
        <f>Q195*H195</f>
        <v>0.0032696</v>
      </c>
      <c r="S195" s="143">
        <v>0</v>
      </c>
      <c r="T195" s="144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45" t="s">
        <v>136</v>
      </c>
      <c r="AT195" s="145" t="s">
        <v>131</v>
      </c>
      <c r="AU195" s="145" t="s">
        <v>80</v>
      </c>
      <c r="AY195" s="18" t="s">
        <v>128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8" t="s">
        <v>78</v>
      </c>
      <c r="BK195" s="146">
        <f>ROUND(I195*H195,2)</f>
        <v>0</v>
      </c>
      <c r="BL195" s="18" t="s">
        <v>136</v>
      </c>
      <c r="BM195" s="145" t="s">
        <v>298</v>
      </c>
    </row>
    <row r="196" spans="1:47" s="2" customFormat="1" ht="12">
      <c r="A196" s="33"/>
      <c r="B196" s="34"/>
      <c r="C196" s="33"/>
      <c r="D196" s="147" t="s">
        <v>138</v>
      </c>
      <c r="E196" s="33"/>
      <c r="F196" s="148" t="s">
        <v>299</v>
      </c>
      <c r="G196" s="33"/>
      <c r="H196" s="33"/>
      <c r="I196" s="149"/>
      <c r="J196" s="33"/>
      <c r="K196" s="33"/>
      <c r="L196" s="34"/>
      <c r="M196" s="150"/>
      <c r="N196" s="151"/>
      <c r="O196" s="54"/>
      <c r="P196" s="54"/>
      <c r="Q196" s="54"/>
      <c r="R196" s="54"/>
      <c r="S196" s="54"/>
      <c r="T196" s="55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8" t="s">
        <v>138</v>
      </c>
      <c r="AU196" s="18" t="s">
        <v>80</v>
      </c>
    </row>
    <row r="197" spans="2:51" s="13" customFormat="1" ht="12">
      <c r="B197" s="152"/>
      <c r="D197" s="153" t="s">
        <v>145</v>
      </c>
      <c r="E197" s="154" t="s">
        <v>3</v>
      </c>
      <c r="F197" s="155" t="s">
        <v>300</v>
      </c>
      <c r="H197" s="154" t="s">
        <v>3</v>
      </c>
      <c r="I197" s="156"/>
      <c r="L197" s="152"/>
      <c r="M197" s="157"/>
      <c r="N197" s="158"/>
      <c r="O197" s="158"/>
      <c r="P197" s="158"/>
      <c r="Q197" s="158"/>
      <c r="R197" s="158"/>
      <c r="S197" s="158"/>
      <c r="T197" s="159"/>
      <c r="AT197" s="154" t="s">
        <v>145</v>
      </c>
      <c r="AU197" s="154" t="s">
        <v>80</v>
      </c>
      <c r="AV197" s="13" t="s">
        <v>78</v>
      </c>
      <c r="AW197" s="13" t="s">
        <v>33</v>
      </c>
      <c r="AX197" s="13" t="s">
        <v>73</v>
      </c>
      <c r="AY197" s="154" t="s">
        <v>128</v>
      </c>
    </row>
    <row r="198" spans="2:51" s="13" customFormat="1" ht="12">
      <c r="B198" s="152"/>
      <c r="D198" s="153" t="s">
        <v>145</v>
      </c>
      <c r="E198" s="154" t="s">
        <v>3</v>
      </c>
      <c r="F198" s="155" t="s">
        <v>241</v>
      </c>
      <c r="H198" s="154" t="s">
        <v>3</v>
      </c>
      <c r="I198" s="156"/>
      <c r="L198" s="152"/>
      <c r="M198" s="157"/>
      <c r="N198" s="158"/>
      <c r="O198" s="158"/>
      <c r="P198" s="158"/>
      <c r="Q198" s="158"/>
      <c r="R198" s="158"/>
      <c r="S198" s="158"/>
      <c r="T198" s="159"/>
      <c r="AT198" s="154" t="s">
        <v>145</v>
      </c>
      <c r="AU198" s="154" t="s">
        <v>80</v>
      </c>
      <c r="AV198" s="13" t="s">
        <v>78</v>
      </c>
      <c r="AW198" s="13" t="s">
        <v>33</v>
      </c>
      <c r="AX198" s="13" t="s">
        <v>73</v>
      </c>
      <c r="AY198" s="154" t="s">
        <v>128</v>
      </c>
    </row>
    <row r="199" spans="2:51" s="14" customFormat="1" ht="12">
      <c r="B199" s="160"/>
      <c r="D199" s="153" t="s">
        <v>145</v>
      </c>
      <c r="E199" s="161" t="s">
        <v>3</v>
      </c>
      <c r="F199" s="162" t="s">
        <v>301</v>
      </c>
      <c r="H199" s="163">
        <v>62.33</v>
      </c>
      <c r="I199" s="164"/>
      <c r="L199" s="160"/>
      <c r="M199" s="165"/>
      <c r="N199" s="166"/>
      <c r="O199" s="166"/>
      <c r="P199" s="166"/>
      <c r="Q199" s="166"/>
      <c r="R199" s="166"/>
      <c r="S199" s="166"/>
      <c r="T199" s="167"/>
      <c r="AT199" s="161" t="s">
        <v>145</v>
      </c>
      <c r="AU199" s="161" t="s">
        <v>80</v>
      </c>
      <c r="AV199" s="14" t="s">
        <v>80</v>
      </c>
      <c r="AW199" s="14" t="s">
        <v>33</v>
      </c>
      <c r="AX199" s="14" t="s">
        <v>73</v>
      </c>
      <c r="AY199" s="161" t="s">
        <v>128</v>
      </c>
    </row>
    <row r="200" spans="2:51" s="13" customFormat="1" ht="12">
      <c r="B200" s="152"/>
      <c r="D200" s="153" t="s">
        <v>145</v>
      </c>
      <c r="E200" s="154" t="s">
        <v>3</v>
      </c>
      <c r="F200" s="155" t="s">
        <v>246</v>
      </c>
      <c r="H200" s="154" t="s">
        <v>3</v>
      </c>
      <c r="I200" s="156"/>
      <c r="L200" s="152"/>
      <c r="M200" s="157"/>
      <c r="N200" s="158"/>
      <c r="O200" s="158"/>
      <c r="P200" s="158"/>
      <c r="Q200" s="158"/>
      <c r="R200" s="158"/>
      <c r="S200" s="158"/>
      <c r="T200" s="159"/>
      <c r="AT200" s="154" t="s">
        <v>145</v>
      </c>
      <c r="AU200" s="154" t="s">
        <v>80</v>
      </c>
      <c r="AV200" s="13" t="s">
        <v>78</v>
      </c>
      <c r="AW200" s="13" t="s">
        <v>33</v>
      </c>
      <c r="AX200" s="13" t="s">
        <v>73</v>
      </c>
      <c r="AY200" s="154" t="s">
        <v>128</v>
      </c>
    </row>
    <row r="201" spans="2:51" s="14" customFormat="1" ht="12">
      <c r="B201" s="160"/>
      <c r="D201" s="153" t="s">
        <v>145</v>
      </c>
      <c r="E201" s="161" t="s">
        <v>3</v>
      </c>
      <c r="F201" s="162" t="s">
        <v>302</v>
      </c>
      <c r="H201" s="163">
        <v>19.41</v>
      </c>
      <c r="I201" s="164"/>
      <c r="L201" s="160"/>
      <c r="M201" s="165"/>
      <c r="N201" s="166"/>
      <c r="O201" s="166"/>
      <c r="P201" s="166"/>
      <c r="Q201" s="166"/>
      <c r="R201" s="166"/>
      <c r="S201" s="166"/>
      <c r="T201" s="167"/>
      <c r="AT201" s="161" t="s">
        <v>145</v>
      </c>
      <c r="AU201" s="161" t="s">
        <v>80</v>
      </c>
      <c r="AV201" s="14" t="s">
        <v>80</v>
      </c>
      <c r="AW201" s="14" t="s">
        <v>33</v>
      </c>
      <c r="AX201" s="14" t="s">
        <v>73</v>
      </c>
      <c r="AY201" s="161" t="s">
        <v>128</v>
      </c>
    </row>
    <row r="202" spans="2:51" s="15" customFormat="1" ht="12">
      <c r="B202" s="168"/>
      <c r="D202" s="153" t="s">
        <v>145</v>
      </c>
      <c r="E202" s="169" t="s">
        <v>3</v>
      </c>
      <c r="F202" s="170" t="s">
        <v>213</v>
      </c>
      <c r="H202" s="171">
        <v>81.74</v>
      </c>
      <c r="I202" s="172"/>
      <c r="L202" s="168"/>
      <c r="M202" s="173"/>
      <c r="N202" s="174"/>
      <c r="O202" s="174"/>
      <c r="P202" s="174"/>
      <c r="Q202" s="174"/>
      <c r="R202" s="174"/>
      <c r="S202" s="174"/>
      <c r="T202" s="175"/>
      <c r="AT202" s="169" t="s">
        <v>145</v>
      </c>
      <c r="AU202" s="169" t="s">
        <v>80</v>
      </c>
      <c r="AV202" s="15" t="s">
        <v>136</v>
      </c>
      <c r="AW202" s="15" t="s">
        <v>33</v>
      </c>
      <c r="AX202" s="15" t="s">
        <v>78</v>
      </c>
      <c r="AY202" s="169" t="s">
        <v>128</v>
      </c>
    </row>
    <row r="203" spans="1:65" s="2" customFormat="1" ht="21.75" customHeight="1">
      <c r="A203" s="33"/>
      <c r="B203" s="133"/>
      <c r="C203" s="134" t="s">
        <v>303</v>
      </c>
      <c r="D203" s="134" t="s">
        <v>131</v>
      </c>
      <c r="E203" s="135" t="s">
        <v>304</v>
      </c>
      <c r="F203" s="136" t="s">
        <v>305</v>
      </c>
      <c r="G203" s="137" t="s">
        <v>154</v>
      </c>
      <c r="H203" s="138">
        <v>141.696</v>
      </c>
      <c r="I203" s="139"/>
      <c r="J203" s="140">
        <f>ROUND(I203*H203,2)</f>
        <v>0</v>
      </c>
      <c r="K203" s="136" t="s">
        <v>3</v>
      </c>
      <c r="L203" s="34"/>
      <c r="M203" s="141" t="s">
        <v>3</v>
      </c>
      <c r="N203" s="142" t="s">
        <v>44</v>
      </c>
      <c r="O203" s="54"/>
      <c r="P203" s="143">
        <f>O203*H203</f>
        <v>0</v>
      </c>
      <c r="Q203" s="143">
        <v>4E-05</v>
      </c>
      <c r="R203" s="143">
        <f>Q203*H203</f>
        <v>0.00566784</v>
      </c>
      <c r="S203" s="143">
        <v>0</v>
      </c>
      <c r="T203" s="144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45" t="s">
        <v>136</v>
      </c>
      <c r="AT203" s="145" t="s">
        <v>131</v>
      </c>
      <c r="AU203" s="145" t="s">
        <v>80</v>
      </c>
      <c r="AY203" s="18" t="s">
        <v>128</v>
      </c>
      <c r="BE203" s="146">
        <f>IF(N203="základní",J203,0)</f>
        <v>0</v>
      </c>
      <c r="BF203" s="146">
        <f>IF(N203="snížená",J203,0)</f>
        <v>0</v>
      </c>
      <c r="BG203" s="146">
        <f>IF(N203="zákl. přenesená",J203,0)</f>
        <v>0</v>
      </c>
      <c r="BH203" s="146">
        <f>IF(N203="sníž. přenesená",J203,0)</f>
        <v>0</v>
      </c>
      <c r="BI203" s="146">
        <f>IF(N203="nulová",J203,0)</f>
        <v>0</v>
      </c>
      <c r="BJ203" s="18" t="s">
        <v>78</v>
      </c>
      <c r="BK203" s="146">
        <f>ROUND(I203*H203,2)</f>
        <v>0</v>
      </c>
      <c r="BL203" s="18" t="s">
        <v>136</v>
      </c>
      <c r="BM203" s="145" t="s">
        <v>306</v>
      </c>
    </row>
    <row r="204" spans="2:51" s="14" customFormat="1" ht="12">
      <c r="B204" s="160"/>
      <c r="D204" s="153" t="s">
        <v>145</v>
      </c>
      <c r="E204" s="161" t="s">
        <v>3</v>
      </c>
      <c r="F204" s="162" t="s">
        <v>307</v>
      </c>
      <c r="H204" s="163">
        <v>141.696</v>
      </c>
      <c r="I204" s="164"/>
      <c r="L204" s="160"/>
      <c r="M204" s="165"/>
      <c r="N204" s="166"/>
      <c r="O204" s="166"/>
      <c r="P204" s="166"/>
      <c r="Q204" s="166"/>
      <c r="R204" s="166"/>
      <c r="S204" s="166"/>
      <c r="T204" s="167"/>
      <c r="AT204" s="161" t="s">
        <v>145</v>
      </c>
      <c r="AU204" s="161" t="s">
        <v>80</v>
      </c>
      <c r="AV204" s="14" t="s">
        <v>80</v>
      </c>
      <c r="AW204" s="14" t="s">
        <v>33</v>
      </c>
      <c r="AX204" s="14" t="s">
        <v>78</v>
      </c>
      <c r="AY204" s="161" t="s">
        <v>128</v>
      </c>
    </row>
    <row r="205" spans="1:65" s="2" customFormat="1" ht="24.2" customHeight="1">
      <c r="A205" s="33"/>
      <c r="B205" s="133"/>
      <c r="C205" s="134" t="s">
        <v>308</v>
      </c>
      <c r="D205" s="134" t="s">
        <v>131</v>
      </c>
      <c r="E205" s="135" t="s">
        <v>309</v>
      </c>
      <c r="F205" s="136" t="s">
        <v>310</v>
      </c>
      <c r="G205" s="137" t="s">
        <v>154</v>
      </c>
      <c r="H205" s="138">
        <v>45.94</v>
      </c>
      <c r="I205" s="139"/>
      <c r="J205" s="140">
        <f>ROUND(I205*H205,2)</f>
        <v>0</v>
      </c>
      <c r="K205" s="136" t="s">
        <v>135</v>
      </c>
      <c r="L205" s="34"/>
      <c r="M205" s="141" t="s">
        <v>3</v>
      </c>
      <c r="N205" s="142" t="s">
        <v>44</v>
      </c>
      <c r="O205" s="54"/>
      <c r="P205" s="143">
        <f>O205*H205</f>
        <v>0</v>
      </c>
      <c r="Q205" s="143">
        <v>0</v>
      </c>
      <c r="R205" s="143">
        <f>Q205*H205</f>
        <v>0</v>
      </c>
      <c r="S205" s="143">
        <v>0.131</v>
      </c>
      <c r="T205" s="144">
        <f>S205*H205</f>
        <v>6.01814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45" t="s">
        <v>136</v>
      </c>
      <c r="AT205" s="145" t="s">
        <v>131</v>
      </c>
      <c r="AU205" s="145" t="s">
        <v>80</v>
      </c>
      <c r="AY205" s="18" t="s">
        <v>128</v>
      </c>
      <c r="BE205" s="146">
        <f>IF(N205="základní",J205,0)</f>
        <v>0</v>
      </c>
      <c r="BF205" s="146">
        <f>IF(N205="snížená",J205,0)</f>
        <v>0</v>
      </c>
      <c r="BG205" s="146">
        <f>IF(N205="zákl. přenesená",J205,0)</f>
        <v>0</v>
      </c>
      <c r="BH205" s="146">
        <f>IF(N205="sníž. přenesená",J205,0)</f>
        <v>0</v>
      </c>
      <c r="BI205" s="146">
        <f>IF(N205="nulová",J205,0)</f>
        <v>0</v>
      </c>
      <c r="BJ205" s="18" t="s">
        <v>78</v>
      </c>
      <c r="BK205" s="146">
        <f>ROUND(I205*H205,2)</f>
        <v>0</v>
      </c>
      <c r="BL205" s="18" t="s">
        <v>136</v>
      </c>
      <c r="BM205" s="145" t="s">
        <v>311</v>
      </c>
    </row>
    <row r="206" spans="1:47" s="2" customFormat="1" ht="12">
      <c r="A206" s="33"/>
      <c r="B206" s="34"/>
      <c r="C206" s="33"/>
      <c r="D206" s="147" t="s">
        <v>138</v>
      </c>
      <c r="E206" s="33"/>
      <c r="F206" s="148" t="s">
        <v>312</v>
      </c>
      <c r="G206" s="33"/>
      <c r="H206" s="33"/>
      <c r="I206" s="149"/>
      <c r="J206" s="33"/>
      <c r="K206" s="33"/>
      <c r="L206" s="34"/>
      <c r="M206" s="150"/>
      <c r="N206" s="151"/>
      <c r="O206" s="54"/>
      <c r="P206" s="54"/>
      <c r="Q206" s="54"/>
      <c r="R206" s="54"/>
      <c r="S206" s="54"/>
      <c r="T206" s="55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8" t="s">
        <v>138</v>
      </c>
      <c r="AU206" s="18" t="s">
        <v>80</v>
      </c>
    </row>
    <row r="207" spans="2:51" s="13" customFormat="1" ht="12">
      <c r="B207" s="152"/>
      <c r="D207" s="153" t="s">
        <v>145</v>
      </c>
      <c r="E207" s="154" t="s">
        <v>3</v>
      </c>
      <c r="F207" s="155" t="s">
        <v>241</v>
      </c>
      <c r="H207" s="154" t="s">
        <v>3</v>
      </c>
      <c r="I207" s="156"/>
      <c r="L207" s="152"/>
      <c r="M207" s="157"/>
      <c r="N207" s="158"/>
      <c r="O207" s="158"/>
      <c r="P207" s="158"/>
      <c r="Q207" s="158"/>
      <c r="R207" s="158"/>
      <c r="S207" s="158"/>
      <c r="T207" s="159"/>
      <c r="AT207" s="154" t="s">
        <v>145</v>
      </c>
      <c r="AU207" s="154" t="s">
        <v>80</v>
      </c>
      <c r="AV207" s="13" t="s">
        <v>78</v>
      </c>
      <c r="AW207" s="13" t="s">
        <v>33</v>
      </c>
      <c r="AX207" s="13" t="s">
        <v>73</v>
      </c>
      <c r="AY207" s="154" t="s">
        <v>128</v>
      </c>
    </row>
    <row r="208" spans="2:51" s="14" customFormat="1" ht="12">
      <c r="B208" s="160"/>
      <c r="D208" s="153" t="s">
        <v>145</v>
      </c>
      <c r="E208" s="161" t="s">
        <v>3</v>
      </c>
      <c r="F208" s="162" t="s">
        <v>313</v>
      </c>
      <c r="H208" s="163">
        <v>8.02</v>
      </c>
      <c r="I208" s="164"/>
      <c r="L208" s="160"/>
      <c r="M208" s="165"/>
      <c r="N208" s="166"/>
      <c r="O208" s="166"/>
      <c r="P208" s="166"/>
      <c r="Q208" s="166"/>
      <c r="R208" s="166"/>
      <c r="S208" s="166"/>
      <c r="T208" s="167"/>
      <c r="AT208" s="161" t="s">
        <v>145</v>
      </c>
      <c r="AU208" s="161" t="s">
        <v>80</v>
      </c>
      <c r="AV208" s="14" t="s">
        <v>80</v>
      </c>
      <c r="AW208" s="14" t="s">
        <v>33</v>
      </c>
      <c r="AX208" s="14" t="s">
        <v>73</v>
      </c>
      <c r="AY208" s="161" t="s">
        <v>128</v>
      </c>
    </row>
    <row r="209" spans="2:51" s="14" customFormat="1" ht="12">
      <c r="B209" s="160"/>
      <c r="D209" s="153" t="s">
        <v>145</v>
      </c>
      <c r="E209" s="161" t="s">
        <v>3</v>
      </c>
      <c r="F209" s="162" t="s">
        <v>314</v>
      </c>
      <c r="H209" s="163">
        <v>19.24</v>
      </c>
      <c r="I209" s="164"/>
      <c r="L209" s="160"/>
      <c r="M209" s="165"/>
      <c r="N209" s="166"/>
      <c r="O209" s="166"/>
      <c r="P209" s="166"/>
      <c r="Q209" s="166"/>
      <c r="R209" s="166"/>
      <c r="S209" s="166"/>
      <c r="T209" s="167"/>
      <c r="AT209" s="161" t="s">
        <v>145</v>
      </c>
      <c r="AU209" s="161" t="s">
        <v>80</v>
      </c>
      <c r="AV209" s="14" t="s">
        <v>80</v>
      </c>
      <c r="AW209" s="14" t="s">
        <v>33</v>
      </c>
      <c r="AX209" s="14" t="s">
        <v>73</v>
      </c>
      <c r="AY209" s="161" t="s">
        <v>128</v>
      </c>
    </row>
    <row r="210" spans="2:51" s="14" customFormat="1" ht="12">
      <c r="B210" s="160"/>
      <c r="D210" s="153" t="s">
        <v>145</v>
      </c>
      <c r="E210" s="161" t="s">
        <v>3</v>
      </c>
      <c r="F210" s="162" t="s">
        <v>315</v>
      </c>
      <c r="H210" s="163">
        <v>18.68</v>
      </c>
      <c r="I210" s="164"/>
      <c r="L210" s="160"/>
      <c r="M210" s="165"/>
      <c r="N210" s="166"/>
      <c r="O210" s="166"/>
      <c r="P210" s="166"/>
      <c r="Q210" s="166"/>
      <c r="R210" s="166"/>
      <c r="S210" s="166"/>
      <c r="T210" s="167"/>
      <c r="AT210" s="161" t="s">
        <v>145</v>
      </c>
      <c r="AU210" s="161" t="s">
        <v>80</v>
      </c>
      <c r="AV210" s="14" t="s">
        <v>80</v>
      </c>
      <c r="AW210" s="14" t="s">
        <v>33</v>
      </c>
      <c r="AX210" s="14" t="s">
        <v>73</v>
      </c>
      <c r="AY210" s="161" t="s">
        <v>128</v>
      </c>
    </row>
    <row r="211" spans="2:51" s="15" customFormat="1" ht="12">
      <c r="B211" s="168"/>
      <c r="D211" s="153" t="s">
        <v>145</v>
      </c>
      <c r="E211" s="169" t="s">
        <v>3</v>
      </c>
      <c r="F211" s="170" t="s">
        <v>213</v>
      </c>
      <c r="H211" s="171">
        <v>45.94</v>
      </c>
      <c r="I211" s="172"/>
      <c r="L211" s="168"/>
      <c r="M211" s="173"/>
      <c r="N211" s="174"/>
      <c r="O211" s="174"/>
      <c r="P211" s="174"/>
      <c r="Q211" s="174"/>
      <c r="R211" s="174"/>
      <c r="S211" s="174"/>
      <c r="T211" s="175"/>
      <c r="AT211" s="169" t="s">
        <v>145</v>
      </c>
      <c r="AU211" s="169" t="s">
        <v>80</v>
      </c>
      <c r="AV211" s="15" t="s">
        <v>136</v>
      </c>
      <c r="AW211" s="15" t="s">
        <v>33</v>
      </c>
      <c r="AX211" s="15" t="s">
        <v>78</v>
      </c>
      <c r="AY211" s="169" t="s">
        <v>128</v>
      </c>
    </row>
    <row r="212" spans="1:65" s="2" customFormat="1" ht="24.2" customHeight="1">
      <c r="A212" s="33"/>
      <c r="B212" s="133"/>
      <c r="C212" s="134" t="s">
        <v>316</v>
      </c>
      <c r="D212" s="134" t="s">
        <v>131</v>
      </c>
      <c r="E212" s="135" t="s">
        <v>317</v>
      </c>
      <c r="F212" s="136" t="s">
        <v>318</v>
      </c>
      <c r="G212" s="137" t="s">
        <v>154</v>
      </c>
      <c r="H212" s="138">
        <v>1.26</v>
      </c>
      <c r="I212" s="139"/>
      <c r="J212" s="140">
        <f>ROUND(I212*H212,2)</f>
        <v>0</v>
      </c>
      <c r="K212" s="136" t="s">
        <v>135</v>
      </c>
      <c r="L212" s="34"/>
      <c r="M212" s="141" t="s">
        <v>3</v>
      </c>
      <c r="N212" s="142" t="s">
        <v>44</v>
      </c>
      <c r="O212" s="54"/>
      <c r="P212" s="143">
        <f>O212*H212</f>
        <v>0</v>
      </c>
      <c r="Q212" s="143">
        <v>0</v>
      </c>
      <c r="R212" s="143">
        <f>Q212*H212</f>
        <v>0</v>
      </c>
      <c r="S212" s="143">
        <v>0.055</v>
      </c>
      <c r="T212" s="144">
        <f>S212*H212</f>
        <v>0.0693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45" t="s">
        <v>136</v>
      </c>
      <c r="AT212" s="145" t="s">
        <v>131</v>
      </c>
      <c r="AU212" s="145" t="s">
        <v>80</v>
      </c>
      <c r="AY212" s="18" t="s">
        <v>128</v>
      </c>
      <c r="BE212" s="146">
        <f>IF(N212="základní",J212,0)</f>
        <v>0</v>
      </c>
      <c r="BF212" s="146">
        <f>IF(N212="snížená",J212,0)</f>
        <v>0</v>
      </c>
      <c r="BG212" s="146">
        <f>IF(N212="zákl. přenesená",J212,0)</f>
        <v>0</v>
      </c>
      <c r="BH212" s="146">
        <f>IF(N212="sníž. přenesená",J212,0)</f>
        <v>0</v>
      </c>
      <c r="BI212" s="146">
        <f>IF(N212="nulová",J212,0)</f>
        <v>0</v>
      </c>
      <c r="BJ212" s="18" t="s">
        <v>78</v>
      </c>
      <c r="BK212" s="146">
        <f>ROUND(I212*H212,2)</f>
        <v>0</v>
      </c>
      <c r="BL212" s="18" t="s">
        <v>136</v>
      </c>
      <c r="BM212" s="145" t="s">
        <v>319</v>
      </c>
    </row>
    <row r="213" spans="1:47" s="2" customFormat="1" ht="12">
      <c r="A213" s="33"/>
      <c r="B213" s="34"/>
      <c r="C213" s="33"/>
      <c r="D213" s="147" t="s">
        <v>138</v>
      </c>
      <c r="E213" s="33"/>
      <c r="F213" s="148" t="s">
        <v>320</v>
      </c>
      <c r="G213" s="33"/>
      <c r="H213" s="33"/>
      <c r="I213" s="149"/>
      <c r="J213" s="33"/>
      <c r="K213" s="33"/>
      <c r="L213" s="34"/>
      <c r="M213" s="150"/>
      <c r="N213" s="151"/>
      <c r="O213" s="54"/>
      <c r="P213" s="54"/>
      <c r="Q213" s="54"/>
      <c r="R213" s="54"/>
      <c r="S213" s="54"/>
      <c r="T213" s="55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138</v>
      </c>
      <c r="AU213" s="18" t="s">
        <v>80</v>
      </c>
    </row>
    <row r="214" spans="2:51" s="14" customFormat="1" ht="12">
      <c r="B214" s="160"/>
      <c r="D214" s="153" t="s">
        <v>145</v>
      </c>
      <c r="E214" s="161" t="s">
        <v>3</v>
      </c>
      <c r="F214" s="162" t="s">
        <v>203</v>
      </c>
      <c r="H214" s="163">
        <v>1.26</v>
      </c>
      <c r="I214" s="164"/>
      <c r="L214" s="160"/>
      <c r="M214" s="165"/>
      <c r="N214" s="166"/>
      <c r="O214" s="166"/>
      <c r="P214" s="166"/>
      <c r="Q214" s="166"/>
      <c r="R214" s="166"/>
      <c r="S214" s="166"/>
      <c r="T214" s="167"/>
      <c r="AT214" s="161" t="s">
        <v>145</v>
      </c>
      <c r="AU214" s="161" t="s">
        <v>80</v>
      </c>
      <c r="AV214" s="14" t="s">
        <v>80</v>
      </c>
      <c r="AW214" s="14" t="s">
        <v>33</v>
      </c>
      <c r="AX214" s="14" t="s">
        <v>78</v>
      </c>
      <c r="AY214" s="161" t="s">
        <v>128</v>
      </c>
    </row>
    <row r="215" spans="1:65" s="2" customFormat="1" ht="24.2" customHeight="1">
      <c r="A215" s="33"/>
      <c r="B215" s="133"/>
      <c r="C215" s="134" t="s">
        <v>321</v>
      </c>
      <c r="D215" s="134" t="s">
        <v>131</v>
      </c>
      <c r="E215" s="135" t="s">
        <v>322</v>
      </c>
      <c r="F215" s="136" t="s">
        <v>323</v>
      </c>
      <c r="G215" s="137" t="s">
        <v>154</v>
      </c>
      <c r="H215" s="138">
        <v>7.133</v>
      </c>
      <c r="I215" s="139"/>
      <c r="J215" s="140">
        <f>ROUND(I215*H215,2)</f>
        <v>0</v>
      </c>
      <c r="K215" s="136" t="s">
        <v>135</v>
      </c>
      <c r="L215" s="34"/>
      <c r="M215" s="141" t="s">
        <v>3</v>
      </c>
      <c r="N215" s="142" t="s">
        <v>44</v>
      </c>
      <c r="O215" s="54"/>
      <c r="P215" s="143">
        <f>O215*H215</f>
        <v>0</v>
      </c>
      <c r="Q215" s="143">
        <v>0</v>
      </c>
      <c r="R215" s="143">
        <f>Q215*H215</f>
        <v>0</v>
      </c>
      <c r="S215" s="143">
        <v>0.18</v>
      </c>
      <c r="T215" s="144">
        <f>S215*H215</f>
        <v>1.2839399999999999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45" t="s">
        <v>136</v>
      </c>
      <c r="AT215" s="145" t="s">
        <v>131</v>
      </c>
      <c r="AU215" s="145" t="s">
        <v>80</v>
      </c>
      <c r="AY215" s="18" t="s">
        <v>128</v>
      </c>
      <c r="BE215" s="146">
        <f>IF(N215="základní",J215,0)</f>
        <v>0</v>
      </c>
      <c r="BF215" s="146">
        <f>IF(N215="snížená",J215,0)</f>
        <v>0</v>
      </c>
      <c r="BG215" s="146">
        <f>IF(N215="zákl. přenesená",J215,0)</f>
        <v>0</v>
      </c>
      <c r="BH215" s="146">
        <f>IF(N215="sníž. přenesená",J215,0)</f>
        <v>0</v>
      </c>
      <c r="BI215" s="146">
        <f>IF(N215="nulová",J215,0)</f>
        <v>0</v>
      </c>
      <c r="BJ215" s="18" t="s">
        <v>78</v>
      </c>
      <c r="BK215" s="146">
        <f>ROUND(I215*H215,2)</f>
        <v>0</v>
      </c>
      <c r="BL215" s="18" t="s">
        <v>136</v>
      </c>
      <c r="BM215" s="145" t="s">
        <v>324</v>
      </c>
    </row>
    <row r="216" spans="1:47" s="2" customFormat="1" ht="12">
      <c r="A216" s="33"/>
      <c r="B216" s="34"/>
      <c r="C216" s="33"/>
      <c r="D216" s="147" t="s">
        <v>138</v>
      </c>
      <c r="E216" s="33"/>
      <c r="F216" s="148" t="s">
        <v>325</v>
      </c>
      <c r="G216" s="33"/>
      <c r="H216" s="33"/>
      <c r="I216" s="149"/>
      <c r="J216" s="33"/>
      <c r="K216" s="33"/>
      <c r="L216" s="34"/>
      <c r="M216" s="150"/>
      <c r="N216" s="151"/>
      <c r="O216" s="54"/>
      <c r="P216" s="54"/>
      <c r="Q216" s="54"/>
      <c r="R216" s="54"/>
      <c r="S216" s="54"/>
      <c r="T216" s="55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8" t="s">
        <v>138</v>
      </c>
      <c r="AU216" s="18" t="s">
        <v>80</v>
      </c>
    </row>
    <row r="217" spans="2:51" s="13" customFormat="1" ht="12">
      <c r="B217" s="152"/>
      <c r="D217" s="153" t="s">
        <v>145</v>
      </c>
      <c r="E217" s="154" t="s">
        <v>3</v>
      </c>
      <c r="F217" s="155" t="s">
        <v>241</v>
      </c>
      <c r="H217" s="154" t="s">
        <v>3</v>
      </c>
      <c r="I217" s="156"/>
      <c r="L217" s="152"/>
      <c r="M217" s="157"/>
      <c r="N217" s="158"/>
      <c r="O217" s="158"/>
      <c r="P217" s="158"/>
      <c r="Q217" s="158"/>
      <c r="R217" s="158"/>
      <c r="S217" s="158"/>
      <c r="T217" s="159"/>
      <c r="AT217" s="154" t="s">
        <v>145</v>
      </c>
      <c r="AU217" s="154" t="s">
        <v>80</v>
      </c>
      <c r="AV217" s="13" t="s">
        <v>78</v>
      </c>
      <c r="AW217" s="13" t="s">
        <v>33</v>
      </c>
      <c r="AX217" s="13" t="s">
        <v>73</v>
      </c>
      <c r="AY217" s="154" t="s">
        <v>128</v>
      </c>
    </row>
    <row r="218" spans="2:51" s="13" customFormat="1" ht="12">
      <c r="B218" s="152"/>
      <c r="D218" s="153" t="s">
        <v>145</v>
      </c>
      <c r="E218" s="154" t="s">
        <v>3</v>
      </c>
      <c r="F218" s="155" t="s">
        <v>326</v>
      </c>
      <c r="H218" s="154" t="s">
        <v>3</v>
      </c>
      <c r="I218" s="156"/>
      <c r="L218" s="152"/>
      <c r="M218" s="157"/>
      <c r="N218" s="158"/>
      <c r="O218" s="158"/>
      <c r="P218" s="158"/>
      <c r="Q218" s="158"/>
      <c r="R218" s="158"/>
      <c r="S218" s="158"/>
      <c r="T218" s="159"/>
      <c r="AT218" s="154" t="s">
        <v>145</v>
      </c>
      <c r="AU218" s="154" t="s">
        <v>80</v>
      </c>
      <c r="AV218" s="13" t="s">
        <v>78</v>
      </c>
      <c r="AW218" s="13" t="s">
        <v>33</v>
      </c>
      <c r="AX218" s="13" t="s">
        <v>73</v>
      </c>
      <c r="AY218" s="154" t="s">
        <v>128</v>
      </c>
    </row>
    <row r="219" spans="2:51" s="14" customFormat="1" ht="12">
      <c r="B219" s="160"/>
      <c r="D219" s="153" t="s">
        <v>145</v>
      </c>
      <c r="E219" s="161" t="s">
        <v>3</v>
      </c>
      <c r="F219" s="162" t="s">
        <v>327</v>
      </c>
      <c r="H219" s="163">
        <v>1.463</v>
      </c>
      <c r="I219" s="164"/>
      <c r="L219" s="160"/>
      <c r="M219" s="165"/>
      <c r="N219" s="166"/>
      <c r="O219" s="166"/>
      <c r="P219" s="166"/>
      <c r="Q219" s="166"/>
      <c r="R219" s="166"/>
      <c r="S219" s="166"/>
      <c r="T219" s="167"/>
      <c r="AT219" s="161" t="s">
        <v>145</v>
      </c>
      <c r="AU219" s="161" t="s">
        <v>80</v>
      </c>
      <c r="AV219" s="14" t="s">
        <v>80</v>
      </c>
      <c r="AW219" s="14" t="s">
        <v>33</v>
      </c>
      <c r="AX219" s="14" t="s">
        <v>73</v>
      </c>
      <c r="AY219" s="161" t="s">
        <v>128</v>
      </c>
    </row>
    <row r="220" spans="2:51" s="13" customFormat="1" ht="12">
      <c r="B220" s="152"/>
      <c r="D220" s="153" t="s">
        <v>145</v>
      </c>
      <c r="E220" s="154" t="s">
        <v>3</v>
      </c>
      <c r="F220" s="155" t="s">
        <v>146</v>
      </c>
      <c r="H220" s="154" t="s">
        <v>3</v>
      </c>
      <c r="I220" s="156"/>
      <c r="L220" s="152"/>
      <c r="M220" s="157"/>
      <c r="N220" s="158"/>
      <c r="O220" s="158"/>
      <c r="P220" s="158"/>
      <c r="Q220" s="158"/>
      <c r="R220" s="158"/>
      <c r="S220" s="158"/>
      <c r="T220" s="159"/>
      <c r="AT220" s="154" t="s">
        <v>145</v>
      </c>
      <c r="AU220" s="154" t="s">
        <v>80</v>
      </c>
      <c r="AV220" s="13" t="s">
        <v>78</v>
      </c>
      <c r="AW220" s="13" t="s">
        <v>33</v>
      </c>
      <c r="AX220" s="13" t="s">
        <v>73</v>
      </c>
      <c r="AY220" s="154" t="s">
        <v>128</v>
      </c>
    </row>
    <row r="221" spans="2:51" s="14" customFormat="1" ht="12">
      <c r="B221" s="160"/>
      <c r="D221" s="153" t="s">
        <v>145</v>
      </c>
      <c r="E221" s="161" t="s">
        <v>3</v>
      </c>
      <c r="F221" s="162" t="s">
        <v>328</v>
      </c>
      <c r="H221" s="163">
        <v>5.67</v>
      </c>
      <c r="I221" s="164"/>
      <c r="L221" s="160"/>
      <c r="M221" s="165"/>
      <c r="N221" s="166"/>
      <c r="O221" s="166"/>
      <c r="P221" s="166"/>
      <c r="Q221" s="166"/>
      <c r="R221" s="166"/>
      <c r="S221" s="166"/>
      <c r="T221" s="167"/>
      <c r="AT221" s="161" t="s">
        <v>145</v>
      </c>
      <c r="AU221" s="161" t="s">
        <v>80</v>
      </c>
      <c r="AV221" s="14" t="s">
        <v>80</v>
      </c>
      <c r="AW221" s="14" t="s">
        <v>33</v>
      </c>
      <c r="AX221" s="14" t="s">
        <v>73</v>
      </c>
      <c r="AY221" s="161" t="s">
        <v>128</v>
      </c>
    </row>
    <row r="222" spans="2:51" s="15" customFormat="1" ht="12">
      <c r="B222" s="168"/>
      <c r="D222" s="153" t="s">
        <v>145</v>
      </c>
      <c r="E222" s="169" t="s">
        <v>3</v>
      </c>
      <c r="F222" s="170" t="s">
        <v>213</v>
      </c>
      <c r="H222" s="171">
        <v>7.133</v>
      </c>
      <c r="I222" s="172"/>
      <c r="L222" s="168"/>
      <c r="M222" s="173"/>
      <c r="N222" s="174"/>
      <c r="O222" s="174"/>
      <c r="P222" s="174"/>
      <c r="Q222" s="174"/>
      <c r="R222" s="174"/>
      <c r="S222" s="174"/>
      <c r="T222" s="175"/>
      <c r="AT222" s="169" t="s">
        <v>145</v>
      </c>
      <c r="AU222" s="169" t="s">
        <v>80</v>
      </c>
      <c r="AV222" s="15" t="s">
        <v>136</v>
      </c>
      <c r="AW222" s="15" t="s">
        <v>33</v>
      </c>
      <c r="AX222" s="15" t="s">
        <v>78</v>
      </c>
      <c r="AY222" s="169" t="s">
        <v>128</v>
      </c>
    </row>
    <row r="223" spans="1:65" s="2" customFormat="1" ht="24.2" customHeight="1">
      <c r="A223" s="33"/>
      <c r="B223" s="133"/>
      <c r="C223" s="134" t="s">
        <v>329</v>
      </c>
      <c r="D223" s="134" t="s">
        <v>131</v>
      </c>
      <c r="E223" s="135" t="s">
        <v>322</v>
      </c>
      <c r="F223" s="136" t="s">
        <v>323</v>
      </c>
      <c r="G223" s="137" t="s">
        <v>154</v>
      </c>
      <c r="H223" s="138">
        <v>5.67</v>
      </c>
      <c r="I223" s="139"/>
      <c r="J223" s="140">
        <f>ROUND(I223*H223,2)</f>
        <v>0</v>
      </c>
      <c r="K223" s="136" t="s">
        <v>135</v>
      </c>
      <c r="L223" s="34"/>
      <c r="M223" s="141" t="s">
        <v>3</v>
      </c>
      <c r="N223" s="142" t="s">
        <v>44</v>
      </c>
      <c r="O223" s="54"/>
      <c r="P223" s="143">
        <f>O223*H223</f>
        <v>0</v>
      </c>
      <c r="Q223" s="143">
        <v>0</v>
      </c>
      <c r="R223" s="143">
        <f>Q223*H223</f>
        <v>0</v>
      </c>
      <c r="S223" s="143">
        <v>0.18</v>
      </c>
      <c r="T223" s="144">
        <f>S223*H223</f>
        <v>1.0206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45" t="s">
        <v>136</v>
      </c>
      <c r="AT223" s="145" t="s">
        <v>131</v>
      </c>
      <c r="AU223" s="145" t="s">
        <v>80</v>
      </c>
      <c r="AY223" s="18" t="s">
        <v>128</v>
      </c>
      <c r="BE223" s="146">
        <f>IF(N223="základní",J223,0)</f>
        <v>0</v>
      </c>
      <c r="BF223" s="146">
        <f>IF(N223="snížená",J223,0)</f>
        <v>0</v>
      </c>
      <c r="BG223" s="146">
        <f>IF(N223="zákl. přenesená",J223,0)</f>
        <v>0</v>
      </c>
      <c r="BH223" s="146">
        <f>IF(N223="sníž. přenesená",J223,0)</f>
        <v>0</v>
      </c>
      <c r="BI223" s="146">
        <f>IF(N223="nulová",J223,0)</f>
        <v>0</v>
      </c>
      <c r="BJ223" s="18" t="s">
        <v>78</v>
      </c>
      <c r="BK223" s="146">
        <f>ROUND(I223*H223,2)</f>
        <v>0</v>
      </c>
      <c r="BL223" s="18" t="s">
        <v>136</v>
      </c>
      <c r="BM223" s="145" t="s">
        <v>330</v>
      </c>
    </row>
    <row r="224" spans="1:47" s="2" customFormat="1" ht="12">
      <c r="A224" s="33"/>
      <c r="B224" s="34"/>
      <c r="C224" s="33"/>
      <c r="D224" s="147" t="s">
        <v>138</v>
      </c>
      <c r="E224" s="33"/>
      <c r="F224" s="148" t="s">
        <v>325</v>
      </c>
      <c r="G224" s="33"/>
      <c r="H224" s="33"/>
      <c r="I224" s="149"/>
      <c r="J224" s="33"/>
      <c r="K224" s="33"/>
      <c r="L224" s="34"/>
      <c r="M224" s="150"/>
      <c r="N224" s="151"/>
      <c r="O224" s="54"/>
      <c r="P224" s="54"/>
      <c r="Q224" s="54"/>
      <c r="R224" s="54"/>
      <c r="S224" s="54"/>
      <c r="T224" s="55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138</v>
      </c>
      <c r="AU224" s="18" t="s">
        <v>80</v>
      </c>
    </row>
    <row r="225" spans="2:51" s="14" customFormat="1" ht="12">
      <c r="B225" s="160"/>
      <c r="D225" s="153" t="s">
        <v>145</v>
      </c>
      <c r="E225" s="161" t="s">
        <v>3</v>
      </c>
      <c r="F225" s="162" t="s">
        <v>328</v>
      </c>
      <c r="H225" s="163">
        <v>5.67</v>
      </c>
      <c r="I225" s="164"/>
      <c r="L225" s="160"/>
      <c r="M225" s="165"/>
      <c r="N225" s="166"/>
      <c r="O225" s="166"/>
      <c r="P225" s="166"/>
      <c r="Q225" s="166"/>
      <c r="R225" s="166"/>
      <c r="S225" s="166"/>
      <c r="T225" s="167"/>
      <c r="AT225" s="161" t="s">
        <v>145</v>
      </c>
      <c r="AU225" s="161" t="s">
        <v>80</v>
      </c>
      <c r="AV225" s="14" t="s">
        <v>80</v>
      </c>
      <c r="AW225" s="14" t="s">
        <v>33</v>
      </c>
      <c r="AX225" s="14" t="s">
        <v>78</v>
      </c>
      <c r="AY225" s="161" t="s">
        <v>128</v>
      </c>
    </row>
    <row r="226" spans="1:65" s="2" customFormat="1" ht="24.2" customHeight="1">
      <c r="A226" s="33"/>
      <c r="B226" s="133"/>
      <c r="C226" s="134" t="s">
        <v>331</v>
      </c>
      <c r="D226" s="134" t="s">
        <v>131</v>
      </c>
      <c r="E226" s="135" t="s">
        <v>332</v>
      </c>
      <c r="F226" s="136" t="s">
        <v>333</v>
      </c>
      <c r="G226" s="137" t="s">
        <v>334</v>
      </c>
      <c r="H226" s="138">
        <v>3.6</v>
      </c>
      <c r="I226" s="139"/>
      <c r="J226" s="140">
        <f>ROUND(I226*H226,2)</f>
        <v>0</v>
      </c>
      <c r="K226" s="136" t="s">
        <v>135</v>
      </c>
      <c r="L226" s="34"/>
      <c r="M226" s="141" t="s">
        <v>3</v>
      </c>
      <c r="N226" s="142" t="s">
        <v>44</v>
      </c>
      <c r="O226" s="54"/>
      <c r="P226" s="143">
        <f>O226*H226</f>
        <v>0</v>
      </c>
      <c r="Q226" s="143">
        <v>0</v>
      </c>
      <c r="R226" s="143">
        <f>Q226*H226</f>
        <v>0</v>
      </c>
      <c r="S226" s="143">
        <v>0.042</v>
      </c>
      <c r="T226" s="144">
        <f>S226*H226</f>
        <v>0.1512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45" t="s">
        <v>136</v>
      </c>
      <c r="AT226" s="145" t="s">
        <v>131</v>
      </c>
      <c r="AU226" s="145" t="s">
        <v>80</v>
      </c>
      <c r="AY226" s="18" t="s">
        <v>128</v>
      </c>
      <c r="BE226" s="146">
        <f>IF(N226="základní",J226,0)</f>
        <v>0</v>
      </c>
      <c r="BF226" s="146">
        <f>IF(N226="snížená",J226,0)</f>
        <v>0</v>
      </c>
      <c r="BG226" s="146">
        <f>IF(N226="zákl. přenesená",J226,0)</f>
        <v>0</v>
      </c>
      <c r="BH226" s="146">
        <f>IF(N226="sníž. přenesená",J226,0)</f>
        <v>0</v>
      </c>
      <c r="BI226" s="146">
        <f>IF(N226="nulová",J226,0)</f>
        <v>0</v>
      </c>
      <c r="BJ226" s="18" t="s">
        <v>78</v>
      </c>
      <c r="BK226" s="146">
        <f>ROUND(I226*H226,2)</f>
        <v>0</v>
      </c>
      <c r="BL226" s="18" t="s">
        <v>136</v>
      </c>
      <c r="BM226" s="145" t="s">
        <v>335</v>
      </c>
    </row>
    <row r="227" spans="1:47" s="2" customFormat="1" ht="12">
      <c r="A227" s="33"/>
      <c r="B227" s="34"/>
      <c r="C227" s="33"/>
      <c r="D227" s="147" t="s">
        <v>138</v>
      </c>
      <c r="E227" s="33"/>
      <c r="F227" s="148" t="s">
        <v>336</v>
      </c>
      <c r="G227" s="33"/>
      <c r="H227" s="33"/>
      <c r="I227" s="149"/>
      <c r="J227" s="33"/>
      <c r="K227" s="33"/>
      <c r="L227" s="34"/>
      <c r="M227" s="150"/>
      <c r="N227" s="151"/>
      <c r="O227" s="54"/>
      <c r="P227" s="54"/>
      <c r="Q227" s="54"/>
      <c r="R227" s="54"/>
      <c r="S227" s="54"/>
      <c r="T227" s="55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8" t="s">
        <v>138</v>
      </c>
      <c r="AU227" s="18" t="s">
        <v>80</v>
      </c>
    </row>
    <row r="228" spans="2:51" s="14" customFormat="1" ht="12">
      <c r="B228" s="160"/>
      <c r="D228" s="153" t="s">
        <v>145</v>
      </c>
      <c r="E228" s="161" t="s">
        <v>3</v>
      </c>
      <c r="F228" s="162" t="s">
        <v>337</v>
      </c>
      <c r="H228" s="163">
        <v>3.6</v>
      </c>
      <c r="I228" s="164"/>
      <c r="L228" s="160"/>
      <c r="M228" s="165"/>
      <c r="N228" s="166"/>
      <c r="O228" s="166"/>
      <c r="P228" s="166"/>
      <c r="Q228" s="166"/>
      <c r="R228" s="166"/>
      <c r="S228" s="166"/>
      <c r="T228" s="167"/>
      <c r="AT228" s="161" t="s">
        <v>145</v>
      </c>
      <c r="AU228" s="161" t="s">
        <v>80</v>
      </c>
      <c r="AV228" s="14" t="s">
        <v>80</v>
      </c>
      <c r="AW228" s="14" t="s">
        <v>33</v>
      </c>
      <c r="AX228" s="14" t="s">
        <v>78</v>
      </c>
      <c r="AY228" s="161" t="s">
        <v>128</v>
      </c>
    </row>
    <row r="229" spans="1:65" s="2" customFormat="1" ht="24.2" customHeight="1">
      <c r="A229" s="33"/>
      <c r="B229" s="133"/>
      <c r="C229" s="134" t="s">
        <v>338</v>
      </c>
      <c r="D229" s="134" t="s">
        <v>131</v>
      </c>
      <c r="E229" s="135" t="s">
        <v>339</v>
      </c>
      <c r="F229" s="136" t="s">
        <v>340</v>
      </c>
      <c r="G229" s="137" t="s">
        <v>334</v>
      </c>
      <c r="H229" s="138">
        <v>4.5</v>
      </c>
      <c r="I229" s="139"/>
      <c r="J229" s="140">
        <f>ROUND(I229*H229,2)</f>
        <v>0</v>
      </c>
      <c r="K229" s="136" t="s">
        <v>135</v>
      </c>
      <c r="L229" s="34"/>
      <c r="M229" s="141" t="s">
        <v>3</v>
      </c>
      <c r="N229" s="142" t="s">
        <v>44</v>
      </c>
      <c r="O229" s="54"/>
      <c r="P229" s="143">
        <f>O229*H229</f>
        <v>0</v>
      </c>
      <c r="Q229" s="143">
        <v>0.00097</v>
      </c>
      <c r="R229" s="143">
        <f>Q229*H229</f>
        <v>0.004365</v>
      </c>
      <c r="S229" s="143">
        <v>0.0043</v>
      </c>
      <c r="T229" s="144">
        <f>S229*H229</f>
        <v>0.01935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45" t="s">
        <v>136</v>
      </c>
      <c r="AT229" s="145" t="s">
        <v>131</v>
      </c>
      <c r="AU229" s="145" t="s">
        <v>80</v>
      </c>
      <c r="AY229" s="18" t="s">
        <v>128</v>
      </c>
      <c r="BE229" s="146">
        <f>IF(N229="základní",J229,0)</f>
        <v>0</v>
      </c>
      <c r="BF229" s="146">
        <f>IF(N229="snížená",J229,0)</f>
        <v>0</v>
      </c>
      <c r="BG229" s="146">
        <f>IF(N229="zákl. přenesená",J229,0)</f>
        <v>0</v>
      </c>
      <c r="BH229" s="146">
        <f>IF(N229="sníž. přenesená",J229,0)</f>
        <v>0</v>
      </c>
      <c r="BI229" s="146">
        <f>IF(N229="nulová",J229,0)</f>
        <v>0</v>
      </c>
      <c r="BJ229" s="18" t="s">
        <v>78</v>
      </c>
      <c r="BK229" s="146">
        <f>ROUND(I229*H229,2)</f>
        <v>0</v>
      </c>
      <c r="BL229" s="18" t="s">
        <v>136</v>
      </c>
      <c r="BM229" s="145" t="s">
        <v>341</v>
      </c>
    </row>
    <row r="230" spans="1:47" s="2" customFormat="1" ht="12">
      <c r="A230" s="33"/>
      <c r="B230" s="34"/>
      <c r="C230" s="33"/>
      <c r="D230" s="147" t="s">
        <v>138</v>
      </c>
      <c r="E230" s="33"/>
      <c r="F230" s="148" t="s">
        <v>342</v>
      </c>
      <c r="G230" s="33"/>
      <c r="H230" s="33"/>
      <c r="I230" s="149"/>
      <c r="J230" s="33"/>
      <c r="K230" s="33"/>
      <c r="L230" s="34"/>
      <c r="M230" s="150"/>
      <c r="N230" s="151"/>
      <c r="O230" s="54"/>
      <c r="P230" s="54"/>
      <c r="Q230" s="54"/>
      <c r="R230" s="54"/>
      <c r="S230" s="54"/>
      <c r="T230" s="55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138</v>
      </c>
      <c r="AU230" s="18" t="s">
        <v>80</v>
      </c>
    </row>
    <row r="231" spans="2:51" s="14" customFormat="1" ht="12">
      <c r="B231" s="160"/>
      <c r="D231" s="153" t="s">
        <v>145</v>
      </c>
      <c r="E231" s="161" t="s">
        <v>3</v>
      </c>
      <c r="F231" s="162" t="s">
        <v>343</v>
      </c>
      <c r="H231" s="163">
        <v>4.5</v>
      </c>
      <c r="I231" s="164"/>
      <c r="L231" s="160"/>
      <c r="M231" s="165"/>
      <c r="N231" s="166"/>
      <c r="O231" s="166"/>
      <c r="P231" s="166"/>
      <c r="Q231" s="166"/>
      <c r="R231" s="166"/>
      <c r="S231" s="166"/>
      <c r="T231" s="167"/>
      <c r="AT231" s="161" t="s">
        <v>145</v>
      </c>
      <c r="AU231" s="161" t="s">
        <v>80</v>
      </c>
      <c r="AV231" s="14" t="s">
        <v>80</v>
      </c>
      <c r="AW231" s="14" t="s">
        <v>33</v>
      </c>
      <c r="AX231" s="14" t="s">
        <v>78</v>
      </c>
      <c r="AY231" s="161" t="s">
        <v>128</v>
      </c>
    </row>
    <row r="232" spans="1:65" s="2" customFormat="1" ht="24.2" customHeight="1">
      <c r="A232" s="33"/>
      <c r="B232" s="133"/>
      <c r="C232" s="134" t="s">
        <v>344</v>
      </c>
      <c r="D232" s="134" t="s">
        <v>131</v>
      </c>
      <c r="E232" s="135" t="s">
        <v>345</v>
      </c>
      <c r="F232" s="136" t="s">
        <v>346</v>
      </c>
      <c r="G232" s="137" t="s">
        <v>154</v>
      </c>
      <c r="H232" s="138">
        <v>46.76</v>
      </c>
      <c r="I232" s="139"/>
      <c r="J232" s="140">
        <f>ROUND(I232*H232,2)</f>
        <v>0</v>
      </c>
      <c r="K232" s="136" t="s">
        <v>135</v>
      </c>
      <c r="L232" s="34"/>
      <c r="M232" s="141" t="s">
        <v>3</v>
      </c>
      <c r="N232" s="142" t="s">
        <v>44</v>
      </c>
      <c r="O232" s="54"/>
      <c r="P232" s="143">
        <f>O232*H232</f>
        <v>0</v>
      </c>
      <c r="Q232" s="143">
        <v>0</v>
      </c>
      <c r="R232" s="143">
        <f>Q232*H232</f>
        <v>0</v>
      </c>
      <c r="S232" s="143">
        <v>0.01</v>
      </c>
      <c r="T232" s="144">
        <f>S232*H232</f>
        <v>0.4676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45" t="s">
        <v>136</v>
      </c>
      <c r="AT232" s="145" t="s">
        <v>131</v>
      </c>
      <c r="AU232" s="145" t="s">
        <v>80</v>
      </c>
      <c r="AY232" s="18" t="s">
        <v>128</v>
      </c>
      <c r="BE232" s="146">
        <f>IF(N232="základní",J232,0)</f>
        <v>0</v>
      </c>
      <c r="BF232" s="146">
        <f>IF(N232="snížená",J232,0)</f>
        <v>0</v>
      </c>
      <c r="BG232" s="146">
        <f>IF(N232="zákl. přenesená",J232,0)</f>
        <v>0</v>
      </c>
      <c r="BH232" s="146">
        <f>IF(N232="sníž. přenesená",J232,0)</f>
        <v>0</v>
      </c>
      <c r="BI232" s="146">
        <f>IF(N232="nulová",J232,0)</f>
        <v>0</v>
      </c>
      <c r="BJ232" s="18" t="s">
        <v>78</v>
      </c>
      <c r="BK232" s="146">
        <f>ROUND(I232*H232,2)</f>
        <v>0</v>
      </c>
      <c r="BL232" s="18" t="s">
        <v>136</v>
      </c>
      <c r="BM232" s="145" t="s">
        <v>347</v>
      </c>
    </row>
    <row r="233" spans="1:47" s="2" customFormat="1" ht="12">
      <c r="A233" s="33"/>
      <c r="B233" s="34"/>
      <c r="C233" s="33"/>
      <c r="D233" s="147" t="s">
        <v>138</v>
      </c>
      <c r="E233" s="33"/>
      <c r="F233" s="148" t="s">
        <v>348</v>
      </c>
      <c r="G233" s="33"/>
      <c r="H233" s="33"/>
      <c r="I233" s="149"/>
      <c r="J233" s="33"/>
      <c r="K233" s="33"/>
      <c r="L233" s="34"/>
      <c r="M233" s="150"/>
      <c r="N233" s="151"/>
      <c r="O233" s="54"/>
      <c r="P233" s="54"/>
      <c r="Q233" s="54"/>
      <c r="R233" s="54"/>
      <c r="S233" s="54"/>
      <c r="T233" s="55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138</v>
      </c>
      <c r="AU233" s="18" t="s">
        <v>80</v>
      </c>
    </row>
    <row r="234" spans="2:51" s="14" customFormat="1" ht="12">
      <c r="B234" s="160"/>
      <c r="D234" s="153" t="s">
        <v>145</v>
      </c>
      <c r="E234" s="161" t="s">
        <v>3</v>
      </c>
      <c r="F234" s="162" t="s">
        <v>264</v>
      </c>
      <c r="H234" s="163">
        <v>8.58</v>
      </c>
      <c r="I234" s="164"/>
      <c r="L234" s="160"/>
      <c r="M234" s="165"/>
      <c r="N234" s="166"/>
      <c r="O234" s="166"/>
      <c r="P234" s="166"/>
      <c r="Q234" s="166"/>
      <c r="R234" s="166"/>
      <c r="S234" s="166"/>
      <c r="T234" s="167"/>
      <c r="AT234" s="161" t="s">
        <v>145</v>
      </c>
      <c r="AU234" s="161" t="s">
        <v>80</v>
      </c>
      <c r="AV234" s="14" t="s">
        <v>80</v>
      </c>
      <c r="AW234" s="14" t="s">
        <v>33</v>
      </c>
      <c r="AX234" s="14" t="s">
        <v>73</v>
      </c>
      <c r="AY234" s="161" t="s">
        <v>128</v>
      </c>
    </row>
    <row r="235" spans="2:51" s="14" customFormat="1" ht="12">
      <c r="B235" s="160"/>
      <c r="D235" s="153" t="s">
        <v>145</v>
      </c>
      <c r="E235" s="161" t="s">
        <v>3</v>
      </c>
      <c r="F235" s="162" t="s">
        <v>270</v>
      </c>
      <c r="H235" s="163">
        <v>38.18</v>
      </c>
      <c r="I235" s="164"/>
      <c r="L235" s="160"/>
      <c r="M235" s="165"/>
      <c r="N235" s="166"/>
      <c r="O235" s="166"/>
      <c r="P235" s="166"/>
      <c r="Q235" s="166"/>
      <c r="R235" s="166"/>
      <c r="S235" s="166"/>
      <c r="T235" s="167"/>
      <c r="AT235" s="161" t="s">
        <v>145</v>
      </c>
      <c r="AU235" s="161" t="s">
        <v>80</v>
      </c>
      <c r="AV235" s="14" t="s">
        <v>80</v>
      </c>
      <c r="AW235" s="14" t="s">
        <v>33</v>
      </c>
      <c r="AX235" s="14" t="s">
        <v>73</v>
      </c>
      <c r="AY235" s="161" t="s">
        <v>128</v>
      </c>
    </row>
    <row r="236" spans="2:51" s="15" customFormat="1" ht="12">
      <c r="B236" s="168"/>
      <c r="D236" s="153" t="s">
        <v>145</v>
      </c>
      <c r="E236" s="169" t="s">
        <v>3</v>
      </c>
      <c r="F236" s="170" t="s">
        <v>213</v>
      </c>
      <c r="H236" s="171">
        <v>46.76</v>
      </c>
      <c r="I236" s="172"/>
      <c r="L236" s="168"/>
      <c r="M236" s="173"/>
      <c r="N236" s="174"/>
      <c r="O236" s="174"/>
      <c r="P236" s="174"/>
      <c r="Q236" s="174"/>
      <c r="R236" s="174"/>
      <c r="S236" s="174"/>
      <c r="T236" s="175"/>
      <c r="AT236" s="169" t="s">
        <v>145</v>
      </c>
      <c r="AU236" s="169" t="s">
        <v>80</v>
      </c>
      <c r="AV236" s="15" t="s">
        <v>136</v>
      </c>
      <c r="AW236" s="15" t="s">
        <v>33</v>
      </c>
      <c r="AX236" s="15" t="s">
        <v>78</v>
      </c>
      <c r="AY236" s="169" t="s">
        <v>128</v>
      </c>
    </row>
    <row r="237" spans="1:65" s="2" customFormat="1" ht="21.75" customHeight="1">
      <c r="A237" s="33"/>
      <c r="B237" s="133"/>
      <c r="C237" s="134" t="s">
        <v>349</v>
      </c>
      <c r="D237" s="134" t="s">
        <v>131</v>
      </c>
      <c r="E237" s="135" t="s">
        <v>350</v>
      </c>
      <c r="F237" s="136" t="s">
        <v>351</v>
      </c>
      <c r="G237" s="137" t="s">
        <v>154</v>
      </c>
      <c r="H237" s="138">
        <v>4.29</v>
      </c>
      <c r="I237" s="139"/>
      <c r="J237" s="140">
        <f>ROUND(I237*H237,2)</f>
        <v>0</v>
      </c>
      <c r="K237" s="136" t="s">
        <v>3</v>
      </c>
      <c r="L237" s="34"/>
      <c r="M237" s="141" t="s">
        <v>3</v>
      </c>
      <c r="N237" s="142" t="s">
        <v>44</v>
      </c>
      <c r="O237" s="54"/>
      <c r="P237" s="143">
        <f>O237*H237</f>
        <v>0</v>
      </c>
      <c r="Q237" s="143">
        <v>0.0422</v>
      </c>
      <c r="R237" s="143">
        <f>Q237*H237</f>
        <v>0.181038</v>
      </c>
      <c r="S237" s="143">
        <v>0</v>
      </c>
      <c r="T237" s="144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45" t="s">
        <v>136</v>
      </c>
      <c r="AT237" s="145" t="s">
        <v>131</v>
      </c>
      <c r="AU237" s="145" t="s">
        <v>80</v>
      </c>
      <c r="AY237" s="18" t="s">
        <v>128</v>
      </c>
      <c r="BE237" s="146">
        <f>IF(N237="základní",J237,0)</f>
        <v>0</v>
      </c>
      <c r="BF237" s="146">
        <f>IF(N237="snížená",J237,0)</f>
        <v>0</v>
      </c>
      <c r="BG237" s="146">
        <f>IF(N237="zákl. přenesená",J237,0)</f>
        <v>0</v>
      </c>
      <c r="BH237" s="146">
        <f>IF(N237="sníž. přenesená",J237,0)</f>
        <v>0</v>
      </c>
      <c r="BI237" s="146">
        <f>IF(N237="nulová",J237,0)</f>
        <v>0</v>
      </c>
      <c r="BJ237" s="18" t="s">
        <v>78</v>
      </c>
      <c r="BK237" s="146">
        <f>ROUND(I237*H237,2)</f>
        <v>0</v>
      </c>
      <c r="BL237" s="18" t="s">
        <v>136</v>
      </c>
      <c r="BM237" s="145" t="s">
        <v>352</v>
      </c>
    </row>
    <row r="238" spans="2:51" s="14" customFormat="1" ht="12">
      <c r="B238" s="160"/>
      <c r="D238" s="153" t="s">
        <v>145</v>
      </c>
      <c r="E238" s="161" t="s">
        <v>3</v>
      </c>
      <c r="F238" s="162" t="s">
        <v>353</v>
      </c>
      <c r="H238" s="163">
        <v>4.29</v>
      </c>
      <c r="I238" s="164"/>
      <c r="L238" s="160"/>
      <c r="M238" s="165"/>
      <c r="N238" s="166"/>
      <c r="O238" s="166"/>
      <c r="P238" s="166"/>
      <c r="Q238" s="166"/>
      <c r="R238" s="166"/>
      <c r="S238" s="166"/>
      <c r="T238" s="167"/>
      <c r="AT238" s="161" t="s">
        <v>145</v>
      </c>
      <c r="AU238" s="161" t="s">
        <v>80</v>
      </c>
      <c r="AV238" s="14" t="s">
        <v>80</v>
      </c>
      <c r="AW238" s="14" t="s">
        <v>33</v>
      </c>
      <c r="AX238" s="14" t="s">
        <v>78</v>
      </c>
      <c r="AY238" s="161" t="s">
        <v>128</v>
      </c>
    </row>
    <row r="239" spans="1:65" s="2" customFormat="1" ht="16.5" customHeight="1">
      <c r="A239" s="33"/>
      <c r="B239" s="133"/>
      <c r="C239" s="134" t="s">
        <v>354</v>
      </c>
      <c r="D239" s="134" t="s">
        <v>131</v>
      </c>
      <c r="E239" s="135" t="s">
        <v>355</v>
      </c>
      <c r="F239" s="136" t="s">
        <v>356</v>
      </c>
      <c r="G239" s="137" t="s">
        <v>154</v>
      </c>
      <c r="H239" s="138">
        <v>47.2</v>
      </c>
      <c r="I239" s="139"/>
      <c r="J239" s="140">
        <f>ROUND(I239*H239,2)</f>
        <v>0</v>
      </c>
      <c r="K239" s="136" t="s">
        <v>3</v>
      </c>
      <c r="L239" s="34"/>
      <c r="M239" s="141" t="s">
        <v>3</v>
      </c>
      <c r="N239" s="142" t="s">
        <v>44</v>
      </c>
      <c r="O239" s="54"/>
      <c r="P239" s="143">
        <f>O239*H239</f>
        <v>0</v>
      </c>
      <c r="Q239" s="143">
        <v>0.0211</v>
      </c>
      <c r="R239" s="143">
        <f>Q239*H239</f>
        <v>0.9959200000000001</v>
      </c>
      <c r="S239" s="143">
        <v>0</v>
      </c>
      <c r="T239" s="144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45" t="s">
        <v>136</v>
      </c>
      <c r="AT239" s="145" t="s">
        <v>131</v>
      </c>
      <c r="AU239" s="145" t="s">
        <v>80</v>
      </c>
      <c r="AY239" s="18" t="s">
        <v>128</v>
      </c>
      <c r="BE239" s="146">
        <f>IF(N239="základní",J239,0)</f>
        <v>0</v>
      </c>
      <c r="BF239" s="146">
        <f>IF(N239="snížená",J239,0)</f>
        <v>0</v>
      </c>
      <c r="BG239" s="146">
        <f>IF(N239="zákl. přenesená",J239,0)</f>
        <v>0</v>
      </c>
      <c r="BH239" s="146">
        <f>IF(N239="sníž. přenesená",J239,0)</f>
        <v>0</v>
      </c>
      <c r="BI239" s="146">
        <f>IF(N239="nulová",J239,0)</f>
        <v>0</v>
      </c>
      <c r="BJ239" s="18" t="s">
        <v>78</v>
      </c>
      <c r="BK239" s="146">
        <f>ROUND(I239*H239,2)</f>
        <v>0</v>
      </c>
      <c r="BL239" s="18" t="s">
        <v>136</v>
      </c>
      <c r="BM239" s="145" t="s">
        <v>357</v>
      </c>
    </row>
    <row r="240" spans="2:51" s="14" customFormat="1" ht="12">
      <c r="B240" s="160"/>
      <c r="D240" s="153" t="s">
        <v>145</v>
      </c>
      <c r="E240" s="161" t="s">
        <v>3</v>
      </c>
      <c r="F240" s="162" t="s">
        <v>358</v>
      </c>
      <c r="H240" s="163">
        <v>47.2</v>
      </c>
      <c r="I240" s="164"/>
      <c r="L240" s="160"/>
      <c r="M240" s="165"/>
      <c r="N240" s="166"/>
      <c r="O240" s="166"/>
      <c r="P240" s="166"/>
      <c r="Q240" s="166"/>
      <c r="R240" s="166"/>
      <c r="S240" s="166"/>
      <c r="T240" s="167"/>
      <c r="AT240" s="161" t="s">
        <v>145</v>
      </c>
      <c r="AU240" s="161" t="s">
        <v>80</v>
      </c>
      <c r="AV240" s="14" t="s">
        <v>80</v>
      </c>
      <c r="AW240" s="14" t="s">
        <v>33</v>
      </c>
      <c r="AX240" s="14" t="s">
        <v>78</v>
      </c>
      <c r="AY240" s="161" t="s">
        <v>128</v>
      </c>
    </row>
    <row r="241" spans="1:65" s="2" customFormat="1" ht="24.2" customHeight="1">
      <c r="A241" s="33"/>
      <c r="B241" s="133"/>
      <c r="C241" s="134" t="s">
        <v>359</v>
      </c>
      <c r="D241" s="134" t="s">
        <v>131</v>
      </c>
      <c r="E241" s="135" t="s">
        <v>360</v>
      </c>
      <c r="F241" s="136" t="s">
        <v>361</v>
      </c>
      <c r="G241" s="137" t="s">
        <v>334</v>
      </c>
      <c r="H241" s="138">
        <v>10.215</v>
      </c>
      <c r="I241" s="139"/>
      <c r="J241" s="140">
        <f>ROUND(I241*H241,2)</f>
        <v>0</v>
      </c>
      <c r="K241" s="136" t="s">
        <v>3</v>
      </c>
      <c r="L241" s="34"/>
      <c r="M241" s="141" t="s">
        <v>3</v>
      </c>
      <c r="N241" s="142" t="s">
        <v>44</v>
      </c>
      <c r="O241" s="54"/>
      <c r="P241" s="143">
        <f>O241*H241</f>
        <v>0</v>
      </c>
      <c r="Q241" s="143">
        <v>0.00254</v>
      </c>
      <c r="R241" s="143">
        <f>Q241*H241</f>
        <v>0.0259461</v>
      </c>
      <c r="S241" s="143">
        <v>0.002</v>
      </c>
      <c r="T241" s="144">
        <f>S241*H241</f>
        <v>0.02043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45" t="s">
        <v>136</v>
      </c>
      <c r="AT241" s="145" t="s">
        <v>131</v>
      </c>
      <c r="AU241" s="145" t="s">
        <v>80</v>
      </c>
      <c r="AY241" s="18" t="s">
        <v>128</v>
      </c>
      <c r="BE241" s="146">
        <f>IF(N241="základní",J241,0)</f>
        <v>0</v>
      </c>
      <c r="BF241" s="146">
        <f>IF(N241="snížená",J241,0)</f>
        <v>0</v>
      </c>
      <c r="BG241" s="146">
        <f>IF(N241="zákl. přenesená",J241,0)</f>
        <v>0</v>
      </c>
      <c r="BH241" s="146">
        <f>IF(N241="sníž. přenesená",J241,0)</f>
        <v>0</v>
      </c>
      <c r="BI241" s="146">
        <f>IF(N241="nulová",J241,0)</f>
        <v>0</v>
      </c>
      <c r="BJ241" s="18" t="s">
        <v>78</v>
      </c>
      <c r="BK241" s="146">
        <f>ROUND(I241*H241,2)</f>
        <v>0</v>
      </c>
      <c r="BL241" s="18" t="s">
        <v>136</v>
      </c>
      <c r="BM241" s="145" t="s">
        <v>362</v>
      </c>
    </row>
    <row r="242" spans="2:51" s="14" customFormat="1" ht="12">
      <c r="B242" s="160"/>
      <c r="D242" s="153" t="s">
        <v>145</v>
      </c>
      <c r="E242" s="161" t="s">
        <v>3</v>
      </c>
      <c r="F242" s="162" t="s">
        <v>363</v>
      </c>
      <c r="H242" s="163">
        <v>10.215</v>
      </c>
      <c r="I242" s="164"/>
      <c r="L242" s="160"/>
      <c r="M242" s="165"/>
      <c r="N242" s="166"/>
      <c r="O242" s="166"/>
      <c r="P242" s="166"/>
      <c r="Q242" s="166"/>
      <c r="R242" s="166"/>
      <c r="S242" s="166"/>
      <c r="T242" s="167"/>
      <c r="AT242" s="161" t="s">
        <v>145</v>
      </c>
      <c r="AU242" s="161" t="s">
        <v>80</v>
      </c>
      <c r="AV242" s="14" t="s">
        <v>80</v>
      </c>
      <c r="AW242" s="14" t="s">
        <v>33</v>
      </c>
      <c r="AX242" s="14" t="s">
        <v>78</v>
      </c>
      <c r="AY242" s="161" t="s">
        <v>128</v>
      </c>
    </row>
    <row r="243" spans="2:63" s="12" customFormat="1" ht="22.9" customHeight="1">
      <c r="B243" s="120"/>
      <c r="D243" s="121" t="s">
        <v>72</v>
      </c>
      <c r="E243" s="131" t="s">
        <v>364</v>
      </c>
      <c r="F243" s="131" t="s">
        <v>365</v>
      </c>
      <c r="I243" s="123"/>
      <c r="J243" s="132">
        <f>BK243</f>
        <v>0</v>
      </c>
      <c r="L243" s="120"/>
      <c r="M243" s="125"/>
      <c r="N243" s="126"/>
      <c r="O243" s="126"/>
      <c r="P243" s="127">
        <f>SUM(P244:P255)</f>
        <v>0</v>
      </c>
      <c r="Q243" s="126"/>
      <c r="R243" s="127">
        <f>SUM(R244:R255)</f>
        <v>0</v>
      </c>
      <c r="S243" s="126"/>
      <c r="T243" s="128">
        <f>SUM(T244:T255)</f>
        <v>0</v>
      </c>
      <c r="AR243" s="121" t="s">
        <v>78</v>
      </c>
      <c r="AT243" s="129" t="s">
        <v>72</v>
      </c>
      <c r="AU243" s="129" t="s">
        <v>78</v>
      </c>
      <c r="AY243" s="121" t="s">
        <v>128</v>
      </c>
      <c r="BK243" s="130">
        <f>SUM(BK244:BK255)</f>
        <v>0</v>
      </c>
    </row>
    <row r="244" spans="1:65" s="2" customFormat="1" ht="24.2" customHeight="1">
      <c r="A244" s="33"/>
      <c r="B244" s="133"/>
      <c r="C244" s="134" t="s">
        <v>366</v>
      </c>
      <c r="D244" s="134" t="s">
        <v>131</v>
      </c>
      <c r="E244" s="135" t="s">
        <v>367</v>
      </c>
      <c r="F244" s="136" t="s">
        <v>368</v>
      </c>
      <c r="G244" s="137" t="s">
        <v>142</v>
      </c>
      <c r="H244" s="138">
        <v>11.897</v>
      </c>
      <c r="I244" s="139"/>
      <c r="J244" s="140">
        <f>ROUND(I244*H244,2)</f>
        <v>0</v>
      </c>
      <c r="K244" s="136" t="s">
        <v>135</v>
      </c>
      <c r="L244" s="34"/>
      <c r="M244" s="141" t="s">
        <v>3</v>
      </c>
      <c r="N244" s="142" t="s">
        <v>44</v>
      </c>
      <c r="O244" s="54"/>
      <c r="P244" s="143">
        <f>O244*H244</f>
        <v>0</v>
      </c>
      <c r="Q244" s="143">
        <v>0</v>
      </c>
      <c r="R244" s="143">
        <f>Q244*H244</f>
        <v>0</v>
      </c>
      <c r="S244" s="143">
        <v>0</v>
      </c>
      <c r="T244" s="144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45" t="s">
        <v>136</v>
      </c>
      <c r="AT244" s="145" t="s">
        <v>131</v>
      </c>
      <c r="AU244" s="145" t="s">
        <v>80</v>
      </c>
      <c r="AY244" s="18" t="s">
        <v>128</v>
      </c>
      <c r="BE244" s="146">
        <f>IF(N244="základní",J244,0)</f>
        <v>0</v>
      </c>
      <c r="BF244" s="146">
        <f>IF(N244="snížená",J244,0)</f>
        <v>0</v>
      </c>
      <c r="BG244" s="146">
        <f>IF(N244="zákl. přenesená",J244,0)</f>
        <v>0</v>
      </c>
      <c r="BH244" s="146">
        <f>IF(N244="sníž. přenesená",J244,0)</f>
        <v>0</v>
      </c>
      <c r="BI244" s="146">
        <f>IF(N244="nulová",J244,0)</f>
        <v>0</v>
      </c>
      <c r="BJ244" s="18" t="s">
        <v>78</v>
      </c>
      <c r="BK244" s="146">
        <f>ROUND(I244*H244,2)</f>
        <v>0</v>
      </c>
      <c r="BL244" s="18" t="s">
        <v>136</v>
      </c>
      <c r="BM244" s="145" t="s">
        <v>369</v>
      </c>
    </row>
    <row r="245" spans="1:47" s="2" customFormat="1" ht="12">
      <c r="A245" s="33"/>
      <c r="B245" s="34"/>
      <c r="C245" s="33"/>
      <c r="D245" s="147" t="s">
        <v>138</v>
      </c>
      <c r="E245" s="33"/>
      <c r="F245" s="148" t="s">
        <v>370</v>
      </c>
      <c r="G245" s="33"/>
      <c r="H245" s="33"/>
      <c r="I245" s="149"/>
      <c r="J245" s="33"/>
      <c r="K245" s="33"/>
      <c r="L245" s="34"/>
      <c r="M245" s="150"/>
      <c r="N245" s="151"/>
      <c r="O245" s="54"/>
      <c r="P245" s="54"/>
      <c r="Q245" s="54"/>
      <c r="R245" s="54"/>
      <c r="S245" s="54"/>
      <c r="T245" s="55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138</v>
      </c>
      <c r="AU245" s="18" t="s">
        <v>80</v>
      </c>
    </row>
    <row r="246" spans="1:65" s="2" customFormat="1" ht="21.75" customHeight="1">
      <c r="A246" s="33"/>
      <c r="B246" s="133"/>
      <c r="C246" s="134" t="s">
        <v>371</v>
      </c>
      <c r="D246" s="134" t="s">
        <v>131</v>
      </c>
      <c r="E246" s="135" t="s">
        <v>372</v>
      </c>
      <c r="F246" s="136" t="s">
        <v>373</v>
      </c>
      <c r="G246" s="137" t="s">
        <v>142</v>
      </c>
      <c r="H246" s="138">
        <v>11.897</v>
      </c>
      <c r="I246" s="139"/>
      <c r="J246" s="140">
        <f>ROUND(I246*H246,2)</f>
        <v>0</v>
      </c>
      <c r="K246" s="136" t="s">
        <v>135</v>
      </c>
      <c r="L246" s="34"/>
      <c r="M246" s="141" t="s">
        <v>3</v>
      </c>
      <c r="N246" s="142" t="s">
        <v>44</v>
      </c>
      <c r="O246" s="54"/>
      <c r="P246" s="143">
        <f>O246*H246</f>
        <v>0</v>
      </c>
      <c r="Q246" s="143">
        <v>0</v>
      </c>
      <c r="R246" s="143">
        <f>Q246*H246</f>
        <v>0</v>
      </c>
      <c r="S246" s="143">
        <v>0</v>
      </c>
      <c r="T246" s="144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45" t="s">
        <v>136</v>
      </c>
      <c r="AT246" s="145" t="s">
        <v>131</v>
      </c>
      <c r="AU246" s="145" t="s">
        <v>80</v>
      </c>
      <c r="AY246" s="18" t="s">
        <v>128</v>
      </c>
      <c r="BE246" s="146">
        <f>IF(N246="základní",J246,0)</f>
        <v>0</v>
      </c>
      <c r="BF246" s="146">
        <f>IF(N246="snížená",J246,0)</f>
        <v>0</v>
      </c>
      <c r="BG246" s="146">
        <f>IF(N246="zákl. přenesená",J246,0)</f>
        <v>0</v>
      </c>
      <c r="BH246" s="146">
        <f>IF(N246="sníž. přenesená",J246,0)</f>
        <v>0</v>
      </c>
      <c r="BI246" s="146">
        <f>IF(N246="nulová",J246,0)</f>
        <v>0</v>
      </c>
      <c r="BJ246" s="18" t="s">
        <v>78</v>
      </c>
      <c r="BK246" s="146">
        <f>ROUND(I246*H246,2)</f>
        <v>0</v>
      </c>
      <c r="BL246" s="18" t="s">
        <v>136</v>
      </c>
      <c r="BM246" s="145" t="s">
        <v>374</v>
      </c>
    </row>
    <row r="247" spans="1:47" s="2" customFormat="1" ht="12">
      <c r="A247" s="33"/>
      <c r="B247" s="34"/>
      <c r="C247" s="33"/>
      <c r="D247" s="147" t="s">
        <v>138</v>
      </c>
      <c r="E247" s="33"/>
      <c r="F247" s="148" t="s">
        <v>375</v>
      </c>
      <c r="G247" s="33"/>
      <c r="H247" s="33"/>
      <c r="I247" s="149"/>
      <c r="J247" s="33"/>
      <c r="K247" s="33"/>
      <c r="L247" s="34"/>
      <c r="M247" s="150"/>
      <c r="N247" s="151"/>
      <c r="O247" s="54"/>
      <c r="P247" s="54"/>
      <c r="Q247" s="54"/>
      <c r="R247" s="54"/>
      <c r="S247" s="54"/>
      <c r="T247" s="55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8" t="s">
        <v>138</v>
      </c>
      <c r="AU247" s="18" t="s">
        <v>80</v>
      </c>
    </row>
    <row r="248" spans="1:65" s="2" customFormat="1" ht="24.2" customHeight="1">
      <c r="A248" s="33"/>
      <c r="B248" s="133"/>
      <c r="C248" s="134" t="s">
        <v>376</v>
      </c>
      <c r="D248" s="134" t="s">
        <v>131</v>
      </c>
      <c r="E248" s="135" t="s">
        <v>377</v>
      </c>
      <c r="F248" s="136" t="s">
        <v>378</v>
      </c>
      <c r="G248" s="137" t="s">
        <v>142</v>
      </c>
      <c r="H248" s="138">
        <v>309.528</v>
      </c>
      <c r="I248" s="139"/>
      <c r="J248" s="140">
        <f>ROUND(I248*H248,2)</f>
        <v>0</v>
      </c>
      <c r="K248" s="136" t="s">
        <v>135</v>
      </c>
      <c r="L248" s="34"/>
      <c r="M248" s="141" t="s">
        <v>3</v>
      </c>
      <c r="N248" s="142" t="s">
        <v>44</v>
      </c>
      <c r="O248" s="54"/>
      <c r="P248" s="143">
        <f>O248*H248</f>
        <v>0</v>
      </c>
      <c r="Q248" s="143">
        <v>0</v>
      </c>
      <c r="R248" s="143">
        <f>Q248*H248</f>
        <v>0</v>
      </c>
      <c r="S248" s="143">
        <v>0</v>
      </c>
      <c r="T248" s="144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45" t="s">
        <v>136</v>
      </c>
      <c r="AT248" s="145" t="s">
        <v>131</v>
      </c>
      <c r="AU248" s="145" t="s">
        <v>80</v>
      </c>
      <c r="AY248" s="18" t="s">
        <v>128</v>
      </c>
      <c r="BE248" s="146">
        <f>IF(N248="základní",J248,0)</f>
        <v>0</v>
      </c>
      <c r="BF248" s="146">
        <f>IF(N248="snížená",J248,0)</f>
        <v>0</v>
      </c>
      <c r="BG248" s="146">
        <f>IF(N248="zákl. přenesená",J248,0)</f>
        <v>0</v>
      </c>
      <c r="BH248" s="146">
        <f>IF(N248="sníž. přenesená",J248,0)</f>
        <v>0</v>
      </c>
      <c r="BI248" s="146">
        <f>IF(N248="nulová",J248,0)</f>
        <v>0</v>
      </c>
      <c r="BJ248" s="18" t="s">
        <v>78</v>
      </c>
      <c r="BK248" s="146">
        <f>ROUND(I248*H248,2)</f>
        <v>0</v>
      </c>
      <c r="BL248" s="18" t="s">
        <v>136</v>
      </c>
      <c r="BM248" s="145" t="s">
        <v>379</v>
      </c>
    </row>
    <row r="249" spans="1:47" s="2" customFormat="1" ht="12">
      <c r="A249" s="33"/>
      <c r="B249" s="34"/>
      <c r="C249" s="33"/>
      <c r="D249" s="147" t="s">
        <v>138</v>
      </c>
      <c r="E249" s="33"/>
      <c r="F249" s="148" t="s">
        <v>380</v>
      </c>
      <c r="G249" s="33"/>
      <c r="H249" s="33"/>
      <c r="I249" s="149"/>
      <c r="J249" s="33"/>
      <c r="K249" s="33"/>
      <c r="L249" s="34"/>
      <c r="M249" s="150"/>
      <c r="N249" s="151"/>
      <c r="O249" s="54"/>
      <c r="P249" s="54"/>
      <c r="Q249" s="54"/>
      <c r="R249" s="54"/>
      <c r="S249" s="54"/>
      <c r="T249" s="55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138</v>
      </c>
      <c r="AU249" s="18" t="s">
        <v>80</v>
      </c>
    </row>
    <row r="250" spans="2:51" s="14" customFormat="1" ht="12">
      <c r="B250" s="160"/>
      <c r="D250" s="153" t="s">
        <v>145</v>
      </c>
      <c r="E250" s="161" t="s">
        <v>3</v>
      </c>
      <c r="F250" s="162" t="s">
        <v>381</v>
      </c>
      <c r="H250" s="163">
        <v>309.528</v>
      </c>
      <c r="I250" s="164"/>
      <c r="L250" s="160"/>
      <c r="M250" s="165"/>
      <c r="N250" s="166"/>
      <c r="O250" s="166"/>
      <c r="P250" s="166"/>
      <c r="Q250" s="166"/>
      <c r="R250" s="166"/>
      <c r="S250" s="166"/>
      <c r="T250" s="167"/>
      <c r="AT250" s="161" t="s">
        <v>145</v>
      </c>
      <c r="AU250" s="161" t="s">
        <v>80</v>
      </c>
      <c r="AV250" s="14" t="s">
        <v>80</v>
      </c>
      <c r="AW250" s="14" t="s">
        <v>33</v>
      </c>
      <c r="AX250" s="14" t="s">
        <v>78</v>
      </c>
      <c r="AY250" s="161" t="s">
        <v>128</v>
      </c>
    </row>
    <row r="251" spans="1:65" s="2" customFormat="1" ht="24.2" customHeight="1">
      <c r="A251" s="33"/>
      <c r="B251" s="133"/>
      <c r="C251" s="134" t="s">
        <v>382</v>
      </c>
      <c r="D251" s="134" t="s">
        <v>131</v>
      </c>
      <c r="E251" s="135" t="s">
        <v>383</v>
      </c>
      <c r="F251" s="136" t="s">
        <v>384</v>
      </c>
      <c r="G251" s="137" t="s">
        <v>142</v>
      </c>
      <c r="H251" s="138">
        <v>11.07</v>
      </c>
      <c r="I251" s="139"/>
      <c r="J251" s="140">
        <f>ROUND(I251*H251,2)</f>
        <v>0</v>
      </c>
      <c r="K251" s="136" t="s">
        <v>135</v>
      </c>
      <c r="L251" s="34"/>
      <c r="M251" s="141" t="s">
        <v>3</v>
      </c>
      <c r="N251" s="142" t="s">
        <v>44</v>
      </c>
      <c r="O251" s="54"/>
      <c r="P251" s="143">
        <f>O251*H251</f>
        <v>0</v>
      </c>
      <c r="Q251" s="143">
        <v>0</v>
      </c>
      <c r="R251" s="143">
        <f>Q251*H251</f>
        <v>0</v>
      </c>
      <c r="S251" s="143">
        <v>0</v>
      </c>
      <c r="T251" s="144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45" t="s">
        <v>136</v>
      </c>
      <c r="AT251" s="145" t="s">
        <v>131</v>
      </c>
      <c r="AU251" s="145" t="s">
        <v>80</v>
      </c>
      <c r="AY251" s="18" t="s">
        <v>128</v>
      </c>
      <c r="BE251" s="146">
        <f>IF(N251="základní",J251,0)</f>
        <v>0</v>
      </c>
      <c r="BF251" s="146">
        <f>IF(N251="snížená",J251,0)</f>
        <v>0</v>
      </c>
      <c r="BG251" s="146">
        <f>IF(N251="zákl. přenesená",J251,0)</f>
        <v>0</v>
      </c>
      <c r="BH251" s="146">
        <f>IF(N251="sníž. přenesená",J251,0)</f>
        <v>0</v>
      </c>
      <c r="BI251" s="146">
        <f>IF(N251="nulová",J251,0)</f>
        <v>0</v>
      </c>
      <c r="BJ251" s="18" t="s">
        <v>78</v>
      </c>
      <c r="BK251" s="146">
        <f>ROUND(I251*H251,2)</f>
        <v>0</v>
      </c>
      <c r="BL251" s="18" t="s">
        <v>136</v>
      </c>
      <c r="BM251" s="145" t="s">
        <v>385</v>
      </c>
    </row>
    <row r="252" spans="1:47" s="2" customFormat="1" ht="12">
      <c r="A252" s="33"/>
      <c r="B252" s="34"/>
      <c r="C252" s="33"/>
      <c r="D252" s="147" t="s">
        <v>138</v>
      </c>
      <c r="E252" s="33"/>
      <c r="F252" s="148" t="s">
        <v>386</v>
      </c>
      <c r="G252" s="33"/>
      <c r="H252" s="33"/>
      <c r="I252" s="149"/>
      <c r="J252" s="33"/>
      <c r="K252" s="33"/>
      <c r="L252" s="34"/>
      <c r="M252" s="150"/>
      <c r="N252" s="151"/>
      <c r="O252" s="54"/>
      <c r="P252" s="54"/>
      <c r="Q252" s="54"/>
      <c r="R252" s="54"/>
      <c r="S252" s="54"/>
      <c r="T252" s="55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138</v>
      </c>
      <c r="AU252" s="18" t="s">
        <v>80</v>
      </c>
    </row>
    <row r="253" spans="2:51" s="14" customFormat="1" ht="12">
      <c r="B253" s="160"/>
      <c r="D253" s="153" t="s">
        <v>145</v>
      </c>
      <c r="E253" s="161" t="s">
        <v>3</v>
      </c>
      <c r="F253" s="162" t="s">
        <v>387</v>
      </c>
      <c r="H253" s="163">
        <v>11.07</v>
      </c>
      <c r="I253" s="164"/>
      <c r="L253" s="160"/>
      <c r="M253" s="165"/>
      <c r="N253" s="166"/>
      <c r="O253" s="166"/>
      <c r="P253" s="166"/>
      <c r="Q253" s="166"/>
      <c r="R253" s="166"/>
      <c r="S253" s="166"/>
      <c r="T253" s="167"/>
      <c r="AT253" s="161" t="s">
        <v>145</v>
      </c>
      <c r="AU253" s="161" t="s">
        <v>80</v>
      </c>
      <c r="AV253" s="14" t="s">
        <v>80</v>
      </c>
      <c r="AW253" s="14" t="s">
        <v>33</v>
      </c>
      <c r="AX253" s="14" t="s">
        <v>78</v>
      </c>
      <c r="AY253" s="161" t="s">
        <v>128</v>
      </c>
    </row>
    <row r="254" spans="1:65" s="2" customFormat="1" ht="24.2" customHeight="1">
      <c r="A254" s="33"/>
      <c r="B254" s="133"/>
      <c r="C254" s="134" t="s">
        <v>388</v>
      </c>
      <c r="D254" s="134" t="s">
        <v>131</v>
      </c>
      <c r="E254" s="135" t="s">
        <v>389</v>
      </c>
      <c r="F254" s="136" t="s">
        <v>390</v>
      </c>
      <c r="G254" s="137" t="s">
        <v>142</v>
      </c>
      <c r="H254" s="138">
        <v>0.827</v>
      </c>
      <c r="I254" s="139"/>
      <c r="J254" s="140">
        <f>ROUND(I254*H254,2)</f>
        <v>0</v>
      </c>
      <c r="K254" s="136" t="s">
        <v>135</v>
      </c>
      <c r="L254" s="34"/>
      <c r="M254" s="141" t="s">
        <v>3</v>
      </c>
      <c r="N254" s="142" t="s">
        <v>44</v>
      </c>
      <c r="O254" s="54"/>
      <c r="P254" s="143">
        <f>O254*H254</f>
        <v>0</v>
      </c>
      <c r="Q254" s="143">
        <v>0</v>
      </c>
      <c r="R254" s="143">
        <f>Q254*H254</f>
        <v>0</v>
      </c>
      <c r="S254" s="143">
        <v>0</v>
      </c>
      <c r="T254" s="144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45" t="s">
        <v>136</v>
      </c>
      <c r="AT254" s="145" t="s">
        <v>131</v>
      </c>
      <c r="AU254" s="145" t="s">
        <v>80</v>
      </c>
      <c r="AY254" s="18" t="s">
        <v>128</v>
      </c>
      <c r="BE254" s="146">
        <f>IF(N254="základní",J254,0)</f>
        <v>0</v>
      </c>
      <c r="BF254" s="146">
        <f>IF(N254="snížená",J254,0)</f>
        <v>0</v>
      </c>
      <c r="BG254" s="146">
        <f>IF(N254="zákl. přenesená",J254,0)</f>
        <v>0</v>
      </c>
      <c r="BH254" s="146">
        <f>IF(N254="sníž. přenesená",J254,0)</f>
        <v>0</v>
      </c>
      <c r="BI254" s="146">
        <f>IF(N254="nulová",J254,0)</f>
        <v>0</v>
      </c>
      <c r="BJ254" s="18" t="s">
        <v>78</v>
      </c>
      <c r="BK254" s="146">
        <f>ROUND(I254*H254,2)</f>
        <v>0</v>
      </c>
      <c r="BL254" s="18" t="s">
        <v>136</v>
      </c>
      <c r="BM254" s="145" t="s">
        <v>391</v>
      </c>
    </row>
    <row r="255" spans="1:47" s="2" customFormat="1" ht="12">
      <c r="A255" s="33"/>
      <c r="B255" s="34"/>
      <c r="C255" s="33"/>
      <c r="D255" s="147" t="s">
        <v>138</v>
      </c>
      <c r="E255" s="33"/>
      <c r="F255" s="148" t="s">
        <v>392</v>
      </c>
      <c r="G255" s="33"/>
      <c r="H255" s="33"/>
      <c r="I255" s="149"/>
      <c r="J255" s="33"/>
      <c r="K255" s="33"/>
      <c r="L255" s="34"/>
      <c r="M255" s="150"/>
      <c r="N255" s="151"/>
      <c r="O255" s="54"/>
      <c r="P255" s="54"/>
      <c r="Q255" s="54"/>
      <c r="R255" s="54"/>
      <c r="S255" s="54"/>
      <c r="T255" s="55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T255" s="18" t="s">
        <v>138</v>
      </c>
      <c r="AU255" s="18" t="s">
        <v>80</v>
      </c>
    </row>
    <row r="256" spans="2:63" s="12" customFormat="1" ht="22.9" customHeight="1">
      <c r="B256" s="120"/>
      <c r="D256" s="121" t="s">
        <v>72</v>
      </c>
      <c r="E256" s="131" t="s">
        <v>393</v>
      </c>
      <c r="F256" s="131" t="s">
        <v>394</v>
      </c>
      <c r="I256" s="123"/>
      <c r="J256" s="132">
        <f>BK256</f>
        <v>0</v>
      </c>
      <c r="L256" s="120"/>
      <c r="M256" s="125"/>
      <c r="N256" s="126"/>
      <c r="O256" s="126"/>
      <c r="P256" s="127">
        <f>SUM(P257:P258)</f>
        <v>0</v>
      </c>
      <c r="Q256" s="126"/>
      <c r="R256" s="127">
        <f>SUM(R257:R258)</f>
        <v>0</v>
      </c>
      <c r="S256" s="126"/>
      <c r="T256" s="128">
        <f>SUM(T257:T258)</f>
        <v>0</v>
      </c>
      <c r="AR256" s="121" t="s">
        <v>78</v>
      </c>
      <c r="AT256" s="129" t="s">
        <v>72</v>
      </c>
      <c r="AU256" s="129" t="s">
        <v>78</v>
      </c>
      <c r="AY256" s="121" t="s">
        <v>128</v>
      </c>
      <c r="BK256" s="130">
        <f>SUM(BK257:BK258)</f>
        <v>0</v>
      </c>
    </row>
    <row r="257" spans="1:65" s="2" customFormat="1" ht="33" customHeight="1">
      <c r="A257" s="33"/>
      <c r="B257" s="133"/>
      <c r="C257" s="134" t="s">
        <v>395</v>
      </c>
      <c r="D257" s="134" t="s">
        <v>131</v>
      </c>
      <c r="E257" s="135" t="s">
        <v>396</v>
      </c>
      <c r="F257" s="136" t="s">
        <v>397</v>
      </c>
      <c r="G257" s="137" t="s">
        <v>142</v>
      </c>
      <c r="H257" s="138">
        <v>26.205</v>
      </c>
      <c r="I257" s="139"/>
      <c r="J257" s="140">
        <f>ROUND(I257*H257,2)</f>
        <v>0</v>
      </c>
      <c r="K257" s="136" t="s">
        <v>135</v>
      </c>
      <c r="L257" s="34"/>
      <c r="M257" s="141" t="s">
        <v>3</v>
      </c>
      <c r="N257" s="142" t="s">
        <v>44</v>
      </c>
      <c r="O257" s="54"/>
      <c r="P257" s="143">
        <f>O257*H257</f>
        <v>0</v>
      </c>
      <c r="Q257" s="143">
        <v>0</v>
      </c>
      <c r="R257" s="143">
        <f>Q257*H257</f>
        <v>0</v>
      </c>
      <c r="S257" s="143">
        <v>0</v>
      </c>
      <c r="T257" s="144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45" t="s">
        <v>136</v>
      </c>
      <c r="AT257" s="145" t="s">
        <v>131</v>
      </c>
      <c r="AU257" s="145" t="s">
        <v>80</v>
      </c>
      <c r="AY257" s="18" t="s">
        <v>128</v>
      </c>
      <c r="BE257" s="146">
        <f>IF(N257="základní",J257,0)</f>
        <v>0</v>
      </c>
      <c r="BF257" s="146">
        <f>IF(N257="snížená",J257,0)</f>
        <v>0</v>
      </c>
      <c r="BG257" s="146">
        <f>IF(N257="zákl. přenesená",J257,0)</f>
        <v>0</v>
      </c>
      <c r="BH257" s="146">
        <f>IF(N257="sníž. přenesená",J257,0)</f>
        <v>0</v>
      </c>
      <c r="BI257" s="146">
        <f>IF(N257="nulová",J257,0)</f>
        <v>0</v>
      </c>
      <c r="BJ257" s="18" t="s">
        <v>78</v>
      </c>
      <c r="BK257" s="146">
        <f>ROUND(I257*H257,2)</f>
        <v>0</v>
      </c>
      <c r="BL257" s="18" t="s">
        <v>136</v>
      </c>
      <c r="BM257" s="145" t="s">
        <v>398</v>
      </c>
    </row>
    <row r="258" spans="1:47" s="2" customFormat="1" ht="12">
      <c r="A258" s="33"/>
      <c r="B258" s="34"/>
      <c r="C258" s="33"/>
      <c r="D258" s="147" t="s">
        <v>138</v>
      </c>
      <c r="E258" s="33"/>
      <c r="F258" s="148" t="s">
        <v>399</v>
      </c>
      <c r="G258" s="33"/>
      <c r="H258" s="33"/>
      <c r="I258" s="149"/>
      <c r="J258" s="33"/>
      <c r="K258" s="33"/>
      <c r="L258" s="34"/>
      <c r="M258" s="150"/>
      <c r="N258" s="151"/>
      <c r="O258" s="54"/>
      <c r="P258" s="54"/>
      <c r="Q258" s="54"/>
      <c r="R258" s="54"/>
      <c r="S258" s="54"/>
      <c r="T258" s="55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138</v>
      </c>
      <c r="AU258" s="18" t="s">
        <v>80</v>
      </c>
    </row>
    <row r="259" spans="2:63" s="12" customFormat="1" ht="25.9" customHeight="1">
      <c r="B259" s="120"/>
      <c r="D259" s="121" t="s">
        <v>72</v>
      </c>
      <c r="E259" s="122" t="s">
        <v>400</v>
      </c>
      <c r="F259" s="122" t="s">
        <v>401</v>
      </c>
      <c r="I259" s="123"/>
      <c r="J259" s="124">
        <f>BK259</f>
        <v>0</v>
      </c>
      <c r="L259" s="120"/>
      <c r="M259" s="125"/>
      <c r="N259" s="126"/>
      <c r="O259" s="126"/>
      <c r="P259" s="127">
        <f>P260+P267+P269+P300+P304+P306+P308+P312+P400+P421+P424+P431+P455+P503+P538</f>
        <v>0</v>
      </c>
      <c r="Q259" s="126"/>
      <c r="R259" s="127">
        <f>R260+R267+R269+R300+R304+R306+R308+R312+R400+R421+R424+R431+R455+R503+R538</f>
        <v>10.090011090000003</v>
      </c>
      <c r="S259" s="126"/>
      <c r="T259" s="128">
        <f>T260+T267+T269+T300+T304+T306+T308+T312+T400+T421+T424+T431+T455+T503+T538</f>
        <v>2.84598926</v>
      </c>
      <c r="AR259" s="121" t="s">
        <v>80</v>
      </c>
      <c r="AT259" s="129" t="s">
        <v>72</v>
      </c>
      <c r="AU259" s="129" t="s">
        <v>73</v>
      </c>
      <c r="AY259" s="121" t="s">
        <v>128</v>
      </c>
      <c r="BK259" s="130">
        <f>BK260+BK267+BK269+BK300+BK304+BK306+BK308+BK312+BK400+BK421+BK424+BK431+BK455+BK503+BK538</f>
        <v>0</v>
      </c>
    </row>
    <row r="260" spans="2:63" s="12" customFormat="1" ht="22.9" customHeight="1">
      <c r="B260" s="120"/>
      <c r="D260" s="121" t="s">
        <v>72</v>
      </c>
      <c r="E260" s="131" t="s">
        <v>402</v>
      </c>
      <c r="F260" s="131" t="s">
        <v>403</v>
      </c>
      <c r="I260" s="123"/>
      <c r="J260" s="132">
        <f>BK260</f>
        <v>0</v>
      </c>
      <c r="L260" s="120"/>
      <c r="M260" s="125"/>
      <c r="N260" s="126"/>
      <c r="O260" s="126"/>
      <c r="P260" s="127">
        <f>SUM(P261:P266)</f>
        <v>0</v>
      </c>
      <c r="Q260" s="126"/>
      <c r="R260" s="127">
        <f>SUM(R261:R266)</f>
        <v>0.0041776</v>
      </c>
      <c r="S260" s="126"/>
      <c r="T260" s="128">
        <f>SUM(T261:T266)</f>
        <v>0</v>
      </c>
      <c r="AR260" s="121" t="s">
        <v>80</v>
      </c>
      <c r="AT260" s="129" t="s">
        <v>72</v>
      </c>
      <c r="AU260" s="129" t="s">
        <v>78</v>
      </c>
      <c r="AY260" s="121" t="s">
        <v>128</v>
      </c>
      <c r="BK260" s="130">
        <f>SUM(BK261:BK266)</f>
        <v>0</v>
      </c>
    </row>
    <row r="261" spans="1:65" s="2" customFormat="1" ht="21.75" customHeight="1">
      <c r="A261" s="33"/>
      <c r="B261" s="133"/>
      <c r="C261" s="134" t="s">
        <v>404</v>
      </c>
      <c r="D261" s="134" t="s">
        <v>131</v>
      </c>
      <c r="E261" s="135" t="s">
        <v>405</v>
      </c>
      <c r="F261" s="136" t="s">
        <v>406</v>
      </c>
      <c r="G261" s="137" t="s">
        <v>154</v>
      </c>
      <c r="H261" s="138">
        <v>1.463</v>
      </c>
      <c r="I261" s="139"/>
      <c r="J261" s="140">
        <f>ROUND(I261*H261,2)</f>
        <v>0</v>
      </c>
      <c r="K261" s="136" t="s">
        <v>135</v>
      </c>
      <c r="L261" s="34"/>
      <c r="M261" s="141" t="s">
        <v>3</v>
      </c>
      <c r="N261" s="142" t="s">
        <v>44</v>
      </c>
      <c r="O261" s="54"/>
      <c r="P261" s="143">
        <f>O261*H261</f>
        <v>0</v>
      </c>
      <c r="Q261" s="143">
        <v>0</v>
      </c>
      <c r="R261" s="143">
        <f>Q261*H261</f>
        <v>0</v>
      </c>
      <c r="S261" s="143">
        <v>0</v>
      </c>
      <c r="T261" s="144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45" t="s">
        <v>224</v>
      </c>
      <c r="AT261" s="145" t="s">
        <v>131</v>
      </c>
      <c r="AU261" s="145" t="s">
        <v>80</v>
      </c>
      <c r="AY261" s="18" t="s">
        <v>128</v>
      </c>
      <c r="BE261" s="146">
        <f>IF(N261="základní",J261,0)</f>
        <v>0</v>
      </c>
      <c r="BF261" s="146">
        <f>IF(N261="snížená",J261,0)</f>
        <v>0</v>
      </c>
      <c r="BG261" s="146">
        <f>IF(N261="zákl. přenesená",J261,0)</f>
        <v>0</v>
      </c>
      <c r="BH261" s="146">
        <f>IF(N261="sníž. přenesená",J261,0)</f>
        <v>0</v>
      </c>
      <c r="BI261" s="146">
        <f>IF(N261="nulová",J261,0)</f>
        <v>0</v>
      </c>
      <c r="BJ261" s="18" t="s">
        <v>78</v>
      </c>
      <c r="BK261" s="146">
        <f>ROUND(I261*H261,2)</f>
        <v>0</v>
      </c>
      <c r="BL261" s="18" t="s">
        <v>224</v>
      </c>
      <c r="BM261" s="145" t="s">
        <v>407</v>
      </c>
    </row>
    <row r="262" spans="1:47" s="2" customFormat="1" ht="12">
      <c r="A262" s="33"/>
      <c r="B262" s="34"/>
      <c r="C262" s="33"/>
      <c r="D262" s="147" t="s">
        <v>138</v>
      </c>
      <c r="E262" s="33"/>
      <c r="F262" s="148" t="s">
        <v>408</v>
      </c>
      <c r="G262" s="33"/>
      <c r="H262" s="33"/>
      <c r="I262" s="149"/>
      <c r="J262" s="33"/>
      <c r="K262" s="33"/>
      <c r="L262" s="34"/>
      <c r="M262" s="150"/>
      <c r="N262" s="151"/>
      <c r="O262" s="54"/>
      <c r="P262" s="54"/>
      <c r="Q262" s="54"/>
      <c r="R262" s="54"/>
      <c r="S262" s="54"/>
      <c r="T262" s="55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8" t="s">
        <v>138</v>
      </c>
      <c r="AU262" s="18" t="s">
        <v>80</v>
      </c>
    </row>
    <row r="263" spans="1:65" s="2" customFormat="1" ht="16.5" customHeight="1">
      <c r="A263" s="33"/>
      <c r="B263" s="133"/>
      <c r="C263" s="184" t="s">
        <v>409</v>
      </c>
      <c r="D263" s="184" t="s">
        <v>281</v>
      </c>
      <c r="E263" s="185" t="s">
        <v>410</v>
      </c>
      <c r="F263" s="186" t="s">
        <v>411</v>
      </c>
      <c r="G263" s="187" t="s">
        <v>154</v>
      </c>
      <c r="H263" s="188">
        <v>1.492</v>
      </c>
      <c r="I263" s="189"/>
      <c r="J263" s="190">
        <f>ROUND(I263*H263,2)</f>
        <v>0</v>
      </c>
      <c r="K263" s="186" t="s">
        <v>3</v>
      </c>
      <c r="L263" s="191"/>
      <c r="M263" s="192" t="s">
        <v>3</v>
      </c>
      <c r="N263" s="193" t="s">
        <v>44</v>
      </c>
      <c r="O263" s="54"/>
      <c r="P263" s="143">
        <f>O263*H263</f>
        <v>0</v>
      </c>
      <c r="Q263" s="143">
        <v>0.0028</v>
      </c>
      <c r="R263" s="143">
        <f>Q263*H263</f>
        <v>0.0041776</v>
      </c>
      <c r="S263" s="143">
        <v>0</v>
      </c>
      <c r="T263" s="144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45" t="s">
        <v>331</v>
      </c>
      <c r="AT263" s="145" t="s">
        <v>281</v>
      </c>
      <c r="AU263" s="145" t="s">
        <v>80</v>
      </c>
      <c r="AY263" s="18" t="s">
        <v>128</v>
      </c>
      <c r="BE263" s="146">
        <f>IF(N263="základní",J263,0)</f>
        <v>0</v>
      </c>
      <c r="BF263" s="146">
        <f>IF(N263="snížená",J263,0)</f>
        <v>0</v>
      </c>
      <c r="BG263" s="146">
        <f>IF(N263="zákl. přenesená",J263,0)</f>
        <v>0</v>
      </c>
      <c r="BH263" s="146">
        <f>IF(N263="sníž. přenesená",J263,0)</f>
        <v>0</v>
      </c>
      <c r="BI263" s="146">
        <f>IF(N263="nulová",J263,0)</f>
        <v>0</v>
      </c>
      <c r="BJ263" s="18" t="s">
        <v>78</v>
      </c>
      <c r="BK263" s="146">
        <f>ROUND(I263*H263,2)</f>
        <v>0</v>
      </c>
      <c r="BL263" s="18" t="s">
        <v>224</v>
      </c>
      <c r="BM263" s="145" t="s">
        <v>412</v>
      </c>
    </row>
    <row r="264" spans="2:51" s="14" customFormat="1" ht="12">
      <c r="B264" s="160"/>
      <c r="D264" s="153" t="s">
        <v>145</v>
      </c>
      <c r="F264" s="162" t="s">
        <v>413</v>
      </c>
      <c r="H264" s="163">
        <v>1.492</v>
      </c>
      <c r="I264" s="164"/>
      <c r="L264" s="160"/>
      <c r="M264" s="165"/>
      <c r="N264" s="166"/>
      <c r="O264" s="166"/>
      <c r="P264" s="166"/>
      <c r="Q264" s="166"/>
      <c r="R264" s="166"/>
      <c r="S264" s="166"/>
      <c r="T264" s="167"/>
      <c r="AT264" s="161" t="s">
        <v>145</v>
      </c>
      <c r="AU264" s="161" t="s">
        <v>80</v>
      </c>
      <c r="AV264" s="14" t="s">
        <v>80</v>
      </c>
      <c r="AW264" s="14" t="s">
        <v>4</v>
      </c>
      <c r="AX264" s="14" t="s">
        <v>78</v>
      </c>
      <c r="AY264" s="161" t="s">
        <v>128</v>
      </c>
    </row>
    <row r="265" spans="1:65" s="2" customFormat="1" ht="24.2" customHeight="1">
      <c r="A265" s="33"/>
      <c r="B265" s="133"/>
      <c r="C265" s="134" t="s">
        <v>414</v>
      </c>
      <c r="D265" s="134" t="s">
        <v>131</v>
      </c>
      <c r="E265" s="135" t="s">
        <v>415</v>
      </c>
      <c r="F265" s="136" t="s">
        <v>416</v>
      </c>
      <c r="G265" s="137" t="s">
        <v>417</v>
      </c>
      <c r="H265" s="194"/>
      <c r="I265" s="139"/>
      <c r="J265" s="140">
        <f>ROUND(I265*H265,2)</f>
        <v>0</v>
      </c>
      <c r="K265" s="136" t="s">
        <v>135</v>
      </c>
      <c r="L265" s="34"/>
      <c r="M265" s="141" t="s">
        <v>3</v>
      </c>
      <c r="N265" s="142" t="s">
        <v>44</v>
      </c>
      <c r="O265" s="54"/>
      <c r="P265" s="143">
        <f>O265*H265</f>
        <v>0</v>
      </c>
      <c r="Q265" s="143">
        <v>0</v>
      </c>
      <c r="R265" s="143">
        <f>Q265*H265</f>
        <v>0</v>
      </c>
      <c r="S265" s="143">
        <v>0</v>
      </c>
      <c r="T265" s="144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45" t="s">
        <v>224</v>
      </c>
      <c r="AT265" s="145" t="s">
        <v>131</v>
      </c>
      <c r="AU265" s="145" t="s">
        <v>80</v>
      </c>
      <c r="AY265" s="18" t="s">
        <v>128</v>
      </c>
      <c r="BE265" s="146">
        <f>IF(N265="základní",J265,0)</f>
        <v>0</v>
      </c>
      <c r="BF265" s="146">
        <f>IF(N265="snížená",J265,0)</f>
        <v>0</v>
      </c>
      <c r="BG265" s="146">
        <f>IF(N265="zákl. přenesená",J265,0)</f>
        <v>0</v>
      </c>
      <c r="BH265" s="146">
        <f>IF(N265="sníž. přenesená",J265,0)</f>
        <v>0</v>
      </c>
      <c r="BI265" s="146">
        <f>IF(N265="nulová",J265,0)</f>
        <v>0</v>
      </c>
      <c r="BJ265" s="18" t="s">
        <v>78</v>
      </c>
      <c r="BK265" s="146">
        <f>ROUND(I265*H265,2)</f>
        <v>0</v>
      </c>
      <c r="BL265" s="18" t="s">
        <v>224</v>
      </c>
      <c r="BM265" s="145" t="s">
        <v>418</v>
      </c>
    </row>
    <row r="266" spans="1:47" s="2" customFormat="1" ht="12">
      <c r="A266" s="33"/>
      <c r="B266" s="34"/>
      <c r="C266" s="33"/>
      <c r="D266" s="147" t="s">
        <v>138</v>
      </c>
      <c r="E266" s="33"/>
      <c r="F266" s="148" t="s">
        <v>419</v>
      </c>
      <c r="G266" s="33"/>
      <c r="H266" s="33"/>
      <c r="I266" s="149"/>
      <c r="J266" s="33"/>
      <c r="K266" s="33"/>
      <c r="L266" s="34"/>
      <c r="M266" s="150"/>
      <c r="N266" s="151"/>
      <c r="O266" s="54"/>
      <c r="P266" s="54"/>
      <c r="Q266" s="54"/>
      <c r="R266" s="54"/>
      <c r="S266" s="54"/>
      <c r="T266" s="55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T266" s="18" t="s">
        <v>138</v>
      </c>
      <c r="AU266" s="18" t="s">
        <v>80</v>
      </c>
    </row>
    <row r="267" spans="2:63" s="12" customFormat="1" ht="22.9" customHeight="1">
      <c r="B267" s="120"/>
      <c r="D267" s="121" t="s">
        <v>72</v>
      </c>
      <c r="E267" s="131" t="s">
        <v>420</v>
      </c>
      <c r="F267" s="131" t="s">
        <v>421</v>
      </c>
      <c r="I267" s="123"/>
      <c r="J267" s="132">
        <f>BK267</f>
        <v>0</v>
      </c>
      <c r="L267" s="120"/>
      <c r="M267" s="125"/>
      <c r="N267" s="126"/>
      <c r="O267" s="126"/>
      <c r="P267" s="127">
        <f>P268</f>
        <v>0</v>
      </c>
      <c r="Q267" s="126"/>
      <c r="R267" s="127">
        <f>R268</f>
        <v>0</v>
      </c>
      <c r="S267" s="126"/>
      <c r="T267" s="128">
        <f>T268</f>
        <v>0</v>
      </c>
      <c r="AR267" s="121" t="s">
        <v>80</v>
      </c>
      <c r="AT267" s="129" t="s">
        <v>72</v>
      </c>
      <c r="AU267" s="129" t="s">
        <v>78</v>
      </c>
      <c r="AY267" s="121" t="s">
        <v>128</v>
      </c>
      <c r="BK267" s="130">
        <f>BK268</f>
        <v>0</v>
      </c>
    </row>
    <row r="268" spans="1:65" s="2" customFormat="1" ht="16.5" customHeight="1">
      <c r="A268" s="33"/>
      <c r="B268" s="133"/>
      <c r="C268" s="134" t="s">
        <v>422</v>
      </c>
      <c r="D268" s="134" t="s">
        <v>131</v>
      </c>
      <c r="E268" s="135" t="s">
        <v>423</v>
      </c>
      <c r="F268" s="136" t="s">
        <v>424</v>
      </c>
      <c r="G268" s="137" t="s">
        <v>425</v>
      </c>
      <c r="H268" s="138">
        <v>1</v>
      </c>
      <c r="I268" s="139"/>
      <c r="J268" s="140">
        <f>ROUND(I268*H268,2)</f>
        <v>0</v>
      </c>
      <c r="K268" s="136" t="s">
        <v>3</v>
      </c>
      <c r="L268" s="34"/>
      <c r="M268" s="141" t="s">
        <v>3</v>
      </c>
      <c r="N268" s="142" t="s">
        <v>44</v>
      </c>
      <c r="O268" s="54"/>
      <c r="P268" s="143">
        <f>O268*H268</f>
        <v>0</v>
      </c>
      <c r="Q268" s="143">
        <v>0</v>
      </c>
      <c r="R268" s="143">
        <f>Q268*H268</f>
        <v>0</v>
      </c>
      <c r="S268" s="143">
        <v>0</v>
      </c>
      <c r="T268" s="144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45" t="s">
        <v>224</v>
      </c>
      <c r="AT268" s="145" t="s">
        <v>131</v>
      </c>
      <c r="AU268" s="145" t="s">
        <v>80</v>
      </c>
      <c r="AY268" s="18" t="s">
        <v>128</v>
      </c>
      <c r="BE268" s="146">
        <f>IF(N268="základní",J268,0)</f>
        <v>0</v>
      </c>
      <c r="BF268" s="146">
        <f>IF(N268="snížená",J268,0)</f>
        <v>0</v>
      </c>
      <c r="BG268" s="146">
        <f>IF(N268="zákl. přenesená",J268,0)</f>
        <v>0</v>
      </c>
      <c r="BH268" s="146">
        <f>IF(N268="sníž. přenesená",J268,0)</f>
        <v>0</v>
      </c>
      <c r="BI268" s="146">
        <f>IF(N268="nulová",J268,0)</f>
        <v>0</v>
      </c>
      <c r="BJ268" s="18" t="s">
        <v>78</v>
      </c>
      <c r="BK268" s="146">
        <f>ROUND(I268*H268,2)</f>
        <v>0</v>
      </c>
      <c r="BL268" s="18" t="s">
        <v>224</v>
      </c>
      <c r="BM268" s="145" t="s">
        <v>426</v>
      </c>
    </row>
    <row r="269" spans="2:63" s="12" customFormat="1" ht="22.9" customHeight="1">
      <c r="B269" s="120"/>
      <c r="D269" s="121" t="s">
        <v>72</v>
      </c>
      <c r="E269" s="131" t="s">
        <v>427</v>
      </c>
      <c r="F269" s="131" t="s">
        <v>428</v>
      </c>
      <c r="I269" s="123"/>
      <c r="J269" s="132">
        <f>BK269</f>
        <v>0</v>
      </c>
      <c r="L269" s="120"/>
      <c r="M269" s="125"/>
      <c r="N269" s="126"/>
      <c r="O269" s="126"/>
      <c r="P269" s="127">
        <f>SUM(P270:P299)</f>
        <v>0</v>
      </c>
      <c r="Q269" s="126"/>
      <c r="R269" s="127">
        <f>SUM(R270:R299)</f>
        <v>0.29346000000000005</v>
      </c>
      <c r="S269" s="126"/>
      <c r="T269" s="128">
        <f>SUM(T270:T299)</f>
        <v>0.14132999999999998</v>
      </c>
      <c r="AR269" s="121" t="s">
        <v>80</v>
      </c>
      <c r="AT269" s="129" t="s">
        <v>72</v>
      </c>
      <c r="AU269" s="129" t="s">
        <v>78</v>
      </c>
      <c r="AY269" s="121" t="s">
        <v>128</v>
      </c>
      <c r="BK269" s="130">
        <f>SUM(BK270:BK299)</f>
        <v>0</v>
      </c>
    </row>
    <row r="270" spans="1:65" s="2" customFormat="1" ht="16.5" customHeight="1">
      <c r="A270" s="33"/>
      <c r="B270" s="133"/>
      <c r="C270" s="134" t="s">
        <v>429</v>
      </c>
      <c r="D270" s="134" t="s">
        <v>131</v>
      </c>
      <c r="E270" s="135" t="s">
        <v>430</v>
      </c>
      <c r="F270" s="136" t="s">
        <v>431</v>
      </c>
      <c r="G270" s="137" t="s">
        <v>425</v>
      </c>
      <c r="H270" s="138">
        <v>1</v>
      </c>
      <c r="I270" s="139"/>
      <c r="J270" s="140">
        <f>ROUND(I270*H270,2)</f>
        <v>0</v>
      </c>
      <c r="K270" s="136" t="s">
        <v>3</v>
      </c>
      <c r="L270" s="34"/>
      <c r="M270" s="141" t="s">
        <v>3</v>
      </c>
      <c r="N270" s="142" t="s">
        <v>44</v>
      </c>
      <c r="O270" s="54"/>
      <c r="P270" s="143">
        <f>O270*H270</f>
        <v>0</v>
      </c>
      <c r="Q270" s="143">
        <v>0.00376</v>
      </c>
      <c r="R270" s="143">
        <f>Q270*H270</f>
        <v>0.00376</v>
      </c>
      <c r="S270" s="143">
        <v>0</v>
      </c>
      <c r="T270" s="144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45" t="s">
        <v>224</v>
      </c>
      <c r="AT270" s="145" t="s">
        <v>131</v>
      </c>
      <c r="AU270" s="145" t="s">
        <v>80</v>
      </c>
      <c r="AY270" s="18" t="s">
        <v>128</v>
      </c>
      <c r="BE270" s="146">
        <f>IF(N270="základní",J270,0)</f>
        <v>0</v>
      </c>
      <c r="BF270" s="146">
        <f>IF(N270="snížená",J270,0)</f>
        <v>0</v>
      </c>
      <c r="BG270" s="146">
        <f>IF(N270="zákl. přenesená",J270,0)</f>
        <v>0</v>
      </c>
      <c r="BH270" s="146">
        <f>IF(N270="sníž. přenesená",J270,0)</f>
        <v>0</v>
      </c>
      <c r="BI270" s="146">
        <f>IF(N270="nulová",J270,0)</f>
        <v>0</v>
      </c>
      <c r="BJ270" s="18" t="s">
        <v>78</v>
      </c>
      <c r="BK270" s="146">
        <f>ROUND(I270*H270,2)</f>
        <v>0</v>
      </c>
      <c r="BL270" s="18" t="s">
        <v>224</v>
      </c>
      <c r="BM270" s="145" t="s">
        <v>432</v>
      </c>
    </row>
    <row r="271" spans="1:65" s="2" customFormat="1" ht="24.2" customHeight="1">
      <c r="A271" s="33"/>
      <c r="B271" s="133"/>
      <c r="C271" s="134" t="s">
        <v>433</v>
      </c>
      <c r="D271" s="134" t="s">
        <v>131</v>
      </c>
      <c r="E271" s="135" t="s">
        <v>434</v>
      </c>
      <c r="F271" s="136" t="s">
        <v>435</v>
      </c>
      <c r="G271" s="137" t="s">
        <v>134</v>
      </c>
      <c r="H271" s="138">
        <v>2</v>
      </c>
      <c r="I271" s="139"/>
      <c r="J271" s="140">
        <f>ROUND(I271*H271,2)</f>
        <v>0</v>
      </c>
      <c r="K271" s="136" t="s">
        <v>135</v>
      </c>
      <c r="L271" s="34"/>
      <c r="M271" s="141" t="s">
        <v>3</v>
      </c>
      <c r="N271" s="142" t="s">
        <v>44</v>
      </c>
      <c r="O271" s="54"/>
      <c r="P271" s="143">
        <f>O271*H271</f>
        <v>0</v>
      </c>
      <c r="Q271" s="143">
        <v>0.00155</v>
      </c>
      <c r="R271" s="143">
        <f>Q271*H271</f>
        <v>0.0031</v>
      </c>
      <c r="S271" s="143">
        <v>0.00155</v>
      </c>
      <c r="T271" s="144">
        <f>S271*H271</f>
        <v>0.0031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45" t="s">
        <v>224</v>
      </c>
      <c r="AT271" s="145" t="s">
        <v>131</v>
      </c>
      <c r="AU271" s="145" t="s">
        <v>80</v>
      </c>
      <c r="AY271" s="18" t="s">
        <v>128</v>
      </c>
      <c r="BE271" s="146">
        <f>IF(N271="základní",J271,0)</f>
        <v>0</v>
      </c>
      <c r="BF271" s="146">
        <f>IF(N271="snížená",J271,0)</f>
        <v>0</v>
      </c>
      <c r="BG271" s="146">
        <f>IF(N271="zákl. přenesená",J271,0)</f>
        <v>0</v>
      </c>
      <c r="BH271" s="146">
        <f>IF(N271="sníž. přenesená",J271,0)</f>
        <v>0</v>
      </c>
      <c r="BI271" s="146">
        <f>IF(N271="nulová",J271,0)</f>
        <v>0</v>
      </c>
      <c r="BJ271" s="18" t="s">
        <v>78</v>
      </c>
      <c r="BK271" s="146">
        <f>ROUND(I271*H271,2)</f>
        <v>0</v>
      </c>
      <c r="BL271" s="18" t="s">
        <v>224</v>
      </c>
      <c r="BM271" s="145" t="s">
        <v>436</v>
      </c>
    </row>
    <row r="272" spans="1:47" s="2" customFormat="1" ht="12">
      <c r="A272" s="33"/>
      <c r="B272" s="34"/>
      <c r="C272" s="33"/>
      <c r="D272" s="147" t="s">
        <v>138</v>
      </c>
      <c r="E272" s="33"/>
      <c r="F272" s="148" t="s">
        <v>437</v>
      </c>
      <c r="G272" s="33"/>
      <c r="H272" s="33"/>
      <c r="I272" s="149"/>
      <c r="J272" s="33"/>
      <c r="K272" s="33"/>
      <c r="L272" s="34"/>
      <c r="M272" s="150"/>
      <c r="N272" s="151"/>
      <c r="O272" s="54"/>
      <c r="P272" s="54"/>
      <c r="Q272" s="54"/>
      <c r="R272" s="54"/>
      <c r="S272" s="54"/>
      <c r="T272" s="55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8" t="s">
        <v>138</v>
      </c>
      <c r="AU272" s="18" t="s">
        <v>80</v>
      </c>
    </row>
    <row r="273" spans="1:65" s="2" customFormat="1" ht="24.2" customHeight="1">
      <c r="A273" s="33"/>
      <c r="B273" s="133"/>
      <c r="C273" s="134" t="s">
        <v>438</v>
      </c>
      <c r="D273" s="134" t="s">
        <v>131</v>
      </c>
      <c r="E273" s="135" t="s">
        <v>439</v>
      </c>
      <c r="F273" s="136" t="s">
        <v>440</v>
      </c>
      <c r="G273" s="137" t="s">
        <v>134</v>
      </c>
      <c r="H273" s="138">
        <v>2</v>
      </c>
      <c r="I273" s="139"/>
      <c r="J273" s="140">
        <f>ROUND(I273*H273,2)</f>
        <v>0</v>
      </c>
      <c r="K273" s="136" t="s">
        <v>135</v>
      </c>
      <c r="L273" s="34"/>
      <c r="M273" s="141" t="s">
        <v>3</v>
      </c>
      <c r="N273" s="142" t="s">
        <v>44</v>
      </c>
      <c r="O273" s="54"/>
      <c r="P273" s="143">
        <f>O273*H273</f>
        <v>0</v>
      </c>
      <c r="Q273" s="143">
        <v>0.01494</v>
      </c>
      <c r="R273" s="143">
        <f>Q273*H273</f>
        <v>0.02988</v>
      </c>
      <c r="S273" s="143">
        <v>0.01494</v>
      </c>
      <c r="T273" s="144">
        <f>S273*H273</f>
        <v>0.02988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45" t="s">
        <v>224</v>
      </c>
      <c r="AT273" s="145" t="s">
        <v>131</v>
      </c>
      <c r="AU273" s="145" t="s">
        <v>80</v>
      </c>
      <c r="AY273" s="18" t="s">
        <v>128</v>
      </c>
      <c r="BE273" s="146">
        <f>IF(N273="základní",J273,0)</f>
        <v>0</v>
      </c>
      <c r="BF273" s="146">
        <f>IF(N273="snížená",J273,0)</f>
        <v>0</v>
      </c>
      <c r="BG273" s="146">
        <f>IF(N273="zákl. přenesená",J273,0)</f>
        <v>0</v>
      </c>
      <c r="BH273" s="146">
        <f>IF(N273="sníž. přenesená",J273,0)</f>
        <v>0</v>
      </c>
      <c r="BI273" s="146">
        <f>IF(N273="nulová",J273,0)</f>
        <v>0</v>
      </c>
      <c r="BJ273" s="18" t="s">
        <v>78</v>
      </c>
      <c r="BK273" s="146">
        <f>ROUND(I273*H273,2)</f>
        <v>0</v>
      </c>
      <c r="BL273" s="18" t="s">
        <v>224</v>
      </c>
      <c r="BM273" s="145" t="s">
        <v>441</v>
      </c>
    </row>
    <row r="274" spans="1:47" s="2" customFormat="1" ht="12">
      <c r="A274" s="33"/>
      <c r="B274" s="34"/>
      <c r="C274" s="33"/>
      <c r="D274" s="147" t="s">
        <v>138</v>
      </c>
      <c r="E274" s="33"/>
      <c r="F274" s="148" t="s">
        <v>442</v>
      </c>
      <c r="G274" s="33"/>
      <c r="H274" s="33"/>
      <c r="I274" s="149"/>
      <c r="J274" s="33"/>
      <c r="K274" s="33"/>
      <c r="L274" s="34"/>
      <c r="M274" s="150"/>
      <c r="N274" s="151"/>
      <c r="O274" s="54"/>
      <c r="P274" s="54"/>
      <c r="Q274" s="54"/>
      <c r="R274" s="54"/>
      <c r="S274" s="54"/>
      <c r="T274" s="55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8" t="s">
        <v>138</v>
      </c>
      <c r="AU274" s="18" t="s">
        <v>80</v>
      </c>
    </row>
    <row r="275" spans="1:65" s="2" customFormat="1" ht="24.2" customHeight="1">
      <c r="A275" s="33"/>
      <c r="B275" s="133"/>
      <c r="C275" s="134" t="s">
        <v>443</v>
      </c>
      <c r="D275" s="134" t="s">
        <v>131</v>
      </c>
      <c r="E275" s="135" t="s">
        <v>444</v>
      </c>
      <c r="F275" s="136" t="s">
        <v>445</v>
      </c>
      <c r="G275" s="137" t="s">
        <v>134</v>
      </c>
      <c r="H275" s="138">
        <v>3</v>
      </c>
      <c r="I275" s="139"/>
      <c r="J275" s="140">
        <f>ROUND(I275*H275,2)</f>
        <v>0</v>
      </c>
      <c r="K275" s="136" t="s">
        <v>135</v>
      </c>
      <c r="L275" s="34"/>
      <c r="M275" s="141" t="s">
        <v>3</v>
      </c>
      <c r="N275" s="142" t="s">
        <v>44</v>
      </c>
      <c r="O275" s="54"/>
      <c r="P275" s="143">
        <f>O275*H275</f>
        <v>0</v>
      </c>
      <c r="Q275" s="143">
        <v>0.02673</v>
      </c>
      <c r="R275" s="143">
        <f>Q275*H275</f>
        <v>0.08019</v>
      </c>
      <c r="S275" s="143">
        <v>0.02673</v>
      </c>
      <c r="T275" s="144">
        <f>S275*H275</f>
        <v>0.08019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45" t="s">
        <v>224</v>
      </c>
      <c r="AT275" s="145" t="s">
        <v>131</v>
      </c>
      <c r="AU275" s="145" t="s">
        <v>80</v>
      </c>
      <c r="AY275" s="18" t="s">
        <v>128</v>
      </c>
      <c r="BE275" s="146">
        <f>IF(N275="základní",J275,0)</f>
        <v>0</v>
      </c>
      <c r="BF275" s="146">
        <f>IF(N275="snížená",J275,0)</f>
        <v>0</v>
      </c>
      <c r="BG275" s="146">
        <f>IF(N275="zákl. přenesená",J275,0)</f>
        <v>0</v>
      </c>
      <c r="BH275" s="146">
        <f>IF(N275="sníž. přenesená",J275,0)</f>
        <v>0</v>
      </c>
      <c r="BI275" s="146">
        <f>IF(N275="nulová",J275,0)</f>
        <v>0</v>
      </c>
      <c r="BJ275" s="18" t="s">
        <v>78</v>
      </c>
      <c r="BK275" s="146">
        <f>ROUND(I275*H275,2)</f>
        <v>0</v>
      </c>
      <c r="BL275" s="18" t="s">
        <v>224</v>
      </c>
      <c r="BM275" s="145" t="s">
        <v>446</v>
      </c>
    </row>
    <row r="276" spans="1:47" s="2" customFormat="1" ht="12">
      <c r="A276" s="33"/>
      <c r="B276" s="34"/>
      <c r="C276" s="33"/>
      <c r="D276" s="147" t="s">
        <v>138</v>
      </c>
      <c r="E276" s="33"/>
      <c r="F276" s="148" t="s">
        <v>447</v>
      </c>
      <c r="G276" s="33"/>
      <c r="H276" s="33"/>
      <c r="I276" s="149"/>
      <c r="J276" s="33"/>
      <c r="K276" s="33"/>
      <c r="L276" s="34"/>
      <c r="M276" s="150"/>
      <c r="N276" s="151"/>
      <c r="O276" s="54"/>
      <c r="P276" s="54"/>
      <c r="Q276" s="54"/>
      <c r="R276" s="54"/>
      <c r="S276" s="54"/>
      <c r="T276" s="55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T276" s="18" t="s">
        <v>138</v>
      </c>
      <c r="AU276" s="18" t="s">
        <v>80</v>
      </c>
    </row>
    <row r="277" spans="1:65" s="2" customFormat="1" ht="16.5" customHeight="1">
      <c r="A277" s="33"/>
      <c r="B277" s="133"/>
      <c r="C277" s="134" t="s">
        <v>448</v>
      </c>
      <c r="D277" s="134" t="s">
        <v>131</v>
      </c>
      <c r="E277" s="135" t="s">
        <v>449</v>
      </c>
      <c r="F277" s="136" t="s">
        <v>450</v>
      </c>
      <c r="G277" s="137" t="s">
        <v>134</v>
      </c>
      <c r="H277" s="138">
        <v>1</v>
      </c>
      <c r="I277" s="139"/>
      <c r="J277" s="140">
        <f>ROUND(I277*H277,2)</f>
        <v>0</v>
      </c>
      <c r="K277" s="136" t="s">
        <v>3</v>
      </c>
      <c r="L277" s="34"/>
      <c r="M277" s="141" t="s">
        <v>3</v>
      </c>
      <c r="N277" s="142" t="s">
        <v>44</v>
      </c>
      <c r="O277" s="54"/>
      <c r="P277" s="143">
        <f>O277*H277</f>
        <v>0</v>
      </c>
      <c r="Q277" s="143">
        <v>0.00247</v>
      </c>
      <c r="R277" s="143">
        <f>Q277*H277</f>
        <v>0.00247</v>
      </c>
      <c r="S277" s="143">
        <v>0</v>
      </c>
      <c r="T277" s="144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45" t="s">
        <v>224</v>
      </c>
      <c r="AT277" s="145" t="s">
        <v>131</v>
      </c>
      <c r="AU277" s="145" t="s">
        <v>80</v>
      </c>
      <c r="AY277" s="18" t="s">
        <v>128</v>
      </c>
      <c r="BE277" s="146">
        <f>IF(N277="základní",J277,0)</f>
        <v>0</v>
      </c>
      <c r="BF277" s="146">
        <f>IF(N277="snížená",J277,0)</f>
        <v>0</v>
      </c>
      <c r="BG277" s="146">
        <f>IF(N277="zákl. přenesená",J277,0)</f>
        <v>0</v>
      </c>
      <c r="BH277" s="146">
        <f>IF(N277="sníž. přenesená",J277,0)</f>
        <v>0</v>
      </c>
      <c r="BI277" s="146">
        <f>IF(N277="nulová",J277,0)</f>
        <v>0</v>
      </c>
      <c r="BJ277" s="18" t="s">
        <v>78</v>
      </c>
      <c r="BK277" s="146">
        <f>ROUND(I277*H277,2)</f>
        <v>0</v>
      </c>
      <c r="BL277" s="18" t="s">
        <v>224</v>
      </c>
      <c r="BM277" s="145" t="s">
        <v>451</v>
      </c>
    </row>
    <row r="278" spans="1:65" s="2" customFormat="1" ht="16.5" customHeight="1">
      <c r="A278" s="33"/>
      <c r="B278" s="133"/>
      <c r="C278" s="184" t="s">
        <v>452</v>
      </c>
      <c r="D278" s="184" t="s">
        <v>281</v>
      </c>
      <c r="E278" s="185" t="s">
        <v>453</v>
      </c>
      <c r="F278" s="186" t="s">
        <v>454</v>
      </c>
      <c r="G278" s="187" t="s">
        <v>134</v>
      </c>
      <c r="H278" s="188">
        <v>1</v>
      </c>
      <c r="I278" s="189"/>
      <c r="J278" s="190">
        <f>ROUND(I278*H278,2)</f>
        <v>0</v>
      </c>
      <c r="K278" s="186" t="s">
        <v>3</v>
      </c>
      <c r="L278" s="191"/>
      <c r="M278" s="192" t="s">
        <v>3</v>
      </c>
      <c r="N278" s="193" t="s">
        <v>44</v>
      </c>
      <c r="O278" s="54"/>
      <c r="P278" s="143">
        <f>O278*H278</f>
        <v>0</v>
      </c>
      <c r="Q278" s="143">
        <v>0.014</v>
      </c>
      <c r="R278" s="143">
        <f>Q278*H278</f>
        <v>0.014</v>
      </c>
      <c r="S278" s="143">
        <v>0</v>
      </c>
      <c r="T278" s="144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45" t="s">
        <v>331</v>
      </c>
      <c r="AT278" s="145" t="s">
        <v>281</v>
      </c>
      <c r="AU278" s="145" t="s">
        <v>80</v>
      </c>
      <c r="AY278" s="18" t="s">
        <v>128</v>
      </c>
      <c r="BE278" s="146">
        <f>IF(N278="základní",J278,0)</f>
        <v>0</v>
      </c>
      <c r="BF278" s="146">
        <f>IF(N278="snížená",J278,0)</f>
        <v>0</v>
      </c>
      <c r="BG278" s="146">
        <f>IF(N278="zákl. přenesená",J278,0)</f>
        <v>0</v>
      </c>
      <c r="BH278" s="146">
        <f>IF(N278="sníž. přenesená",J278,0)</f>
        <v>0</v>
      </c>
      <c r="BI278" s="146">
        <f>IF(N278="nulová",J278,0)</f>
        <v>0</v>
      </c>
      <c r="BJ278" s="18" t="s">
        <v>78</v>
      </c>
      <c r="BK278" s="146">
        <f>ROUND(I278*H278,2)</f>
        <v>0</v>
      </c>
      <c r="BL278" s="18" t="s">
        <v>224</v>
      </c>
      <c r="BM278" s="145" t="s">
        <v>455</v>
      </c>
    </row>
    <row r="279" spans="1:65" s="2" customFormat="1" ht="24.2" customHeight="1">
      <c r="A279" s="33"/>
      <c r="B279" s="133"/>
      <c r="C279" s="134" t="s">
        <v>456</v>
      </c>
      <c r="D279" s="134" t="s">
        <v>131</v>
      </c>
      <c r="E279" s="135" t="s">
        <v>457</v>
      </c>
      <c r="F279" s="136" t="s">
        <v>458</v>
      </c>
      <c r="G279" s="137" t="s">
        <v>134</v>
      </c>
      <c r="H279" s="138">
        <v>2</v>
      </c>
      <c r="I279" s="139"/>
      <c r="J279" s="140">
        <f>ROUND(I279*H279,2)</f>
        <v>0</v>
      </c>
      <c r="K279" s="136" t="s">
        <v>135</v>
      </c>
      <c r="L279" s="34"/>
      <c r="M279" s="141" t="s">
        <v>3</v>
      </c>
      <c r="N279" s="142" t="s">
        <v>44</v>
      </c>
      <c r="O279" s="54"/>
      <c r="P279" s="143">
        <f>O279*H279</f>
        <v>0</v>
      </c>
      <c r="Q279" s="143">
        <v>0.01408</v>
      </c>
      <c r="R279" s="143">
        <f>Q279*H279</f>
        <v>0.02816</v>
      </c>
      <c r="S279" s="143">
        <v>0.01408</v>
      </c>
      <c r="T279" s="144">
        <f>S279*H279</f>
        <v>0.02816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45" t="s">
        <v>224</v>
      </c>
      <c r="AT279" s="145" t="s">
        <v>131</v>
      </c>
      <c r="AU279" s="145" t="s">
        <v>80</v>
      </c>
      <c r="AY279" s="18" t="s">
        <v>128</v>
      </c>
      <c r="BE279" s="146">
        <f>IF(N279="základní",J279,0)</f>
        <v>0</v>
      </c>
      <c r="BF279" s="146">
        <f>IF(N279="snížená",J279,0)</f>
        <v>0</v>
      </c>
      <c r="BG279" s="146">
        <f>IF(N279="zákl. přenesená",J279,0)</f>
        <v>0</v>
      </c>
      <c r="BH279" s="146">
        <f>IF(N279="sníž. přenesená",J279,0)</f>
        <v>0</v>
      </c>
      <c r="BI279" s="146">
        <f>IF(N279="nulová",J279,0)</f>
        <v>0</v>
      </c>
      <c r="BJ279" s="18" t="s">
        <v>78</v>
      </c>
      <c r="BK279" s="146">
        <f>ROUND(I279*H279,2)</f>
        <v>0</v>
      </c>
      <c r="BL279" s="18" t="s">
        <v>224</v>
      </c>
      <c r="BM279" s="145" t="s">
        <v>459</v>
      </c>
    </row>
    <row r="280" spans="1:47" s="2" customFormat="1" ht="12">
      <c r="A280" s="33"/>
      <c r="B280" s="34"/>
      <c r="C280" s="33"/>
      <c r="D280" s="147" t="s">
        <v>138</v>
      </c>
      <c r="E280" s="33"/>
      <c r="F280" s="148" t="s">
        <v>460</v>
      </c>
      <c r="G280" s="33"/>
      <c r="H280" s="33"/>
      <c r="I280" s="149"/>
      <c r="J280" s="33"/>
      <c r="K280" s="33"/>
      <c r="L280" s="34"/>
      <c r="M280" s="150"/>
      <c r="N280" s="151"/>
      <c r="O280" s="54"/>
      <c r="P280" s="54"/>
      <c r="Q280" s="54"/>
      <c r="R280" s="54"/>
      <c r="S280" s="54"/>
      <c r="T280" s="55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T280" s="18" t="s">
        <v>138</v>
      </c>
      <c r="AU280" s="18" t="s">
        <v>80</v>
      </c>
    </row>
    <row r="281" spans="1:65" s="2" customFormat="1" ht="24.2" customHeight="1">
      <c r="A281" s="33"/>
      <c r="B281" s="133"/>
      <c r="C281" s="134" t="s">
        <v>461</v>
      </c>
      <c r="D281" s="134" t="s">
        <v>131</v>
      </c>
      <c r="E281" s="135" t="s">
        <v>462</v>
      </c>
      <c r="F281" s="136" t="s">
        <v>463</v>
      </c>
      <c r="G281" s="137" t="s">
        <v>425</v>
      </c>
      <c r="H281" s="138">
        <v>1</v>
      </c>
      <c r="I281" s="139"/>
      <c r="J281" s="140">
        <f>ROUND(I281*H281,2)</f>
        <v>0</v>
      </c>
      <c r="K281" s="136" t="s">
        <v>135</v>
      </c>
      <c r="L281" s="34"/>
      <c r="M281" s="141" t="s">
        <v>3</v>
      </c>
      <c r="N281" s="142" t="s">
        <v>44</v>
      </c>
      <c r="O281" s="54"/>
      <c r="P281" s="143">
        <f>O281*H281</f>
        <v>0</v>
      </c>
      <c r="Q281" s="143">
        <v>0.01797</v>
      </c>
      <c r="R281" s="143">
        <f>Q281*H281</f>
        <v>0.01797</v>
      </c>
      <c r="S281" s="143">
        <v>0</v>
      </c>
      <c r="T281" s="144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45" t="s">
        <v>224</v>
      </c>
      <c r="AT281" s="145" t="s">
        <v>131</v>
      </c>
      <c r="AU281" s="145" t="s">
        <v>80</v>
      </c>
      <c r="AY281" s="18" t="s">
        <v>128</v>
      </c>
      <c r="BE281" s="146">
        <f>IF(N281="základní",J281,0)</f>
        <v>0</v>
      </c>
      <c r="BF281" s="146">
        <f>IF(N281="snížená",J281,0)</f>
        <v>0</v>
      </c>
      <c r="BG281" s="146">
        <f>IF(N281="zákl. přenesená",J281,0)</f>
        <v>0</v>
      </c>
      <c r="BH281" s="146">
        <f>IF(N281="sníž. přenesená",J281,0)</f>
        <v>0</v>
      </c>
      <c r="BI281" s="146">
        <f>IF(N281="nulová",J281,0)</f>
        <v>0</v>
      </c>
      <c r="BJ281" s="18" t="s">
        <v>78</v>
      </c>
      <c r="BK281" s="146">
        <f>ROUND(I281*H281,2)</f>
        <v>0</v>
      </c>
      <c r="BL281" s="18" t="s">
        <v>224</v>
      </c>
      <c r="BM281" s="145" t="s">
        <v>464</v>
      </c>
    </row>
    <row r="282" spans="1:47" s="2" customFormat="1" ht="12">
      <c r="A282" s="33"/>
      <c r="B282" s="34"/>
      <c r="C282" s="33"/>
      <c r="D282" s="147" t="s">
        <v>138</v>
      </c>
      <c r="E282" s="33"/>
      <c r="F282" s="148" t="s">
        <v>465</v>
      </c>
      <c r="G282" s="33"/>
      <c r="H282" s="33"/>
      <c r="I282" s="149"/>
      <c r="J282" s="33"/>
      <c r="K282" s="33"/>
      <c r="L282" s="34"/>
      <c r="M282" s="150"/>
      <c r="N282" s="151"/>
      <c r="O282" s="54"/>
      <c r="P282" s="54"/>
      <c r="Q282" s="54"/>
      <c r="R282" s="54"/>
      <c r="S282" s="54"/>
      <c r="T282" s="55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T282" s="18" t="s">
        <v>138</v>
      </c>
      <c r="AU282" s="18" t="s">
        <v>80</v>
      </c>
    </row>
    <row r="283" spans="1:65" s="2" customFormat="1" ht="21.75" customHeight="1">
      <c r="A283" s="33"/>
      <c r="B283" s="133"/>
      <c r="C283" s="134" t="s">
        <v>466</v>
      </c>
      <c r="D283" s="134" t="s">
        <v>131</v>
      </c>
      <c r="E283" s="135" t="s">
        <v>467</v>
      </c>
      <c r="F283" s="136" t="s">
        <v>468</v>
      </c>
      <c r="G283" s="137" t="s">
        <v>425</v>
      </c>
      <c r="H283" s="138">
        <v>10</v>
      </c>
      <c r="I283" s="139"/>
      <c r="J283" s="140">
        <f>ROUND(I283*H283,2)</f>
        <v>0</v>
      </c>
      <c r="K283" s="136" t="s">
        <v>135</v>
      </c>
      <c r="L283" s="34"/>
      <c r="M283" s="141" t="s">
        <v>3</v>
      </c>
      <c r="N283" s="142" t="s">
        <v>44</v>
      </c>
      <c r="O283" s="54"/>
      <c r="P283" s="143">
        <f>O283*H283</f>
        <v>0</v>
      </c>
      <c r="Q283" s="143">
        <v>0.00052</v>
      </c>
      <c r="R283" s="143">
        <f>Q283*H283</f>
        <v>0.0052</v>
      </c>
      <c r="S283" s="143">
        <v>0</v>
      </c>
      <c r="T283" s="144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45" t="s">
        <v>224</v>
      </c>
      <c r="AT283" s="145" t="s">
        <v>131</v>
      </c>
      <c r="AU283" s="145" t="s">
        <v>80</v>
      </c>
      <c r="AY283" s="18" t="s">
        <v>128</v>
      </c>
      <c r="BE283" s="146">
        <f>IF(N283="základní",J283,0)</f>
        <v>0</v>
      </c>
      <c r="BF283" s="146">
        <f>IF(N283="snížená",J283,0)</f>
        <v>0</v>
      </c>
      <c r="BG283" s="146">
        <f>IF(N283="zákl. přenesená",J283,0)</f>
        <v>0</v>
      </c>
      <c r="BH283" s="146">
        <f>IF(N283="sníž. přenesená",J283,0)</f>
        <v>0</v>
      </c>
      <c r="BI283" s="146">
        <f>IF(N283="nulová",J283,0)</f>
        <v>0</v>
      </c>
      <c r="BJ283" s="18" t="s">
        <v>78</v>
      </c>
      <c r="BK283" s="146">
        <f>ROUND(I283*H283,2)</f>
        <v>0</v>
      </c>
      <c r="BL283" s="18" t="s">
        <v>224</v>
      </c>
      <c r="BM283" s="145" t="s">
        <v>469</v>
      </c>
    </row>
    <row r="284" spans="1:47" s="2" customFormat="1" ht="12">
      <c r="A284" s="33"/>
      <c r="B284" s="34"/>
      <c r="C284" s="33"/>
      <c r="D284" s="147" t="s">
        <v>138</v>
      </c>
      <c r="E284" s="33"/>
      <c r="F284" s="148" t="s">
        <v>470</v>
      </c>
      <c r="G284" s="33"/>
      <c r="H284" s="33"/>
      <c r="I284" s="149"/>
      <c r="J284" s="33"/>
      <c r="K284" s="33"/>
      <c r="L284" s="34"/>
      <c r="M284" s="150"/>
      <c r="N284" s="151"/>
      <c r="O284" s="54"/>
      <c r="P284" s="54"/>
      <c r="Q284" s="54"/>
      <c r="R284" s="54"/>
      <c r="S284" s="54"/>
      <c r="T284" s="55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8" t="s">
        <v>138</v>
      </c>
      <c r="AU284" s="18" t="s">
        <v>80</v>
      </c>
    </row>
    <row r="285" spans="1:65" s="2" customFormat="1" ht="16.5" customHeight="1">
      <c r="A285" s="33"/>
      <c r="B285" s="133"/>
      <c r="C285" s="134" t="s">
        <v>471</v>
      </c>
      <c r="D285" s="134" t="s">
        <v>131</v>
      </c>
      <c r="E285" s="135" t="s">
        <v>472</v>
      </c>
      <c r="F285" s="136" t="s">
        <v>473</v>
      </c>
      <c r="G285" s="137" t="s">
        <v>425</v>
      </c>
      <c r="H285" s="138">
        <v>8</v>
      </c>
      <c r="I285" s="139"/>
      <c r="J285" s="140">
        <f>ROUND(I285*H285,2)</f>
        <v>0</v>
      </c>
      <c r="K285" s="136" t="s">
        <v>135</v>
      </c>
      <c r="L285" s="34"/>
      <c r="M285" s="141" t="s">
        <v>3</v>
      </c>
      <c r="N285" s="142" t="s">
        <v>44</v>
      </c>
      <c r="O285" s="54"/>
      <c r="P285" s="143">
        <f>O285*H285</f>
        <v>0</v>
      </c>
      <c r="Q285" s="143">
        <v>0.00052</v>
      </c>
      <c r="R285" s="143">
        <f>Q285*H285</f>
        <v>0.00416</v>
      </c>
      <c r="S285" s="143">
        <v>0</v>
      </c>
      <c r="T285" s="144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45" t="s">
        <v>224</v>
      </c>
      <c r="AT285" s="145" t="s">
        <v>131</v>
      </c>
      <c r="AU285" s="145" t="s">
        <v>80</v>
      </c>
      <c r="AY285" s="18" t="s">
        <v>128</v>
      </c>
      <c r="BE285" s="146">
        <f>IF(N285="základní",J285,0)</f>
        <v>0</v>
      </c>
      <c r="BF285" s="146">
        <f>IF(N285="snížená",J285,0)</f>
        <v>0</v>
      </c>
      <c r="BG285" s="146">
        <f>IF(N285="zákl. přenesená",J285,0)</f>
        <v>0</v>
      </c>
      <c r="BH285" s="146">
        <f>IF(N285="sníž. přenesená",J285,0)</f>
        <v>0</v>
      </c>
      <c r="BI285" s="146">
        <f>IF(N285="nulová",J285,0)</f>
        <v>0</v>
      </c>
      <c r="BJ285" s="18" t="s">
        <v>78</v>
      </c>
      <c r="BK285" s="146">
        <f>ROUND(I285*H285,2)</f>
        <v>0</v>
      </c>
      <c r="BL285" s="18" t="s">
        <v>224</v>
      </c>
      <c r="BM285" s="145" t="s">
        <v>474</v>
      </c>
    </row>
    <row r="286" spans="1:47" s="2" customFormat="1" ht="12">
      <c r="A286" s="33"/>
      <c r="B286" s="34"/>
      <c r="C286" s="33"/>
      <c r="D286" s="147" t="s">
        <v>138</v>
      </c>
      <c r="E286" s="33"/>
      <c r="F286" s="148" t="s">
        <v>475</v>
      </c>
      <c r="G286" s="33"/>
      <c r="H286" s="33"/>
      <c r="I286" s="149"/>
      <c r="J286" s="33"/>
      <c r="K286" s="33"/>
      <c r="L286" s="34"/>
      <c r="M286" s="150"/>
      <c r="N286" s="151"/>
      <c r="O286" s="54"/>
      <c r="P286" s="54"/>
      <c r="Q286" s="54"/>
      <c r="R286" s="54"/>
      <c r="S286" s="54"/>
      <c r="T286" s="55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T286" s="18" t="s">
        <v>138</v>
      </c>
      <c r="AU286" s="18" t="s">
        <v>80</v>
      </c>
    </row>
    <row r="287" spans="1:65" s="2" customFormat="1" ht="16.5" customHeight="1">
      <c r="A287" s="33"/>
      <c r="B287" s="133"/>
      <c r="C287" s="134" t="s">
        <v>476</v>
      </c>
      <c r="D287" s="134" t="s">
        <v>131</v>
      </c>
      <c r="E287" s="135" t="s">
        <v>477</v>
      </c>
      <c r="F287" s="136" t="s">
        <v>478</v>
      </c>
      <c r="G287" s="137" t="s">
        <v>425</v>
      </c>
      <c r="H287" s="138">
        <v>6</v>
      </c>
      <c r="I287" s="139"/>
      <c r="J287" s="140">
        <f aca="true" t="shared" si="0" ref="J287:J293">ROUND(I287*H287,2)</f>
        <v>0</v>
      </c>
      <c r="K287" s="136" t="s">
        <v>3</v>
      </c>
      <c r="L287" s="34"/>
      <c r="M287" s="141" t="s">
        <v>3</v>
      </c>
      <c r="N287" s="142" t="s">
        <v>44</v>
      </c>
      <c r="O287" s="54"/>
      <c r="P287" s="143">
        <f aca="true" t="shared" si="1" ref="P287:P293">O287*H287</f>
        <v>0</v>
      </c>
      <c r="Q287" s="143">
        <v>0.003</v>
      </c>
      <c r="R287" s="143">
        <f aca="true" t="shared" si="2" ref="R287:R293">Q287*H287</f>
        <v>0.018000000000000002</v>
      </c>
      <c r="S287" s="143">
        <v>0</v>
      </c>
      <c r="T287" s="144">
        <f aca="true" t="shared" si="3" ref="T287:T293"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45" t="s">
        <v>224</v>
      </c>
      <c r="AT287" s="145" t="s">
        <v>131</v>
      </c>
      <c r="AU287" s="145" t="s">
        <v>80</v>
      </c>
      <c r="AY287" s="18" t="s">
        <v>128</v>
      </c>
      <c r="BE287" s="146">
        <f aca="true" t="shared" si="4" ref="BE287:BE293">IF(N287="základní",J287,0)</f>
        <v>0</v>
      </c>
      <c r="BF287" s="146">
        <f aca="true" t="shared" si="5" ref="BF287:BF293">IF(N287="snížená",J287,0)</f>
        <v>0</v>
      </c>
      <c r="BG287" s="146">
        <f aca="true" t="shared" si="6" ref="BG287:BG293">IF(N287="zákl. přenesená",J287,0)</f>
        <v>0</v>
      </c>
      <c r="BH287" s="146">
        <f aca="true" t="shared" si="7" ref="BH287:BH293">IF(N287="sníž. přenesená",J287,0)</f>
        <v>0</v>
      </c>
      <c r="BI287" s="146">
        <f aca="true" t="shared" si="8" ref="BI287:BI293">IF(N287="nulová",J287,0)</f>
        <v>0</v>
      </c>
      <c r="BJ287" s="18" t="s">
        <v>78</v>
      </c>
      <c r="BK287" s="146">
        <f aca="true" t="shared" si="9" ref="BK287:BK293">ROUND(I287*H287,2)</f>
        <v>0</v>
      </c>
      <c r="BL287" s="18" t="s">
        <v>224</v>
      </c>
      <c r="BM287" s="145" t="s">
        <v>479</v>
      </c>
    </row>
    <row r="288" spans="1:65" s="2" customFormat="1" ht="16.5" customHeight="1">
      <c r="A288" s="33"/>
      <c r="B288" s="133"/>
      <c r="C288" s="134" t="s">
        <v>480</v>
      </c>
      <c r="D288" s="134" t="s">
        <v>131</v>
      </c>
      <c r="E288" s="135" t="s">
        <v>481</v>
      </c>
      <c r="F288" s="136" t="s">
        <v>482</v>
      </c>
      <c r="G288" s="137" t="s">
        <v>425</v>
      </c>
      <c r="H288" s="138">
        <v>10</v>
      </c>
      <c r="I288" s="139"/>
      <c r="J288" s="140">
        <f t="shared" si="0"/>
        <v>0</v>
      </c>
      <c r="K288" s="136" t="s">
        <v>3</v>
      </c>
      <c r="L288" s="34"/>
      <c r="M288" s="141" t="s">
        <v>3</v>
      </c>
      <c r="N288" s="142" t="s">
        <v>44</v>
      </c>
      <c r="O288" s="54"/>
      <c r="P288" s="143">
        <f t="shared" si="1"/>
        <v>0</v>
      </c>
      <c r="Q288" s="143">
        <v>0.003</v>
      </c>
      <c r="R288" s="143">
        <f t="shared" si="2"/>
        <v>0.03</v>
      </c>
      <c r="S288" s="143">
        <v>0</v>
      </c>
      <c r="T288" s="144">
        <f t="shared" si="3"/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45" t="s">
        <v>224</v>
      </c>
      <c r="AT288" s="145" t="s">
        <v>131</v>
      </c>
      <c r="AU288" s="145" t="s">
        <v>80</v>
      </c>
      <c r="AY288" s="18" t="s">
        <v>128</v>
      </c>
      <c r="BE288" s="146">
        <f t="shared" si="4"/>
        <v>0</v>
      </c>
      <c r="BF288" s="146">
        <f t="shared" si="5"/>
        <v>0</v>
      </c>
      <c r="BG288" s="146">
        <f t="shared" si="6"/>
        <v>0</v>
      </c>
      <c r="BH288" s="146">
        <f t="shared" si="7"/>
        <v>0</v>
      </c>
      <c r="BI288" s="146">
        <f t="shared" si="8"/>
        <v>0</v>
      </c>
      <c r="BJ288" s="18" t="s">
        <v>78</v>
      </c>
      <c r="BK288" s="146">
        <f t="shared" si="9"/>
        <v>0</v>
      </c>
      <c r="BL288" s="18" t="s">
        <v>224</v>
      </c>
      <c r="BM288" s="145" t="s">
        <v>483</v>
      </c>
    </row>
    <row r="289" spans="1:65" s="2" customFormat="1" ht="16.5" customHeight="1">
      <c r="A289" s="33"/>
      <c r="B289" s="133"/>
      <c r="C289" s="134" t="s">
        <v>484</v>
      </c>
      <c r="D289" s="134" t="s">
        <v>131</v>
      </c>
      <c r="E289" s="135" t="s">
        <v>485</v>
      </c>
      <c r="F289" s="136" t="s">
        <v>486</v>
      </c>
      <c r="G289" s="137" t="s">
        <v>425</v>
      </c>
      <c r="H289" s="138">
        <v>10</v>
      </c>
      <c r="I289" s="139"/>
      <c r="J289" s="140">
        <f t="shared" si="0"/>
        <v>0</v>
      </c>
      <c r="K289" s="136" t="s">
        <v>3</v>
      </c>
      <c r="L289" s="34"/>
      <c r="M289" s="141" t="s">
        <v>3</v>
      </c>
      <c r="N289" s="142" t="s">
        <v>44</v>
      </c>
      <c r="O289" s="54"/>
      <c r="P289" s="143">
        <f t="shared" si="1"/>
        <v>0</v>
      </c>
      <c r="Q289" s="143">
        <v>0.003</v>
      </c>
      <c r="R289" s="143">
        <f t="shared" si="2"/>
        <v>0.03</v>
      </c>
      <c r="S289" s="143">
        <v>0</v>
      </c>
      <c r="T289" s="144">
        <f t="shared" si="3"/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45" t="s">
        <v>224</v>
      </c>
      <c r="AT289" s="145" t="s">
        <v>131</v>
      </c>
      <c r="AU289" s="145" t="s">
        <v>80</v>
      </c>
      <c r="AY289" s="18" t="s">
        <v>128</v>
      </c>
      <c r="BE289" s="146">
        <f t="shared" si="4"/>
        <v>0</v>
      </c>
      <c r="BF289" s="146">
        <f t="shared" si="5"/>
        <v>0</v>
      </c>
      <c r="BG289" s="146">
        <f t="shared" si="6"/>
        <v>0</v>
      </c>
      <c r="BH289" s="146">
        <f t="shared" si="7"/>
        <v>0</v>
      </c>
      <c r="BI289" s="146">
        <f t="shared" si="8"/>
        <v>0</v>
      </c>
      <c r="BJ289" s="18" t="s">
        <v>78</v>
      </c>
      <c r="BK289" s="146">
        <f t="shared" si="9"/>
        <v>0</v>
      </c>
      <c r="BL289" s="18" t="s">
        <v>224</v>
      </c>
      <c r="BM289" s="145" t="s">
        <v>487</v>
      </c>
    </row>
    <row r="290" spans="1:65" s="2" customFormat="1" ht="16.5" customHeight="1">
      <c r="A290" s="33"/>
      <c r="B290" s="133"/>
      <c r="C290" s="134" t="s">
        <v>488</v>
      </c>
      <c r="D290" s="134" t="s">
        <v>131</v>
      </c>
      <c r="E290" s="135" t="s">
        <v>489</v>
      </c>
      <c r="F290" s="136" t="s">
        <v>490</v>
      </c>
      <c r="G290" s="137" t="s">
        <v>425</v>
      </c>
      <c r="H290" s="138">
        <v>1</v>
      </c>
      <c r="I290" s="139"/>
      <c r="J290" s="140">
        <f t="shared" si="0"/>
        <v>0</v>
      </c>
      <c r="K290" s="136" t="s">
        <v>3</v>
      </c>
      <c r="L290" s="34"/>
      <c r="M290" s="141" t="s">
        <v>3</v>
      </c>
      <c r="N290" s="142" t="s">
        <v>44</v>
      </c>
      <c r="O290" s="54"/>
      <c r="P290" s="143">
        <f t="shared" si="1"/>
        <v>0</v>
      </c>
      <c r="Q290" s="143">
        <v>0.003</v>
      </c>
      <c r="R290" s="143">
        <f t="shared" si="2"/>
        <v>0.003</v>
      </c>
      <c r="S290" s="143">
        <v>0</v>
      </c>
      <c r="T290" s="144">
        <f t="shared" si="3"/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45" t="s">
        <v>224</v>
      </c>
      <c r="AT290" s="145" t="s">
        <v>131</v>
      </c>
      <c r="AU290" s="145" t="s">
        <v>80</v>
      </c>
      <c r="AY290" s="18" t="s">
        <v>128</v>
      </c>
      <c r="BE290" s="146">
        <f t="shared" si="4"/>
        <v>0</v>
      </c>
      <c r="BF290" s="146">
        <f t="shared" si="5"/>
        <v>0</v>
      </c>
      <c r="BG290" s="146">
        <f t="shared" si="6"/>
        <v>0</v>
      </c>
      <c r="BH290" s="146">
        <f t="shared" si="7"/>
        <v>0</v>
      </c>
      <c r="BI290" s="146">
        <f t="shared" si="8"/>
        <v>0</v>
      </c>
      <c r="BJ290" s="18" t="s">
        <v>78</v>
      </c>
      <c r="BK290" s="146">
        <f t="shared" si="9"/>
        <v>0</v>
      </c>
      <c r="BL290" s="18" t="s">
        <v>224</v>
      </c>
      <c r="BM290" s="145" t="s">
        <v>491</v>
      </c>
    </row>
    <row r="291" spans="1:65" s="2" customFormat="1" ht="16.5" customHeight="1">
      <c r="A291" s="33"/>
      <c r="B291" s="133"/>
      <c r="C291" s="134" t="s">
        <v>492</v>
      </c>
      <c r="D291" s="134" t="s">
        <v>131</v>
      </c>
      <c r="E291" s="135" t="s">
        <v>493</v>
      </c>
      <c r="F291" s="136" t="s">
        <v>494</v>
      </c>
      <c r="G291" s="137" t="s">
        <v>425</v>
      </c>
      <c r="H291" s="138">
        <v>1</v>
      </c>
      <c r="I291" s="139"/>
      <c r="J291" s="140">
        <f t="shared" si="0"/>
        <v>0</v>
      </c>
      <c r="K291" s="136" t="s">
        <v>3</v>
      </c>
      <c r="L291" s="34"/>
      <c r="M291" s="141" t="s">
        <v>3</v>
      </c>
      <c r="N291" s="142" t="s">
        <v>44</v>
      </c>
      <c r="O291" s="54"/>
      <c r="P291" s="143">
        <f t="shared" si="1"/>
        <v>0</v>
      </c>
      <c r="Q291" s="143">
        <v>0.00085</v>
      </c>
      <c r="R291" s="143">
        <f t="shared" si="2"/>
        <v>0.00085</v>
      </c>
      <c r="S291" s="143">
        <v>0</v>
      </c>
      <c r="T291" s="144">
        <f t="shared" si="3"/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45" t="s">
        <v>224</v>
      </c>
      <c r="AT291" s="145" t="s">
        <v>131</v>
      </c>
      <c r="AU291" s="145" t="s">
        <v>80</v>
      </c>
      <c r="AY291" s="18" t="s">
        <v>128</v>
      </c>
      <c r="BE291" s="146">
        <f t="shared" si="4"/>
        <v>0</v>
      </c>
      <c r="BF291" s="146">
        <f t="shared" si="5"/>
        <v>0</v>
      </c>
      <c r="BG291" s="146">
        <f t="shared" si="6"/>
        <v>0</v>
      </c>
      <c r="BH291" s="146">
        <f t="shared" si="7"/>
        <v>0</v>
      </c>
      <c r="BI291" s="146">
        <f t="shared" si="8"/>
        <v>0</v>
      </c>
      <c r="BJ291" s="18" t="s">
        <v>78</v>
      </c>
      <c r="BK291" s="146">
        <f t="shared" si="9"/>
        <v>0</v>
      </c>
      <c r="BL291" s="18" t="s">
        <v>224</v>
      </c>
      <c r="BM291" s="145" t="s">
        <v>495</v>
      </c>
    </row>
    <row r="292" spans="1:65" s="2" customFormat="1" ht="16.5" customHeight="1">
      <c r="A292" s="33"/>
      <c r="B292" s="133"/>
      <c r="C292" s="134" t="s">
        <v>496</v>
      </c>
      <c r="D292" s="134" t="s">
        <v>131</v>
      </c>
      <c r="E292" s="135" t="s">
        <v>497</v>
      </c>
      <c r="F292" s="136" t="s">
        <v>498</v>
      </c>
      <c r="G292" s="137" t="s">
        <v>425</v>
      </c>
      <c r="H292" s="138">
        <v>1</v>
      </c>
      <c r="I292" s="139"/>
      <c r="J292" s="140">
        <f t="shared" si="0"/>
        <v>0</v>
      </c>
      <c r="K292" s="136" t="s">
        <v>3</v>
      </c>
      <c r="L292" s="34"/>
      <c r="M292" s="141" t="s">
        <v>3</v>
      </c>
      <c r="N292" s="142" t="s">
        <v>44</v>
      </c>
      <c r="O292" s="54"/>
      <c r="P292" s="143">
        <f t="shared" si="1"/>
        <v>0</v>
      </c>
      <c r="Q292" s="143">
        <v>0.00085</v>
      </c>
      <c r="R292" s="143">
        <f t="shared" si="2"/>
        <v>0.00085</v>
      </c>
      <c r="S292" s="143">
        <v>0</v>
      </c>
      <c r="T292" s="144">
        <f t="shared" si="3"/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45" t="s">
        <v>224</v>
      </c>
      <c r="AT292" s="145" t="s">
        <v>131</v>
      </c>
      <c r="AU292" s="145" t="s">
        <v>80</v>
      </c>
      <c r="AY292" s="18" t="s">
        <v>128</v>
      </c>
      <c r="BE292" s="146">
        <f t="shared" si="4"/>
        <v>0</v>
      </c>
      <c r="BF292" s="146">
        <f t="shared" si="5"/>
        <v>0</v>
      </c>
      <c r="BG292" s="146">
        <f t="shared" si="6"/>
        <v>0</v>
      </c>
      <c r="BH292" s="146">
        <f t="shared" si="7"/>
        <v>0</v>
      </c>
      <c r="BI292" s="146">
        <f t="shared" si="8"/>
        <v>0</v>
      </c>
      <c r="BJ292" s="18" t="s">
        <v>78</v>
      </c>
      <c r="BK292" s="146">
        <f t="shared" si="9"/>
        <v>0</v>
      </c>
      <c r="BL292" s="18" t="s">
        <v>224</v>
      </c>
      <c r="BM292" s="145" t="s">
        <v>499</v>
      </c>
    </row>
    <row r="293" spans="1:65" s="2" customFormat="1" ht="21.75" customHeight="1">
      <c r="A293" s="33"/>
      <c r="B293" s="133"/>
      <c r="C293" s="134" t="s">
        <v>500</v>
      </c>
      <c r="D293" s="134" t="s">
        <v>131</v>
      </c>
      <c r="E293" s="135" t="s">
        <v>501</v>
      </c>
      <c r="F293" s="136" t="s">
        <v>502</v>
      </c>
      <c r="G293" s="137" t="s">
        <v>425</v>
      </c>
      <c r="H293" s="138">
        <v>1</v>
      </c>
      <c r="I293" s="139"/>
      <c r="J293" s="140">
        <f t="shared" si="0"/>
        <v>0</v>
      </c>
      <c r="K293" s="136" t="s">
        <v>135</v>
      </c>
      <c r="L293" s="34"/>
      <c r="M293" s="141" t="s">
        <v>3</v>
      </c>
      <c r="N293" s="142" t="s">
        <v>44</v>
      </c>
      <c r="O293" s="54"/>
      <c r="P293" s="143">
        <f t="shared" si="1"/>
        <v>0</v>
      </c>
      <c r="Q293" s="143">
        <v>0.01475</v>
      </c>
      <c r="R293" s="143">
        <f t="shared" si="2"/>
        <v>0.01475</v>
      </c>
      <c r="S293" s="143">
        <v>0</v>
      </c>
      <c r="T293" s="144">
        <f t="shared" si="3"/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45" t="s">
        <v>224</v>
      </c>
      <c r="AT293" s="145" t="s">
        <v>131</v>
      </c>
      <c r="AU293" s="145" t="s">
        <v>80</v>
      </c>
      <c r="AY293" s="18" t="s">
        <v>128</v>
      </c>
      <c r="BE293" s="146">
        <f t="shared" si="4"/>
        <v>0</v>
      </c>
      <c r="BF293" s="146">
        <f t="shared" si="5"/>
        <v>0</v>
      </c>
      <c r="BG293" s="146">
        <f t="shared" si="6"/>
        <v>0</v>
      </c>
      <c r="BH293" s="146">
        <f t="shared" si="7"/>
        <v>0</v>
      </c>
      <c r="BI293" s="146">
        <f t="shared" si="8"/>
        <v>0</v>
      </c>
      <c r="BJ293" s="18" t="s">
        <v>78</v>
      </c>
      <c r="BK293" s="146">
        <f t="shared" si="9"/>
        <v>0</v>
      </c>
      <c r="BL293" s="18" t="s">
        <v>224</v>
      </c>
      <c r="BM293" s="145" t="s">
        <v>503</v>
      </c>
    </row>
    <row r="294" spans="1:47" s="2" customFormat="1" ht="12">
      <c r="A294" s="33"/>
      <c r="B294" s="34"/>
      <c r="C294" s="33"/>
      <c r="D294" s="147" t="s">
        <v>138</v>
      </c>
      <c r="E294" s="33"/>
      <c r="F294" s="148" t="s">
        <v>504</v>
      </c>
      <c r="G294" s="33"/>
      <c r="H294" s="33"/>
      <c r="I294" s="149"/>
      <c r="J294" s="33"/>
      <c r="K294" s="33"/>
      <c r="L294" s="34"/>
      <c r="M294" s="150"/>
      <c r="N294" s="151"/>
      <c r="O294" s="54"/>
      <c r="P294" s="54"/>
      <c r="Q294" s="54"/>
      <c r="R294" s="54"/>
      <c r="S294" s="54"/>
      <c r="T294" s="55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8" t="s">
        <v>138</v>
      </c>
      <c r="AU294" s="18" t="s">
        <v>80</v>
      </c>
    </row>
    <row r="295" spans="1:65" s="2" customFormat="1" ht="16.5" customHeight="1">
      <c r="A295" s="33"/>
      <c r="B295" s="133"/>
      <c r="C295" s="134" t="s">
        <v>505</v>
      </c>
      <c r="D295" s="134" t="s">
        <v>131</v>
      </c>
      <c r="E295" s="135" t="s">
        <v>506</v>
      </c>
      <c r="F295" s="136" t="s">
        <v>507</v>
      </c>
      <c r="G295" s="137" t="s">
        <v>425</v>
      </c>
      <c r="H295" s="138">
        <v>3</v>
      </c>
      <c r="I295" s="139"/>
      <c r="J295" s="140">
        <f>ROUND(I295*H295,2)</f>
        <v>0</v>
      </c>
      <c r="K295" s="136" t="s">
        <v>135</v>
      </c>
      <c r="L295" s="34"/>
      <c r="M295" s="141" t="s">
        <v>3</v>
      </c>
      <c r="N295" s="142" t="s">
        <v>44</v>
      </c>
      <c r="O295" s="54"/>
      <c r="P295" s="143">
        <f>O295*H295</f>
        <v>0</v>
      </c>
      <c r="Q295" s="143">
        <v>0.00196</v>
      </c>
      <c r="R295" s="143">
        <f>Q295*H295</f>
        <v>0.00588</v>
      </c>
      <c r="S295" s="143">
        <v>0</v>
      </c>
      <c r="T295" s="144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45" t="s">
        <v>224</v>
      </c>
      <c r="AT295" s="145" t="s">
        <v>131</v>
      </c>
      <c r="AU295" s="145" t="s">
        <v>80</v>
      </c>
      <c r="AY295" s="18" t="s">
        <v>128</v>
      </c>
      <c r="BE295" s="146">
        <f>IF(N295="základní",J295,0)</f>
        <v>0</v>
      </c>
      <c r="BF295" s="146">
        <f>IF(N295="snížená",J295,0)</f>
        <v>0</v>
      </c>
      <c r="BG295" s="146">
        <f>IF(N295="zákl. přenesená",J295,0)</f>
        <v>0</v>
      </c>
      <c r="BH295" s="146">
        <f>IF(N295="sníž. přenesená",J295,0)</f>
        <v>0</v>
      </c>
      <c r="BI295" s="146">
        <f>IF(N295="nulová",J295,0)</f>
        <v>0</v>
      </c>
      <c r="BJ295" s="18" t="s">
        <v>78</v>
      </c>
      <c r="BK295" s="146">
        <f>ROUND(I295*H295,2)</f>
        <v>0</v>
      </c>
      <c r="BL295" s="18" t="s">
        <v>224</v>
      </c>
      <c r="BM295" s="145" t="s">
        <v>508</v>
      </c>
    </row>
    <row r="296" spans="1:47" s="2" customFormat="1" ht="12">
      <c r="A296" s="33"/>
      <c r="B296" s="34"/>
      <c r="C296" s="33"/>
      <c r="D296" s="147" t="s">
        <v>138</v>
      </c>
      <c r="E296" s="33"/>
      <c r="F296" s="148" t="s">
        <v>509</v>
      </c>
      <c r="G296" s="33"/>
      <c r="H296" s="33"/>
      <c r="I296" s="149"/>
      <c r="J296" s="33"/>
      <c r="K296" s="33"/>
      <c r="L296" s="34"/>
      <c r="M296" s="150"/>
      <c r="N296" s="151"/>
      <c r="O296" s="54"/>
      <c r="P296" s="54"/>
      <c r="Q296" s="54"/>
      <c r="R296" s="54"/>
      <c r="S296" s="54"/>
      <c r="T296" s="55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T296" s="18" t="s">
        <v>138</v>
      </c>
      <c r="AU296" s="18" t="s">
        <v>80</v>
      </c>
    </row>
    <row r="297" spans="1:65" s="2" customFormat="1" ht="24.2" customHeight="1">
      <c r="A297" s="33"/>
      <c r="B297" s="133"/>
      <c r="C297" s="134" t="s">
        <v>510</v>
      </c>
      <c r="D297" s="134" t="s">
        <v>131</v>
      </c>
      <c r="E297" s="135" t="s">
        <v>511</v>
      </c>
      <c r="F297" s="136" t="s">
        <v>512</v>
      </c>
      <c r="G297" s="137" t="s">
        <v>425</v>
      </c>
      <c r="H297" s="138">
        <v>1</v>
      </c>
      <c r="I297" s="139"/>
      <c r="J297" s="140">
        <f>ROUND(I297*H297,2)</f>
        <v>0</v>
      </c>
      <c r="K297" s="136" t="s">
        <v>3</v>
      </c>
      <c r="L297" s="34"/>
      <c r="M297" s="141" t="s">
        <v>3</v>
      </c>
      <c r="N297" s="142" t="s">
        <v>44</v>
      </c>
      <c r="O297" s="54"/>
      <c r="P297" s="143">
        <f>O297*H297</f>
        <v>0</v>
      </c>
      <c r="Q297" s="143">
        <v>0.00124</v>
      </c>
      <c r="R297" s="143">
        <f>Q297*H297</f>
        <v>0.00124</v>
      </c>
      <c r="S297" s="143">
        <v>0</v>
      </c>
      <c r="T297" s="144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45" t="s">
        <v>224</v>
      </c>
      <c r="AT297" s="145" t="s">
        <v>131</v>
      </c>
      <c r="AU297" s="145" t="s">
        <v>80</v>
      </c>
      <c r="AY297" s="18" t="s">
        <v>128</v>
      </c>
      <c r="BE297" s="146">
        <f>IF(N297="základní",J297,0)</f>
        <v>0</v>
      </c>
      <c r="BF297" s="146">
        <f>IF(N297="snížená",J297,0)</f>
        <v>0</v>
      </c>
      <c r="BG297" s="146">
        <f>IF(N297="zákl. přenesená",J297,0)</f>
        <v>0</v>
      </c>
      <c r="BH297" s="146">
        <f>IF(N297="sníž. přenesená",J297,0)</f>
        <v>0</v>
      </c>
      <c r="BI297" s="146">
        <f>IF(N297="nulová",J297,0)</f>
        <v>0</v>
      </c>
      <c r="BJ297" s="18" t="s">
        <v>78</v>
      </c>
      <c r="BK297" s="146">
        <f>ROUND(I297*H297,2)</f>
        <v>0</v>
      </c>
      <c r="BL297" s="18" t="s">
        <v>224</v>
      </c>
      <c r="BM297" s="145" t="s">
        <v>513</v>
      </c>
    </row>
    <row r="298" spans="1:65" s="2" customFormat="1" ht="24.2" customHeight="1">
      <c r="A298" s="33"/>
      <c r="B298" s="133"/>
      <c r="C298" s="134" t="s">
        <v>514</v>
      </c>
      <c r="D298" s="134" t="s">
        <v>131</v>
      </c>
      <c r="E298" s="135" t="s">
        <v>515</v>
      </c>
      <c r="F298" s="136" t="s">
        <v>516</v>
      </c>
      <c r="G298" s="137" t="s">
        <v>417</v>
      </c>
      <c r="H298" s="194"/>
      <c r="I298" s="139"/>
      <c r="J298" s="140">
        <f>ROUND(I298*H298,2)</f>
        <v>0</v>
      </c>
      <c r="K298" s="136" t="s">
        <v>135</v>
      </c>
      <c r="L298" s="34"/>
      <c r="M298" s="141" t="s">
        <v>3</v>
      </c>
      <c r="N298" s="142" t="s">
        <v>44</v>
      </c>
      <c r="O298" s="54"/>
      <c r="P298" s="143">
        <f>O298*H298</f>
        <v>0</v>
      </c>
      <c r="Q298" s="143">
        <v>0</v>
      </c>
      <c r="R298" s="143">
        <f>Q298*H298</f>
        <v>0</v>
      </c>
      <c r="S298" s="143">
        <v>0</v>
      </c>
      <c r="T298" s="144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45" t="s">
        <v>224</v>
      </c>
      <c r="AT298" s="145" t="s">
        <v>131</v>
      </c>
      <c r="AU298" s="145" t="s">
        <v>80</v>
      </c>
      <c r="AY298" s="18" t="s">
        <v>128</v>
      </c>
      <c r="BE298" s="146">
        <f>IF(N298="základní",J298,0)</f>
        <v>0</v>
      </c>
      <c r="BF298" s="146">
        <f>IF(N298="snížená",J298,0)</f>
        <v>0</v>
      </c>
      <c r="BG298" s="146">
        <f>IF(N298="zákl. přenesená",J298,0)</f>
        <v>0</v>
      </c>
      <c r="BH298" s="146">
        <f>IF(N298="sníž. přenesená",J298,0)</f>
        <v>0</v>
      </c>
      <c r="BI298" s="146">
        <f>IF(N298="nulová",J298,0)</f>
        <v>0</v>
      </c>
      <c r="BJ298" s="18" t="s">
        <v>78</v>
      </c>
      <c r="BK298" s="146">
        <f>ROUND(I298*H298,2)</f>
        <v>0</v>
      </c>
      <c r="BL298" s="18" t="s">
        <v>224</v>
      </c>
      <c r="BM298" s="145" t="s">
        <v>517</v>
      </c>
    </row>
    <row r="299" spans="1:47" s="2" customFormat="1" ht="12">
      <c r="A299" s="33"/>
      <c r="B299" s="34"/>
      <c r="C299" s="33"/>
      <c r="D299" s="147" t="s">
        <v>138</v>
      </c>
      <c r="E299" s="33"/>
      <c r="F299" s="148" t="s">
        <v>518</v>
      </c>
      <c r="G299" s="33"/>
      <c r="H299" s="33"/>
      <c r="I299" s="149"/>
      <c r="J299" s="33"/>
      <c r="K299" s="33"/>
      <c r="L299" s="34"/>
      <c r="M299" s="150"/>
      <c r="N299" s="151"/>
      <c r="O299" s="54"/>
      <c r="P299" s="54"/>
      <c r="Q299" s="54"/>
      <c r="R299" s="54"/>
      <c r="S299" s="54"/>
      <c r="T299" s="55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8" t="s">
        <v>138</v>
      </c>
      <c r="AU299" s="18" t="s">
        <v>80</v>
      </c>
    </row>
    <row r="300" spans="2:63" s="12" customFormat="1" ht="22.9" customHeight="1">
      <c r="B300" s="120"/>
      <c r="D300" s="121" t="s">
        <v>72</v>
      </c>
      <c r="E300" s="131" t="s">
        <v>519</v>
      </c>
      <c r="F300" s="131" t="s">
        <v>520</v>
      </c>
      <c r="I300" s="123"/>
      <c r="J300" s="132">
        <f>BK300</f>
        <v>0</v>
      </c>
      <c r="L300" s="120"/>
      <c r="M300" s="125"/>
      <c r="N300" s="126"/>
      <c r="O300" s="126"/>
      <c r="P300" s="127">
        <f>SUM(P301:P303)</f>
        <v>0</v>
      </c>
      <c r="Q300" s="126"/>
      <c r="R300" s="127">
        <f>SUM(R301:R303)</f>
        <v>0</v>
      </c>
      <c r="S300" s="126"/>
      <c r="T300" s="128">
        <f>SUM(T301:T303)</f>
        <v>0</v>
      </c>
      <c r="AR300" s="121" t="s">
        <v>80</v>
      </c>
      <c r="AT300" s="129" t="s">
        <v>72</v>
      </c>
      <c r="AU300" s="129" t="s">
        <v>78</v>
      </c>
      <c r="AY300" s="121" t="s">
        <v>128</v>
      </c>
      <c r="BK300" s="130">
        <f>SUM(BK301:BK303)</f>
        <v>0</v>
      </c>
    </row>
    <row r="301" spans="1:65" s="2" customFormat="1" ht="16.5" customHeight="1">
      <c r="A301" s="33"/>
      <c r="B301" s="133"/>
      <c r="C301" s="134" t="s">
        <v>521</v>
      </c>
      <c r="D301" s="134" t="s">
        <v>131</v>
      </c>
      <c r="E301" s="135" t="s">
        <v>522</v>
      </c>
      <c r="F301" s="136" t="s">
        <v>523</v>
      </c>
      <c r="G301" s="137" t="s">
        <v>425</v>
      </c>
      <c r="H301" s="138">
        <v>2</v>
      </c>
      <c r="I301" s="139"/>
      <c r="J301" s="140">
        <f>ROUND(I301*H301,2)</f>
        <v>0</v>
      </c>
      <c r="K301" s="136" t="s">
        <v>3</v>
      </c>
      <c r="L301" s="34"/>
      <c r="M301" s="141" t="s">
        <v>3</v>
      </c>
      <c r="N301" s="142" t="s">
        <v>44</v>
      </c>
      <c r="O301" s="54"/>
      <c r="P301" s="143">
        <f>O301*H301</f>
        <v>0</v>
      </c>
      <c r="Q301" s="143">
        <v>0</v>
      </c>
      <c r="R301" s="143">
        <f>Q301*H301</f>
        <v>0</v>
      </c>
      <c r="S301" s="143">
        <v>0</v>
      </c>
      <c r="T301" s="144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45" t="s">
        <v>224</v>
      </c>
      <c r="AT301" s="145" t="s">
        <v>131</v>
      </c>
      <c r="AU301" s="145" t="s">
        <v>80</v>
      </c>
      <c r="AY301" s="18" t="s">
        <v>128</v>
      </c>
      <c r="BE301" s="146">
        <f>IF(N301="základní",J301,0)</f>
        <v>0</v>
      </c>
      <c r="BF301" s="146">
        <f>IF(N301="snížená",J301,0)</f>
        <v>0</v>
      </c>
      <c r="BG301" s="146">
        <f>IF(N301="zákl. přenesená",J301,0)</f>
        <v>0</v>
      </c>
      <c r="BH301" s="146">
        <f>IF(N301="sníž. přenesená",J301,0)</f>
        <v>0</v>
      </c>
      <c r="BI301" s="146">
        <f>IF(N301="nulová",J301,0)</f>
        <v>0</v>
      </c>
      <c r="BJ301" s="18" t="s">
        <v>78</v>
      </c>
      <c r="BK301" s="146">
        <f>ROUND(I301*H301,2)</f>
        <v>0</v>
      </c>
      <c r="BL301" s="18" t="s">
        <v>224</v>
      </c>
      <c r="BM301" s="145" t="s">
        <v>524</v>
      </c>
    </row>
    <row r="302" spans="1:65" s="2" customFormat="1" ht="24.2" customHeight="1">
      <c r="A302" s="33"/>
      <c r="B302" s="133"/>
      <c r="C302" s="134" t="s">
        <v>525</v>
      </c>
      <c r="D302" s="134" t="s">
        <v>131</v>
      </c>
      <c r="E302" s="135" t="s">
        <v>526</v>
      </c>
      <c r="F302" s="136" t="s">
        <v>527</v>
      </c>
      <c r="G302" s="137" t="s">
        <v>417</v>
      </c>
      <c r="H302" s="194"/>
      <c r="I302" s="139"/>
      <c r="J302" s="140">
        <f>ROUND(I302*H302,2)</f>
        <v>0</v>
      </c>
      <c r="K302" s="136" t="s">
        <v>135</v>
      </c>
      <c r="L302" s="34"/>
      <c r="M302" s="141" t="s">
        <v>3</v>
      </c>
      <c r="N302" s="142" t="s">
        <v>44</v>
      </c>
      <c r="O302" s="54"/>
      <c r="P302" s="143">
        <f>O302*H302</f>
        <v>0</v>
      </c>
      <c r="Q302" s="143">
        <v>0</v>
      </c>
      <c r="R302" s="143">
        <f>Q302*H302</f>
        <v>0</v>
      </c>
      <c r="S302" s="143">
        <v>0</v>
      </c>
      <c r="T302" s="144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45" t="s">
        <v>224</v>
      </c>
      <c r="AT302" s="145" t="s">
        <v>131</v>
      </c>
      <c r="AU302" s="145" t="s">
        <v>80</v>
      </c>
      <c r="AY302" s="18" t="s">
        <v>128</v>
      </c>
      <c r="BE302" s="146">
        <f>IF(N302="základní",J302,0)</f>
        <v>0</v>
      </c>
      <c r="BF302" s="146">
        <f>IF(N302="snížená",J302,0)</f>
        <v>0</v>
      </c>
      <c r="BG302" s="146">
        <f>IF(N302="zákl. přenesená",J302,0)</f>
        <v>0</v>
      </c>
      <c r="BH302" s="146">
        <f>IF(N302="sníž. přenesená",J302,0)</f>
        <v>0</v>
      </c>
      <c r="BI302" s="146">
        <f>IF(N302="nulová",J302,0)</f>
        <v>0</v>
      </c>
      <c r="BJ302" s="18" t="s">
        <v>78</v>
      </c>
      <c r="BK302" s="146">
        <f>ROUND(I302*H302,2)</f>
        <v>0</v>
      </c>
      <c r="BL302" s="18" t="s">
        <v>224</v>
      </c>
      <c r="BM302" s="145" t="s">
        <v>528</v>
      </c>
    </row>
    <row r="303" spans="1:47" s="2" customFormat="1" ht="12">
      <c r="A303" s="33"/>
      <c r="B303" s="34"/>
      <c r="C303" s="33"/>
      <c r="D303" s="147" t="s">
        <v>138</v>
      </c>
      <c r="E303" s="33"/>
      <c r="F303" s="148" t="s">
        <v>529</v>
      </c>
      <c r="G303" s="33"/>
      <c r="H303" s="33"/>
      <c r="I303" s="149"/>
      <c r="J303" s="33"/>
      <c r="K303" s="33"/>
      <c r="L303" s="34"/>
      <c r="M303" s="150"/>
      <c r="N303" s="151"/>
      <c r="O303" s="54"/>
      <c r="P303" s="54"/>
      <c r="Q303" s="54"/>
      <c r="R303" s="54"/>
      <c r="S303" s="54"/>
      <c r="T303" s="55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8" t="s">
        <v>138</v>
      </c>
      <c r="AU303" s="18" t="s">
        <v>80</v>
      </c>
    </row>
    <row r="304" spans="2:63" s="12" customFormat="1" ht="22.9" customHeight="1">
      <c r="B304" s="120"/>
      <c r="D304" s="121" t="s">
        <v>72</v>
      </c>
      <c r="E304" s="131" t="s">
        <v>530</v>
      </c>
      <c r="F304" s="131" t="s">
        <v>531</v>
      </c>
      <c r="I304" s="123"/>
      <c r="J304" s="132">
        <f>BK304</f>
        <v>0</v>
      </c>
      <c r="L304" s="120"/>
      <c r="M304" s="125"/>
      <c r="N304" s="126"/>
      <c r="O304" s="126"/>
      <c r="P304" s="127">
        <f>P305</f>
        <v>0</v>
      </c>
      <c r="Q304" s="126"/>
      <c r="R304" s="127">
        <f>R305</f>
        <v>0</v>
      </c>
      <c r="S304" s="126"/>
      <c r="T304" s="128">
        <f>T305</f>
        <v>0</v>
      </c>
      <c r="AR304" s="121" t="s">
        <v>80</v>
      </c>
      <c r="AT304" s="129" t="s">
        <v>72</v>
      </c>
      <c r="AU304" s="129" t="s">
        <v>78</v>
      </c>
      <c r="AY304" s="121" t="s">
        <v>128</v>
      </c>
      <c r="BK304" s="130">
        <f>BK305</f>
        <v>0</v>
      </c>
    </row>
    <row r="305" spans="1:65" s="2" customFormat="1" ht="16.5" customHeight="1">
      <c r="A305" s="33"/>
      <c r="B305" s="133"/>
      <c r="C305" s="134" t="s">
        <v>532</v>
      </c>
      <c r="D305" s="134" t="s">
        <v>131</v>
      </c>
      <c r="E305" s="135" t="s">
        <v>530</v>
      </c>
      <c r="F305" s="136" t="s">
        <v>533</v>
      </c>
      <c r="G305" s="137" t="s">
        <v>3</v>
      </c>
      <c r="H305" s="138">
        <v>1</v>
      </c>
      <c r="I305" s="139">
        <f>silnoproud!H34</f>
        <v>0</v>
      </c>
      <c r="J305" s="140">
        <f>ROUND(I305*H305,2)</f>
        <v>0</v>
      </c>
      <c r="K305" s="136" t="s">
        <v>3</v>
      </c>
      <c r="L305" s="34"/>
      <c r="M305" s="141" t="s">
        <v>3</v>
      </c>
      <c r="N305" s="142" t="s">
        <v>44</v>
      </c>
      <c r="O305" s="54"/>
      <c r="P305" s="143">
        <f>O305*H305</f>
        <v>0</v>
      </c>
      <c r="Q305" s="143">
        <v>0</v>
      </c>
      <c r="R305" s="143">
        <f>Q305*H305</f>
        <v>0</v>
      </c>
      <c r="S305" s="143">
        <v>0</v>
      </c>
      <c r="T305" s="144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45" t="s">
        <v>224</v>
      </c>
      <c r="AT305" s="145" t="s">
        <v>131</v>
      </c>
      <c r="AU305" s="145" t="s">
        <v>80</v>
      </c>
      <c r="AY305" s="18" t="s">
        <v>128</v>
      </c>
      <c r="BE305" s="146">
        <f>IF(N305="základní",J305,0)</f>
        <v>0</v>
      </c>
      <c r="BF305" s="146">
        <f>IF(N305="snížená",J305,0)</f>
        <v>0</v>
      </c>
      <c r="BG305" s="146">
        <f>IF(N305="zákl. přenesená",J305,0)</f>
        <v>0</v>
      </c>
      <c r="BH305" s="146">
        <f>IF(N305="sníž. přenesená",J305,0)</f>
        <v>0</v>
      </c>
      <c r="BI305" s="146">
        <f>IF(N305="nulová",J305,0)</f>
        <v>0</v>
      </c>
      <c r="BJ305" s="18" t="s">
        <v>78</v>
      </c>
      <c r="BK305" s="146">
        <f>ROUND(I305*H305,2)</f>
        <v>0</v>
      </c>
      <c r="BL305" s="18" t="s">
        <v>224</v>
      </c>
      <c r="BM305" s="145" t="s">
        <v>534</v>
      </c>
    </row>
    <row r="306" spans="2:63" s="12" customFormat="1" ht="22.9" customHeight="1">
      <c r="B306" s="120"/>
      <c r="D306" s="121" t="s">
        <v>72</v>
      </c>
      <c r="E306" s="131" t="s">
        <v>535</v>
      </c>
      <c r="F306" s="131" t="s">
        <v>536</v>
      </c>
      <c r="I306" s="123"/>
      <c r="J306" s="132">
        <f>BK306</f>
        <v>0</v>
      </c>
      <c r="L306" s="120"/>
      <c r="M306" s="125"/>
      <c r="N306" s="126"/>
      <c r="O306" s="126"/>
      <c r="P306" s="127">
        <f>P307</f>
        <v>0</v>
      </c>
      <c r="Q306" s="126"/>
      <c r="R306" s="127">
        <f>R307</f>
        <v>0</v>
      </c>
      <c r="S306" s="126"/>
      <c r="T306" s="128">
        <f>T307</f>
        <v>0</v>
      </c>
      <c r="AR306" s="121" t="s">
        <v>80</v>
      </c>
      <c r="AT306" s="129" t="s">
        <v>72</v>
      </c>
      <c r="AU306" s="129" t="s">
        <v>78</v>
      </c>
      <c r="AY306" s="121" t="s">
        <v>128</v>
      </c>
      <c r="BK306" s="130">
        <f>BK307</f>
        <v>0</v>
      </c>
    </row>
    <row r="307" spans="1:65" s="2" customFormat="1" ht="16.5" customHeight="1">
      <c r="A307" s="33"/>
      <c r="B307" s="133"/>
      <c r="C307" s="134" t="s">
        <v>537</v>
      </c>
      <c r="D307" s="134" t="s">
        <v>131</v>
      </c>
      <c r="E307" s="135" t="s">
        <v>535</v>
      </c>
      <c r="F307" s="136" t="s">
        <v>538</v>
      </c>
      <c r="G307" s="137" t="s">
        <v>3</v>
      </c>
      <c r="H307" s="138">
        <v>1</v>
      </c>
      <c r="I307" s="139">
        <f>'Rekapitulace SLP'!E18</f>
        <v>0</v>
      </c>
      <c r="J307" s="140">
        <f>ROUND(I307*H307,2)</f>
        <v>0</v>
      </c>
      <c r="K307" s="136" t="s">
        <v>3</v>
      </c>
      <c r="L307" s="34"/>
      <c r="M307" s="141" t="s">
        <v>3</v>
      </c>
      <c r="N307" s="142" t="s">
        <v>44</v>
      </c>
      <c r="O307" s="54"/>
      <c r="P307" s="143">
        <f>O307*H307</f>
        <v>0</v>
      </c>
      <c r="Q307" s="143">
        <v>0</v>
      </c>
      <c r="R307" s="143">
        <f>Q307*H307</f>
        <v>0</v>
      </c>
      <c r="S307" s="143">
        <v>0</v>
      </c>
      <c r="T307" s="144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45" t="s">
        <v>224</v>
      </c>
      <c r="AT307" s="145" t="s">
        <v>131</v>
      </c>
      <c r="AU307" s="145" t="s">
        <v>80</v>
      </c>
      <c r="AY307" s="18" t="s">
        <v>128</v>
      </c>
      <c r="BE307" s="146">
        <f>IF(N307="základní",J307,0)</f>
        <v>0</v>
      </c>
      <c r="BF307" s="146">
        <f>IF(N307="snížená",J307,0)</f>
        <v>0</v>
      </c>
      <c r="BG307" s="146">
        <f>IF(N307="zákl. přenesená",J307,0)</f>
        <v>0</v>
      </c>
      <c r="BH307" s="146">
        <f>IF(N307="sníž. přenesená",J307,0)</f>
        <v>0</v>
      </c>
      <c r="BI307" s="146">
        <f>IF(N307="nulová",J307,0)</f>
        <v>0</v>
      </c>
      <c r="BJ307" s="18" t="s">
        <v>78</v>
      </c>
      <c r="BK307" s="146">
        <f>ROUND(I307*H307,2)</f>
        <v>0</v>
      </c>
      <c r="BL307" s="18" t="s">
        <v>224</v>
      </c>
      <c r="BM307" s="145" t="s">
        <v>539</v>
      </c>
    </row>
    <row r="308" spans="2:63" s="12" customFormat="1" ht="22.9" customHeight="1">
      <c r="B308" s="120"/>
      <c r="D308" s="121" t="s">
        <v>72</v>
      </c>
      <c r="E308" s="131" t="s">
        <v>540</v>
      </c>
      <c r="F308" s="131" t="s">
        <v>541</v>
      </c>
      <c r="I308" s="123"/>
      <c r="J308" s="132">
        <f>BK308</f>
        <v>0</v>
      </c>
      <c r="L308" s="120"/>
      <c r="M308" s="125"/>
      <c r="N308" s="126"/>
      <c r="O308" s="126"/>
      <c r="P308" s="127">
        <f>SUM(P309:P311)</f>
        <v>0</v>
      </c>
      <c r="Q308" s="126"/>
      <c r="R308" s="127">
        <f>SUM(R309:R311)</f>
        <v>0</v>
      </c>
      <c r="S308" s="126"/>
      <c r="T308" s="128">
        <f>SUM(T309:T311)</f>
        <v>0.045</v>
      </c>
      <c r="AR308" s="121" t="s">
        <v>80</v>
      </c>
      <c r="AT308" s="129" t="s">
        <v>72</v>
      </c>
      <c r="AU308" s="129" t="s">
        <v>78</v>
      </c>
      <c r="AY308" s="121" t="s">
        <v>128</v>
      </c>
      <c r="BK308" s="130">
        <f>SUM(BK309:BK311)</f>
        <v>0</v>
      </c>
    </row>
    <row r="309" spans="1:65" s="2" customFormat="1" ht="16.5" customHeight="1">
      <c r="A309" s="33"/>
      <c r="B309" s="133"/>
      <c r="C309" s="134" t="s">
        <v>542</v>
      </c>
      <c r="D309" s="134" t="s">
        <v>131</v>
      </c>
      <c r="E309" s="135" t="s">
        <v>540</v>
      </c>
      <c r="F309" s="136" t="s">
        <v>543</v>
      </c>
      <c r="G309" s="137" t="s">
        <v>3</v>
      </c>
      <c r="H309" s="138">
        <v>1</v>
      </c>
      <c r="I309" s="139">
        <f>chlazení!F29</f>
        <v>0</v>
      </c>
      <c r="J309" s="140">
        <f>ROUND(I309*H309,2)</f>
        <v>0</v>
      </c>
      <c r="K309" s="136" t="s">
        <v>3</v>
      </c>
      <c r="L309" s="34"/>
      <c r="M309" s="141" t="s">
        <v>3</v>
      </c>
      <c r="N309" s="142" t="s">
        <v>44</v>
      </c>
      <c r="O309" s="54"/>
      <c r="P309" s="143">
        <f>O309*H309</f>
        <v>0</v>
      </c>
      <c r="Q309" s="143">
        <v>0</v>
      </c>
      <c r="R309" s="143">
        <f>Q309*H309</f>
        <v>0</v>
      </c>
      <c r="S309" s="143">
        <v>0</v>
      </c>
      <c r="T309" s="144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45" t="s">
        <v>224</v>
      </c>
      <c r="AT309" s="145" t="s">
        <v>131</v>
      </c>
      <c r="AU309" s="145" t="s">
        <v>80</v>
      </c>
      <c r="AY309" s="18" t="s">
        <v>128</v>
      </c>
      <c r="BE309" s="146">
        <f>IF(N309="základní",J309,0)</f>
        <v>0</v>
      </c>
      <c r="BF309" s="146">
        <f>IF(N309="snížená",J309,0)</f>
        <v>0</v>
      </c>
      <c r="BG309" s="146">
        <f>IF(N309="zákl. přenesená",J309,0)</f>
        <v>0</v>
      </c>
      <c r="BH309" s="146">
        <f>IF(N309="sníž. přenesená",J309,0)</f>
        <v>0</v>
      </c>
      <c r="BI309" s="146">
        <f>IF(N309="nulová",J309,0)</f>
        <v>0</v>
      </c>
      <c r="BJ309" s="18" t="s">
        <v>78</v>
      </c>
      <c r="BK309" s="146">
        <f>ROUND(I309*H309,2)</f>
        <v>0</v>
      </c>
      <c r="BL309" s="18" t="s">
        <v>224</v>
      </c>
      <c r="BM309" s="145" t="s">
        <v>544</v>
      </c>
    </row>
    <row r="310" spans="1:65" s="2" customFormat="1" ht="16.5" customHeight="1">
      <c r="A310" s="33"/>
      <c r="B310" s="133"/>
      <c r="C310" s="134" t="s">
        <v>545</v>
      </c>
      <c r="D310" s="134" t="s">
        <v>131</v>
      </c>
      <c r="E310" s="135" t="s">
        <v>546</v>
      </c>
      <c r="F310" s="136" t="s">
        <v>547</v>
      </c>
      <c r="G310" s="137" t="s">
        <v>134</v>
      </c>
      <c r="H310" s="138">
        <v>3</v>
      </c>
      <c r="I310" s="139"/>
      <c r="J310" s="140">
        <f>ROUND(I310*H310,2)</f>
        <v>0</v>
      </c>
      <c r="K310" s="136" t="s">
        <v>135</v>
      </c>
      <c r="L310" s="34"/>
      <c r="M310" s="141" t="s">
        <v>3</v>
      </c>
      <c r="N310" s="142" t="s">
        <v>44</v>
      </c>
      <c r="O310" s="54"/>
      <c r="P310" s="143">
        <f>O310*H310</f>
        <v>0</v>
      </c>
      <c r="Q310" s="143">
        <v>0</v>
      </c>
      <c r="R310" s="143">
        <f>Q310*H310</f>
        <v>0</v>
      </c>
      <c r="S310" s="143">
        <v>0.015</v>
      </c>
      <c r="T310" s="144">
        <f>S310*H310</f>
        <v>0.045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45" t="s">
        <v>224</v>
      </c>
      <c r="AT310" s="145" t="s">
        <v>131</v>
      </c>
      <c r="AU310" s="145" t="s">
        <v>80</v>
      </c>
      <c r="AY310" s="18" t="s">
        <v>128</v>
      </c>
      <c r="BE310" s="146">
        <f>IF(N310="základní",J310,0)</f>
        <v>0</v>
      </c>
      <c r="BF310" s="146">
        <f>IF(N310="snížená",J310,0)</f>
        <v>0</v>
      </c>
      <c r="BG310" s="146">
        <f>IF(N310="zákl. přenesená",J310,0)</f>
        <v>0</v>
      </c>
      <c r="BH310" s="146">
        <f>IF(N310="sníž. přenesená",J310,0)</f>
        <v>0</v>
      </c>
      <c r="BI310" s="146">
        <f>IF(N310="nulová",J310,0)</f>
        <v>0</v>
      </c>
      <c r="BJ310" s="18" t="s">
        <v>78</v>
      </c>
      <c r="BK310" s="146">
        <f>ROUND(I310*H310,2)</f>
        <v>0</v>
      </c>
      <c r="BL310" s="18" t="s">
        <v>224</v>
      </c>
      <c r="BM310" s="145" t="s">
        <v>548</v>
      </c>
    </row>
    <row r="311" spans="1:47" s="2" customFormat="1" ht="12">
      <c r="A311" s="33"/>
      <c r="B311" s="34"/>
      <c r="C311" s="33"/>
      <c r="D311" s="147" t="s">
        <v>138</v>
      </c>
      <c r="E311" s="33"/>
      <c r="F311" s="148" t="s">
        <v>549</v>
      </c>
      <c r="G311" s="33"/>
      <c r="H311" s="33"/>
      <c r="I311" s="149"/>
      <c r="J311" s="33"/>
      <c r="K311" s="33"/>
      <c r="L311" s="34"/>
      <c r="M311" s="150"/>
      <c r="N311" s="151"/>
      <c r="O311" s="54"/>
      <c r="P311" s="54"/>
      <c r="Q311" s="54"/>
      <c r="R311" s="54"/>
      <c r="S311" s="54"/>
      <c r="T311" s="55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T311" s="18" t="s">
        <v>138</v>
      </c>
      <c r="AU311" s="18" t="s">
        <v>80</v>
      </c>
    </row>
    <row r="312" spans="2:63" s="12" customFormat="1" ht="22.9" customHeight="1">
      <c r="B312" s="120"/>
      <c r="D312" s="121" t="s">
        <v>72</v>
      </c>
      <c r="E312" s="131" t="s">
        <v>550</v>
      </c>
      <c r="F312" s="131" t="s">
        <v>551</v>
      </c>
      <c r="I312" s="123"/>
      <c r="J312" s="132">
        <f>BK312</f>
        <v>0</v>
      </c>
      <c r="L312" s="120"/>
      <c r="M312" s="125"/>
      <c r="N312" s="126"/>
      <c r="O312" s="126"/>
      <c r="P312" s="127">
        <f>SUM(P313:P399)</f>
        <v>0</v>
      </c>
      <c r="Q312" s="126"/>
      <c r="R312" s="127">
        <f>SUM(R313:R399)</f>
        <v>2.7916901100000007</v>
      </c>
      <c r="S312" s="126"/>
      <c r="T312" s="128">
        <f>SUM(T313:T399)</f>
        <v>0.82745926</v>
      </c>
      <c r="AR312" s="121" t="s">
        <v>80</v>
      </c>
      <c r="AT312" s="129" t="s">
        <v>72</v>
      </c>
      <c r="AU312" s="129" t="s">
        <v>78</v>
      </c>
      <c r="AY312" s="121" t="s">
        <v>128</v>
      </c>
      <c r="BK312" s="130">
        <f>SUM(BK313:BK399)</f>
        <v>0</v>
      </c>
    </row>
    <row r="313" spans="1:65" s="2" customFormat="1" ht="33" customHeight="1">
      <c r="A313" s="33"/>
      <c r="B313" s="133"/>
      <c r="C313" s="134" t="s">
        <v>552</v>
      </c>
      <c r="D313" s="134" t="s">
        <v>131</v>
      </c>
      <c r="E313" s="135" t="s">
        <v>553</v>
      </c>
      <c r="F313" s="136" t="s">
        <v>554</v>
      </c>
      <c r="G313" s="137" t="s">
        <v>154</v>
      </c>
      <c r="H313" s="138">
        <v>38.29</v>
      </c>
      <c r="I313" s="139"/>
      <c r="J313" s="140">
        <f>ROUND(I313*H313,2)</f>
        <v>0</v>
      </c>
      <c r="K313" s="136" t="s">
        <v>135</v>
      </c>
      <c r="L313" s="34"/>
      <c r="M313" s="141" t="s">
        <v>3</v>
      </c>
      <c r="N313" s="142" t="s">
        <v>44</v>
      </c>
      <c r="O313" s="54"/>
      <c r="P313" s="143">
        <f>O313*H313</f>
        <v>0</v>
      </c>
      <c r="Q313" s="143">
        <v>0.04428</v>
      </c>
      <c r="R313" s="143">
        <f>Q313*H313</f>
        <v>1.6954812</v>
      </c>
      <c r="S313" s="143">
        <v>0</v>
      </c>
      <c r="T313" s="144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45" t="s">
        <v>224</v>
      </c>
      <c r="AT313" s="145" t="s">
        <v>131</v>
      </c>
      <c r="AU313" s="145" t="s">
        <v>80</v>
      </c>
      <c r="AY313" s="18" t="s">
        <v>128</v>
      </c>
      <c r="BE313" s="146">
        <f>IF(N313="základní",J313,0)</f>
        <v>0</v>
      </c>
      <c r="BF313" s="146">
        <f>IF(N313="snížená",J313,0)</f>
        <v>0</v>
      </c>
      <c r="BG313" s="146">
        <f>IF(N313="zákl. přenesená",J313,0)</f>
        <v>0</v>
      </c>
      <c r="BH313" s="146">
        <f>IF(N313="sníž. přenesená",J313,0)</f>
        <v>0</v>
      </c>
      <c r="BI313" s="146">
        <f>IF(N313="nulová",J313,0)</f>
        <v>0</v>
      </c>
      <c r="BJ313" s="18" t="s">
        <v>78</v>
      </c>
      <c r="BK313" s="146">
        <f>ROUND(I313*H313,2)</f>
        <v>0</v>
      </c>
      <c r="BL313" s="18" t="s">
        <v>224</v>
      </c>
      <c r="BM313" s="145" t="s">
        <v>555</v>
      </c>
    </row>
    <row r="314" spans="1:47" s="2" customFormat="1" ht="12">
      <c r="A314" s="33"/>
      <c r="B314" s="34"/>
      <c r="C314" s="33"/>
      <c r="D314" s="147" t="s">
        <v>138</v>
      </c>
      <c r="E314" s="33"/>
      <c r="F314" s="148" t="s">
        <v>556</v>
      </c>
      <c r="G314" s="33"/>
      <c r="H314" s="33"/>
      <c r="I314" s="149"/>
      <c r="J314" s="33"/>
      <c r="K314" s="33"/>
      <c r="L314" s="34"/>
      <c r="M314" s="150"/>
      <c r="N314" s="151"/>
      <c r="O314" s="54"/>
      <c r="P314" s="54"/>
      <c r="Q314" s="54"/>
      <c r="R314" s="54"/>
      <c r="S314" s="54"/>
      <c r="T314" s="55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T314" s="18" t="s">
        <v>138</v>
      </c>
      <c r="AU314" s="18" t="s">
        <v>80</v>
      </c>
    </row>
    <row r="315" spans="2:51" s="14" customFormat="1" ht="12">
      <c r="B315" s="160"/>
      <c r="D315" s="153" t="s">
        <v>145</v>
      </c>
      <c r="E315" s="161" t="s">
        <v>3</v>
      </c>
      <c r="F315" s="162" t="s">
        <v>557</v>
      </c>
      <c r="H315" s="163">
        <v>38.29</v>
      </c>
      <c r="I315" s="164"/>
      <c r="L315" s="160"/>
      <c r="M315" s="165"/>
      <c r="N315" s="166"/>
      <c r="O315" s="166"/>
      <c r="P315" s="166"/>
      <c r="Q315" s="166"/>
      <c r="R315" s="166"/>
      <c r="S315" s="166"/>
      <c r="T315" s="167"/>
      <c r="AT315" s="161" t="s">
        <v>145</v>
      </c>
      <c r="AU315" s="161" t="s">
        <v>80</v>
      </c>
      <c r="AV315" s="14" t="s">
        <v>80</v>
      </c>
      <c r="AW315" s="14" t="s">
        <v>33</v>
      </c>
      <c r="AX315" s="14" t="s">
        <v>78</v>
      </c>
      <c r="AY315" s="161" t="s">
        <v>128</v>
      </c>
    </row>
    <row r="316" spans="1:65" s="2" customFormat="1" ht="24.2" customHeight="1">
      <c r="A316" s="33"/>
      <c r="B316" s="133"/>
      <c r="C316" s="134" t="s">
        <v>558</v>
      </c>
      <c r="D316" s="134" t="s">
        <v>131</v>
      </c>
      <c r="E316" s="135" t="s">
        <v>559</v>
      </c>
      <c r="F316" s="136" t="s">
        <v>560</v>
      </c>
      <c r="G316" s="137" t="s">
        <v>154</v>
      </c>
      <c r="H316" s="138">
        <v>38.29</v>
      </c>
      <c r="I316" s="139"/>
      <c r="J316" s="140">
        <f>ROUND(I316*H316,2)</f>
        <v>0</v>
      </c>
      <c r="K316" s="136" t="s">
        <v>135</v>
      </c>
      <c r="L316" s="34"/>
      <c r="M316" s="141" t="s">
        <v>3</v>
      </c>
      <c r="N316" s="142" t="s">
        <v>44</v>
      </c>
      <c r="O316" s="54"/>
      <c r="P316" s="143">
        <f>O316*H316</f>
        <v>0</v>
      </c>
      <c r="Q316" s="143">
        <v>0.0002</v>
      </c>
      <c r="R316" s="143">
        <f>Q316*H316</f>
        <v>0.007658</v>
      </c>
      <c r="S316" s="143">
        <v>0</v>
      </c>
      <c r="T316" s="144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45" t="s">
        <v>224</v>
      </c>
      <c r="AT316" s="145" t="s">
        <v>131</v>
      </c>
      <c r="AU316" s="145" t="s">
        <v>80</v>
      </c>
      <c r="AY316" s="18" t="s">
        <v>128</v>
      </c>
      <c r="BE316" s="146">
        <f>IF(N316="základní",J316,0)</f>
        <v>0</v>
      </c>
      <c r="BF316" s="146">
        <f>IF(N316="snížená",J316,0)</f>
        <v>0</v>
      </c>
      <c r="BG316" s="146">
        <f>IF(N316="zákl. přenesená",J316,0)</f>
        <v>0</v>
      </c>
      <c r="BH316" s="146">
        <f>IF(N316="sníž. přenesená",J316,0)</f>
        <v>0</v>
      </c>
      <c r="BI316" s="146">
        <f>IF(N316="nulová",J316,0)</f>
        <v>0</v>
      </c>
      <c r="BJ316" s="18" t="s">
        <v>78</v>
      </c>
      <c r="BK316" s="146">
        <f>ROUND(I316*H316,2)</f>
        <v>0</v>
      </c>
      <c r="BL316" s="18" t="s">
        <v>224</v>
      </c>
      <c r="BM316" s="145" t="s">
        <v>561</v>
      </c>
    </row>
    <row r="317" spans="1:47" s="2" customFormat="1" ht="12">
      <c r="A317" s="33"/>
      <c r="B317" s="34"/>
      <c r="C317" s="33"/>
      <c r="D317" s="147" t="s">
        <v>138</v>
      </c>
      <c r="E317" s="33"/>
      <c r="F317" s="148" t="s">
        <v>562</v>
      </c>
      <c r="G317" s="33"/>
      <c r="H317" s="33"/>
      <c r="I317" s="149"/>
      <c r="J317" s="33"/>
      <c r="K317" s="33"/>
      <c r="L317" s="34"/>
      <c r="M317" s="150"/>
      <c r="N317" s="151"/>
      <c r="O317" s="54"/>
      <c r="P317" s="54"/>
      <c r="Q317" s="54"/>
      <c r="R317" s="54"/>
      <c r="S317" s="54"/>
      <c r="T317" s="55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8" t="s">
        <v>138</v>
      </c>
      <c r="AU317" s="18" t="s">
        <v>80</v>
      </c>
    </row>
    <row r="318" spans="1:65" s="2" customFormat="1" ht="24.2" customHeight="1">
      <c r="A318" s="33"/>
      <c r="B318" s="133"/>
      <c r="C318" s="134" t="s">
        <v>563</v>
      </c>
      <c r="D318" s="134" t="s">
        <v>131</v>
      </c>
      <c r="E318" s="135" t="s">
        <v>564</v>
      </c>
      <c r="F318" s="136" t="s">
        <v>565</v>
      </c>
      <c r="G318" s="137" t="s">
        <v>154</v>
      </c>
      <c r="H318" s="138">
        <v>11.606</v>
      </c>
      <c r="I318" s="139"/>
      <c r="J318" s="140">
        <f>ROUND(I318*H318,2)</f>
        <v>0</v>
      </c>
      <c r="K318" s="136" t="s">
        <v>135</v>
      </c>
      <c r="L318" s="34"/>
      <c r="M318" s="141" t="s">
        <v>3</v>
      </c>
      <c r="N318" s="142" t="s">
        <v>44</v>
      </c>
      <c r="O318" s="54"/>
      <c r="P318" s="143">
        <f>O318*H318</f>
        <v>0</v>
      </c>
      <c r="Q318" s="143">
        <v>0</v>
      </c>
      <c r="R318" s="143">
        <f>Q318*H318</f>
        <v>0</v>
      </c>
      <c r="S318" s="143">
        <v>0.05941</v>
      </c>
      <c r="T318" s="144">
        <f>S318*H318</f>
        <v>0.68951246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45" t="s">
        <v>224</v>
      </c>
      <c r="AT318" s="145" t="s">
        <v>131</v>
      </c>
      <c r="AU318" s="145" t="s">
        <v>80</v>
      </c>
      <c r="AY318" s="18" t="s">
        <v>128</v>
      </c>
      <c r="BE318" s="146">
        <f>IF(N318="základní",J318,0)</f>
        <v>0</v>
      </c>
      <c r="BF318" s="146">
        <f>IF(N318="snížená",J318,0)</f>
        <v>0</v>
      </c>
      <c r="BG318" s="146">
        <f>IF(N318="zákl. přenesená",J318,0)</f>
        <v>0</v>
      </c>
      <c r="BH318" s="146">
        <f>IF(N318="sníž. přenesená",J318,0)</f>
        <v>0</v>
      </c>
      <c r="BI318" s="146">
        <f>IF(N318="nulová",J318,0)</f>
        <v>0</v>
      </c>
      <c r="BJ318" s="18" t="s">
        <v>78</v>
      </c>
      <c r="BK318" s="146">
        <f>ROUND(I318*H318,2)</f>
        <v>0</v>
      </c>
      <c r="BL318" s="18" t="s">
        <v>224</v>
      </c>
      <c r="BM318" s="145" t="s">
        <v>566</v>
      </c>
    </row>
    <row r="319" spans="1:47" s="2" customFormat="1" ht="12">
      <c r="A319" s="33"/>
      <c r="B319" s="34"/>
      <c r="C319" s="33"/>
      <c r="D319" s="147" t="s">
        <v>138</v>
      </c>
      <c r="E319" s="33"/>
      <c r="F319" s="148" t="s">
        <v>567</v>
      </c>
      <c r="G319" s="33"/>
      <c r="H319" s="33"/>
      <c r="I319" s="149"/>
      <c r="J319" s="33"/>
      <c r="K319" s="33"/>
      <c r="L319" s="34"/>
      <c r="M319" s="150"/>
      <c r="N319" s="151"/>
      <c r="O319" s="54"/>
      <c r="P319" s="54"/>
      <c r="Q319" s="54"/>
      <c r="R319" s="54"/>
      <c r="S319" s="54"/>
      <c r="T319" s="55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T319" s="18" t="s">
        <v>138</v>
      </c>
      <c r="AU319" s="18" t="s">
        <v>80</v>
      </c>
    </row>
    <row r="320" spans="2:51" s="13" customFormat="1" ht="12">
      <c r="B320" s="152"/>
      <c r="D320" s="153" t="s">
        <v>145</v>
      </c>
      <c r="E320" s="154" t="s">
        <v>3</v>
      </c>
      <c r="F320" s="155" t="s">
        <v>241</v>
      </c>
      <c r="H320" s="154" t="s">
        <v>3</v>
      </c>
      <c r="I320" s="156"/>
      <c r="L320" s="152"/>
      <c r="M320" s="157"/>
      <c r="N320" s="158"/>
      <c r="O320" s="158"/>
      <c r="P320" s="158"/>
      <c r="Q320" s="158"/>
      <c r="R320" s="158"/>
      <c r="S320" s="158"/>
      <c r="T320" s="159"/>
      <c r="AT320" s="154" t="s">
        <v>145</v>
      </c>
      <c r="AU320" s="154" t="s">
        <v>80</v>
      </c>
      <c r="AV320" s="13" t="s">
        <v>78</v>
      </c>
      <c r="AW320" s="13" t="s">
        <v>33</v>
      </c>
      <c r="AX320" s="13" t="s">
        <v>73</v>
      </c>
      <c r="AY320" s="154" t="s">
        <v>128</v>
      </c>
    </row>
    <row r="321" spans="2:51" s="14" customFormat="1" ht="12">
      <c r="B321" s="160"/>
      <c r="D321" s="153" t="s">
        <v>145</v>
      </c>
      <c r="E321" s="161" t="s">
        <v>3</v>
      </c>
      <c r="F321" s="162" t="s">
        <v>568</v>
      </c>
      <c r="H321" s="163">
        <v>11.606</v>
      </c>
      <c r="I321" s="164"/>
      <c r="L321" s="160"/>
      <c r="M321" s="165"/>
      <c r="N321" s="166"/>
      <c r="O321" s="166"/>
      <c r="P321" s="166"/>
      <c r="Q321" s="166"/>
      <c r="R321" s="166"/>
      <c r="S321" s="166"/>
      <c r="T321" s="167"/>
      <c r="AT321" s="161" t="s">
        <v>145</v>
      </c>
      <c r="AU321" s="161" t="s">
        <v>80</v>
      </c>
      <c r="AV321" s="14" t="s">
        <v>80</v>
      </c>
      <c r="AW321" s="14" t="s">
        <v>33</v>
      </c>
      <c r="AX321" s="14" t="s">
        <v>73</v>
      </c>
      <c r="AY321" s="161" t="s">
        <v>128</v>
      </c>
    </row>
    <row r="322" spans="2:51" s="15" customFormat="1" ht="12">
      <c r="B322" s="168"/>
      <c r="D322" s="153" t="s">
        <v>145</v>
      </c>
      <c r="E322" s="169" t="s">
        <v>3</v>
      </c>
      <c r="F322" s="170" t="s">
        <v>213</v>
      </c>
      <c r="H322" s="171">
        <v>11.606</v>
      </c>
      <c r="I322" s="172"/>
      <c r="L322" s="168"/>
      <c r="M322" s="173"/>
      <c r="N322" s="174"/>
      <c r="O322" s="174"/>
      <c r="P322" s="174"/>
      <c r="Q322" s="174"/>
      <c r="R322" s="174"/>
      <c r="S322" s="174"/>
      <c r="T322" s="175"/>
      <c r="AT322" s="169" t="s">
        <v>145</v>
      </c>
      <c r="AU322" s="169" t="s">
        <v>80</v>
      </c>
      <c r="AV322" s="15" t="s">
        <v>136</v>
      </c>
      <c r="AW322" s="15" t="s">
        <v>33</v>
      </c>
      <c r="AX322" s="15" t="s">
        <v>78</v>
      </c>
      <c r="AY322" s="169" t="s">
        <v>128</v>
      </c>
    </row>
    <row r="323" spans="1:65" s="2" customFormat="1" ht="33" customHeight="1">
      <c r="A323" s="33"/>
      <c r="B323" s="133"/>
      <c r="C323" s="134" t="s">
        <v>569</v>
      </c>
      <c r="D323" s="134" t="s">
        <v>131</v>
      </c>
      <c r="E323" s="135" t="s">
        <v>570</v>
      </c>
      <c r="F323" s="136" t="s">
        <v>571</v>
      </c>
      <c r="G323" s="137" t="s">
        <v>154</v>
      </c>
      <c r="H323" s="138">
        <v>1.463</v>
      </c>
      <c r="I323" s="139"/>
      <c r="J323" s="140">
        <f>ROUND(I323*H323,2)</f>
        <v>0</v>
      </c>
      <c r="K323" s="136" t="s">
        <v>135</v>
      </c>
      <c r="L323" s="34"/>
      <c r="M323" s="141" t="s">
        <v>3</v>
      </c>
      <c r="N323" s="142" t="s">
        <v>44</v>
      </c>
      <c r="O323" s="54"/>
      <c r="P323" s="143">
        <f>O323*H323</f>
        <v>0</v>
      </c>
      <c r="Q323" s="143">
        <v>0.03165</v>
      </c>
      <c r="R323" s="143">
        <f>Q323*H323</f>
        <v>0.046303949999999997</v>
      </c>
      <c r="S323" s="143">
        <v>0</v>
      </c>
      <c r="T323" s="144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45" t="s">
        <v>224</v>
      </c>
      <c r="AT323" s="145" t="s">
        <v>131</v>
      </c>
      <c r="AU323" s="145" t="s">
        <v>80</v>
      </c>
      <c r="AY323" s="18" t="s">
        <v>128</v>
      </c>
      <c r="BE323" s="146">
        <f>IF(N323="základní",J323,0)</f>
        <v>0</v>
      </c>
      <c r="BF323" s="146">
        <f>IF(N323="snížená",J323,0)</f>
        <v>0</v>
      </c>
      <c r="BG323" s="146">
        <f>IF(N323="zákl. přenesená",J323,0)</f>
        <v>0</v>
      </c>
      <c r="BH323" s="146">
        <f>IF(N323="sníž. přenesená",J323,0)</f>
        <v>0</v>
      </c>
      <c r="BI323" s="146">
        <f>IF(N323="nulová",J323,0)</f>
        <v>0</v>
      </c>
      <c r="BJ323" s="18" t="s">
        <v>78</v>
      </c>
      <c r="BK323" s="146">
        <f>ROUND(I323*H323,2)</f>
        <v>0</v>
      </c>
      <c r="BL323" s="18" t="s">
        <v>224</v>
      </c>
      <c r="BM323" s="145" t="s">
        <v>572</v>
      </c>
    </row>
    <row r="324" spans="1:47" s="2" customFormat="1" ht="12">
      <c r="A324" s="33"/>
      <c r="B324" s="34"/>
      <c r="C324" s="33"/>
      <c r="D324" s="147" t="s">
        <v>138</v>
      </c>
      <c r="E324" s="33"/>
      <c r="F324" s="148" t="s">
        <v>573</v>
      </c>
      <c r="G324" s="33"/>
      <c r="H324" s="33"/>
      <c r="I324" s="149"/>
      <c r="J324" s="33"/>
      <c r="K324" s="33"/>
      <c r="L324" s="34"/>
      <c r="M324" s="150"/>
      <c r="N324" s="151"/>
      <c r="O324" s="54"/>
      <c r="P324" s="54"/>
      <c r="Q324" s="54"/>
      <c r="R324" s="54"/>
      <c r="S324" s="54"/>
      <c r="T324" s="55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T324" s="18" t="s">
        <v>138</v>
      </c>
      <c r="AU324" s="18" t="s">
        <v>80</v>
      </c>
    </row>
    <row r="325" spans="2:51" s="14" customFormat="1" ht="12">
      <c r="B325" s="160"/>
      <c r="D325" s="153" t="s">
        <v>145</v>
      </c>
      <c r="E325" s="161" t="s">
        <v>3</v>
      </c>
      <c r="F325" s="162" t="s">
        <v>211</v>
      </c>
      <c r="H325" s="163">
        <v>1.463</v>
      </c>
      <c r="I325" s="164"/>
      <c r="L325" s="160"/>
      <c r="M325" s="165"/>
      <c r="N325" s="166"/>
      <c r="O325" s="166"/>
      <c r="P325" s="166"/>
      <c r="Q325" s="166"/>
      <c r="R325" s="166"/>
      <c r="S325" s="166"/>
      <c r="T325" s="167"/>
      <c r="AT325" s="161" t="s">
        <v>145</v>
      </c>
      <c r="AU325" s="161" t="s">
        <v>80</v>
      </c>
      <c r="AV325" s="14" t="s">
        <v>80</v>
      </c>
      <c r="AW325" s="14" t="s">
        <v>33</v>
      </c>
      <c r="AX325" s="14" t="s">
        <v>78</v>
      </c>
      <c r="AY325" s="161" t="s">
        <v>128</v>
      </c>
    </row>
    <row r="326" spans="1:65" s="2" customFormat="1" ht="24.2" customHeight="1">
      <c r="A326" s="33"/>
      <c r="B326" s="133"/>
      <c r="C326" s="134" t="s">
        <v>574</v>
      </c>
      <c r="D326" s="134" t="s">
        <v>131</v>
      </c>
      <c r="E326" s="135" t="s">
        <v>575</v>
      </c>
      <c r="F326" s="136" t="s">
        <v>576</v>
      </c>
      <c r="G326" s="137" t="s">
        <v>154</v>
      </c>
      <c r="H326" s="138">
        <v>27.409</v>
      </c>
      <c r="I326" s="139"/>
      <c r="J326" s="140">
        <f>ROUND(I326*H326,2)</f>
        <v>0</v>
      </c>
      <c r="K326" s="136" t="s">
        <v>135</v>
      </c>
      <c r="L326" s="34"/>
      <c r="M326" s="141" t="s">
        <v>3</v>
      </c>
      <c r="N326" s="142" t="s">
        <v>44</v>
      </c>
      <c r="O326" s="54"/>
      <c r="P326" s="143">
        <f>O326*H326</f>
        <v>0</v>
      </c>
      <c r="Q326" s="143">
        <v>0.0001</v>
      </c>
      <c r="R326" s="143">
        <f>Q326*H326</f>
        <v>0.0027409</v>
      </c>
      <c r="S326" s="143">
        <v>0</v>
      </c>
      <c r="T326" s="144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45" t="s">
        <v>224</v>
      </c>
      <c r="AT326" s="145" t="s">
        <v>131</v>
      </c>
      <c r="AU326" s="145" t="s">
        <v>80</v>
      </c>
      <c r="AY326" s="18" t="s">
        <v>128</v>
      </c>
      <c r="BE326" s="146">
        <f>IF(N326="základní",J326,0)</f>
        <v>0</v>
      </c>
      <c r="BF326" s="146">
        <f>IF(N326="snížená",J326,0)</f>
        <v>0</v>
      </c>
      <c r="BG326" s="146">
        <f>IF(N326="zákl. přenesená",J326,0)</f>
        <v>0</v>
      </c>
      <c r="BH326" s="146">
        <f>IF(N326="sníž. přenesená",J326,0)</f>
        <v>0</v>
      </c>
      <c r="BI326" s="146">
        <f>IF(N326="nulová",J326,0)</f>
        <v>0</v>
      </c>
      <c r="BJ326" s="18" t="s">
        <v>78</v>
      </c>
      <c r="BK326" s="146">
        <f>ROUND(I326*H326,2)</f>
        <v>0</v>
      </c>
      <c r="BL326" s="18" t="s">
        <v>224</v>
      </c>
      <c r="BM326" s="145" t="s">
        <v>577</v>
      </c>
    </row>
    <row r="327" spans="1:47" s="2" customFormat="1" ht="12">
      <c r="A327" s="33"/>
      <c r="B327" s="34"/>
      <c r="C327" s="33"/>
      <c r="D327" s="147" t="s">
        <v>138</v>
      </c>
      <c r="E327" s="33"/>
      <c r="F327" s="148" t="s">
        <v>578</v>
      </c>
      <c r="G327" s="33"/>
      <c r="H327" s="33"/>
      <c r="I327" s="149"/>
      <c r="J327" s="33"/>
      <c r="K327" s="33"/>
      <c r="L327" s="34"/>
      <c r="M327" s="150"/>
      <c r="N327" s="151"/>
      <c r="O327" s="54"/>
      <c r="P327" s="54"/>
      <c r="Q327" s="54"/>
      <c r="R327" s="54"/>
      <c r="S327" s="54"/>
      <c r="T327" s="55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T327" s="18" t="s">
        <v>138</v>
      </c>
      <c r="AU327" s="18" t="s">
        <v>80</v>
      </c>
    </row>
    <row r="328" spans="2:51" s="14" customFormat="1" ht="12">
      <c r="B328" s="160"/>
      <c r="D328" s="153" t="s">
        <v>145</v>
      </c>
      <c r="E328" s="161" t="s">
        <v>3</v>
      </c>
      <c r="F328" s="162" t="s">
        <v>579</v>
      </c>
      <c r="H328" s="163">
        <v>1.463</v>
      </c>
      <c r="I328" s="164"/>
      <c r="L328" s="160"/>
      <c r="M328" s="165"/>
      <c r="N328" s="166"/>
      <c r="O328" s="166"/>
      <c r="P328" s="166"/>
      <c r="Q328" s="166"/>
      <c r="R328" s="166"/>
      <c r="S328" s="166"/>
      <c r="T328" s="167"/>
      <c r="AT328" s="161" t="s">
        <v>145</v>
      </c>
      <c r="AU328" s="161" t="s">
        <v>80</v>
      </c>
      <c r="AV328" s="14" t="s">
        <v>80</v>
      </c>
      <c r="AW328" s="14" t="s">
        <v>33</v>
      </c>
      <c r="AX328" s="14" t="s">
        <v>73</v>
      </c>
      <c r="AY328" s="161" t="s">
        <v>128</v>
      </c>
    </row>
    <row r="329" spans="2:51" s="14" customFormat="1" ht="12">
      <c r="B329" s="160"/>
      <c r="D329" s="153" t="s">
        <v>145</v>
      </c>
      <c r="E329" s="161" t="s">
        <v>3</v>
      </c>
      <c r="F329" s="162" t="s">
        <v>580</v>
      </c>
      <c r="H329" s="163">
        <v>25.946</v>
      </c>
      <c r="I329" s="164"/>
      <c r="L329" s="160"/>
      <c r="M329" s="165"/>
      <c r="N329" s="166"/>
      <c r="O329" s="166"/>
      <c r="P329" s="166"/>
      <c r="Q329" s="166"/>
      <c r="R329" s="166"/>
      <c r="S329" s="166"/>
      <c r="T329" s="167"/>
      <c r="AT329" s="161" t="s">
        <v>145</v>
      </c>
      <c r="AU329" s="161" t="s">
        <v>80</v>
      </c>
      <c r="AV329" s="14" t="s">
        <v>80</v>
      </c>
      <c r="AW329" s="14" t="s">
        <v>33</v>
      </c>
      <c r="AX329" s="14" t="s">
        <v>73</v>
      </c>
      <c r="AY329" s="161" t="s">
        <v>128</v>
      </c>
    </row>
    <row r="330" spans="2:51" s="15" customFormat="1" ht="12">
      <c r="B330" s="168"/>
      <c r="D330" s="153" t="s">
        <v>145</v>
      </c>
      <c r="E330" s="169" t="s">
        <v>3</v>
      </c>
      <c r="F330" s="170" t="s">
        <v>213</v>
      </c>
      <c r="H330" s="171">
        <v>27.409</v>
      </c>
      <c r="I330" s="172"/>
      <c r="L330" s="168"/>
      <c r="M330" s="173"/>
      <c r="N330" s="174"/>
      <c r="O330" s="174"/>
      <c r="P330" s="174"/>
      <c r="Q330" s="174"/>
      <c r="R330" s="174"/>
      <c r="S330" s="174"/>
      <c r="T330" s="175"/>
      <c r="AT330" s="169" t="s">
        <v>145</v>
      </c>
      <c r="AU330" s="169" t="s">
        <v>80</v>
      </c>
      <c r="AV330" s="15" t="s">
        <v>136</v>
      </c>
      <c r="AW330" s="15" t="s">
        <v>33</v>
      </c>
      <c r="AX330" s="15" t="s">
        <v>78</v>
      </c>
      <c r="AY330" s="169" t="s">
        <v>128</v>
      </c>
    </row>
    <row r="331" spans="1:65" s="2" customFormat="1" ht="24.2" customHeight="1">
      <c r="A331" s="33"/>
      <c r="B331" s="133"/>
      <c r="C331" s="134" t="s">
        <v>581</v>
      </c>
      <c r="D331" s="134" t="s">
        <v>131</v>
      </c>
      <c r="E331" s="135" t="s">
        <v>582</v>
      </c>
      <c r="F331" s="136" t="s">
        <v>583</v>
      </c>
      <c r="G331" s="137" t="s">
        <v>154</v>
      </c>
      <c r="H331" s="138">
        <v>2.52</v>
      </c>
      <c r="I331" s="139"/>
      <c r="J331" s="140">
        <f>ROUND(I331*H331,2)</f>
        <v>0</v>
      </c>
      <c r="K331" s="136" t="s">
        <v>135</v>
      </c>
      <c r="L331" s="34"/>
      <c r="M331" s="141" t="s">
        <v>3</v>
      </c>
      <c r="N331" s="142" t="s">
        <v>44</v>
      </c>
      <c r="O331" s="54"/>
      <c r="P331" s="143">
        <f>O331*H331</f>
        <v>0</v>
      </c>
      <c r="Q331" s="143">
        <v>0</v>
      </c>
      <c r="R331" s="143">
        <f>Q331*H331</f>
        <v>0</v>
      </c>
      <c r="S331" s="143">
        <v>0.01725</v>
      </c>
      <c r="T331" s="144">
        <f>S331*H331</f>
        <v>0.04347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45" t="s">
        <v>224</v>
      </c>
      <c r="AT331" s="145" t="s">
        <v>131</v>
      </c>
      <c r="AU331" s="145" t="s">
        <v>80</v>
      </c>
      <c r="AY331" s="18" t="s">
        <v>128</v>
      </c>
      <c r="BE331" s="146">
        <f>IF(N331="základní",J331,0)</f>
        <v>0</v>
      </c>
      <c r="BF331" s="146">
        <f>IF(N331="snížená",J331,0)</f>
        <v>0</v>
      </c>
      <c r="BG331" s="146">
        <f>IF(N331="zákl. přenesená",J331,0)</f>
        <v>0</v>
      </c>
      <c r="BH331" s="146">
        <f>IF(N331="sníž. přenesená",J331,0)</f>
        <v>0</v>
      </c>
      <c r="BI331" s="146">
        <f>IF(N331="nulová",J331,0)</f>
        <v>0</v>
      </c>
      <c r="BJ331" s="18" t="s">
        <v>78</v>
      </c>
      <c r="BK331" s="146">
        <f>ROUND(I331*H331,2)</f>
        <v>0</v>
      </c>
      <c r="BL331" s="18" t="s">
        <v>224</v>
      </c>
      <c r="BM331" s="145" t="s">
        <v>584</v>
      </c>
    </row>
    <row r="332" spans="1:47" s="2" customFormat="1" ht="12">
      <c r="A332" s="33"/>
      <c r="B332" s="34"/>
      <c r="C332" s="33"/>
      <c r="D332" s="147" t="s">
        <v>138</v>
      </c>
      <c r="E332" s="33"/>
      <c r="F332" s="148" t="s">
        <v>585</v>
      </c>
      <c r="G332" s="33"/>
      <c r="H332" s="33"/>
      <c r="I332" s="149"/>
      <c r="J332" s="33"/>
      <c r="K332" s="33"/>
      <c r="L332" s="34"/>
      <c r="M332" s="150"/>
      <c r="N332" s="151"/>
      <c r="O332" s="54"/>
      <c r="P332" s="54"/>
      <c r="Q332" s="54"/>
      <c r="R332" s="54"/>
      <c r="S332" s="54"/>
      <c r="T332" s="55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T332" s="18" t="s">
        <v>138</v>
      </c>
      <c r="AU332" s="18" t="s">
        <v>80</v>
      </c>
    </row>
    <row r="333" spans="2:51" s="13" customFormat="1" ht="12">
      <c r="B333" s="152"/>
      <c r="D333" s="153" t="s">
        <v>145</v>
      </c>
      <c r="E333" s="154" t="s">
        <v>3</v>
      </c>
      <c r="F333" s="155" t="s">
        <v>241</v>
      </c>
      <c r="H333" s="154" t="s">
        <v>3</v>
      </c>
      <c r="I333" s="156"/>
      <c r="L333" s="152"/>
      <c r="M333" s="157"/>
      <c r="N333" s="158"/>
      <c r="O333" s="158"/>
      <c r="P333" s="158"/>
      <c r="Q333" s="158"/>
      <c r="R333" s="158"/>
      <c r="S333" s="158"/>
      <c r="T333" s="159"/>
      <c r="AT333" s="154" t="s">
        <v>145</v>
      </c>
      <c r="AU333" s="154" t="s">
        <v>80</v>
      </c>
      <c r="AV333" s="13" t="s">
        <v>78</v>
      </c>
      <c r="AW333" s="13" t="s">
        <v>33</v>
      </c>
      <c r="AX333" s="13" t="s">
        <v>73</v>
      </c>
      <c r="AY333" s="154" t="s">
        <v>128</v>
      </c>
    </row>
    <row r="334" spans="2:51" s="14" customFormat="1" ht="12">
      <c r="B334" s="160"/>
      <c r="D334" s="153" t="s">
        <v>145</v>
      </c>
      <c r="E334" s="161" t="s">
        <v>3</v>
      </c>
      <c r="F334" s="162" t="s">
        <v>586</v>
      </c>
      <c r="H334" s="163">
        <v>2.52</v>
      </c>
      <c r="I334" s="164"/>
      <c r="L334" s="160"/>
      <c r="M334" s="165"/>
      <c r="N334" s="166"/>
      <c r="O334" s="166"/>
      <c r="P334" s="166"/>
      <c r="Q334" s="166"/>
      <c r="R334" s="166"/>
      <c r="S334" s="166"/>
      <c r="T334" s="167"/>
      <c r="AT334" s="161" t="s">
        <v>145</v>
      </c>
      <c r="AU334" s="161" t="s">
        <v>80</v>
      </c>
      <c r="AV334" s="14" t="s">
        <v>80</v>
      </c>
      <c r="AW334" s="14" t="s">
        <v>33</v>
      </c>
      <c r="AX334" s="14" t="s">
        <v>78</v>
      </c>
      <c r="AY334" s="161" t="s">
        <v>128</v>
      </c>
    </row>
    <row r="335" spans="1:65" s="2" customFormat="1" ht="24.2" customHeight="1">
      <c r="A335" s="33"/>
      <c r="B335" s="133"/>
      <c r="C335" s="134" t="s">
        <v>587</v>
      </c>
      <c r="D335" s="134" t="s">
        <v>131</v>
      </c>
      <c r="E335" s="135" t="s">
        <v>588</v>
      </c>
      <c r="F335" s="136" t="s">
        <v>589</v>
      </c>
      <c r="G335" s="137" t="s">
        <v>154</v>
      </c>
      <c r="H335" s="138">
        <v>2.52</v>
      </c>
      <c r="I335" s="139"/>
      <c r="J335" s="140">
        <f>ROUND(I335*H335,2)</f>
        <v>0</v>
      </c>
      <c r="K335" s="136" t="s">
        <v>135</v>
      </c>
      <c r="L335" s="34"/>
      <c r="M335" s="141" t="s">
        <v>3</v>
      </c>
      <c r="N335" s="142" t="s">
        <v>44</v>
      </c>
      <c r="O335" s="54"/>
      <c r="P335" s="143">
        <f>O335*H335</f>
        <v>0</v>
      </c>
      <c r="Q335" s="143">
        <v>0</v>
      </c>
      <c r="R335" s="143">
        <f>Q335*H335</f>
        <v>0</v>
      </c>
      <c r="S335" s="143">
        <v>0.01834</v>
      </c>
      <c r="T335" s="144">
        <f>S335*H335</f>
        <v>0.046216799999999995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45" t="s">
        <v>224</v>
      </c>
      <c r="AT335" s="145" t="s">
        <v>131</v>
      </c>
      <c r="AU335" s="145" t="s">
        <v>80</v>
      </c>
      <c r="AY335" s="18" t="s">
        <v>128</v>
      </c>
      <c r="BE335" s="146">
        <f>IF(N335="základní",J335,0)</f>
        <v>0</v>
      </c>
      <c r="BF335" s="146">
        <f>IF(N335="snížená",J335,0)</f>
        <v>0</v>
      </c>
      <c r="BG335" s="146">
        <f>IF(N335="zákl. přenesená",J335,0)</f>
        <v>0</v>
      </c>
      <c r="BH335" s="146">
        <f>IF(N335="sníž. přenesená",J335,0)</f>
        <v>0</v>
      </c>
      <c r="BI335" s="146">
        <f>IF(N335="nulová",J335,0)</f>
        <v>0</v>
      </c>
      <c r="BJ335" s="18" t="s">
        <v>78</v>
      </c>
      <c r="BK335" s="146">
        <f>ROUND(I335*H335,2)</f>
        <v>0</v>
      </c>
      <c r="BL335" s="18" t="s">
        <v>224</v>
      </c>
      <c r="BM335" s="145" t="s">
        <v>590</v>
      </c>
    </row>
    <row r="336" spans="1:47" s="2" customFormat="1" ht="12">
      <c r="A336" s="33"/>
      <c r="B336" s="34"/>
      <c r="C336" s="33"/>
      <c r="D336" s="147" t="s">
        <v>138</v>
      </c>
      <c r="E336" s="33"/>
      <c r="F336" s="148" t="s">
        <v>591</v>
      </c>
      <c r="G336" s="33"/>
      <c r="H336" s="33"/>
      <c r="I336" s="149"/>
      <c r="J336" s="33"/>
      <c r="K336" s="33"/>
      <c r="L336" s="34"/>
      <c r="M336" s="150"/>
      <c r="N336" s="151"/>
      <c r="O336" s="54"/>
      <c r="P336" s="54"/>
      <c r="Q336" s="54"/>
      <c r="R336" s="54"/>
      <c r="S336" s="54"/>
      <c r="T336" s="55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T336" s="18" t="s">
        <v>138</v>
      </c>
      <c r="AU336" s="18" t="s">
        <v>80</v>
      </c>
    </row>
    <row r="337" spans="2:51" s="13" customFormat="1" ht="12">
      <c r="B337" s="152"/>
      <c r="D337" s="153" t="s">
        <v>145</v>
      </c>
      <c r="E337" s="154" t="s">
        <v>3</v>
      </c>
      <c r="F337" s="155" t="s">
        <v>241</v>
      </c>
      <c r="H337" s="154" t="s">
        <v>3</v>
      </c>
      <c r="I337" s="156"/>
      <c r="L337" s="152"/>
      <c r="M337" s="157"/>
      <c r="N337" s="158"/>
      <c r="O337" s="158"/>
      <c r="P337" s="158"/>
      <c r="Q337" s="158"/>
      <c r="R337" s="158"/>
      <c r="S337" s="158"/>
      <c r="T337" s="159"/>
      <c r="AT337" s="154" t="s">
        <v>145</v>
      </c>
      <c r="AU337" s="154" t="s">
        <v>80</v>
      </c>
      <c r="AV337" s="13" t="s">
        <v>78</v>
      </c>
      <c r="AW337" s="13" t="s">
        <v>33</v>
      </c>
      <c r="AX337" s="13" t="s">
        <v>73</v>
      </c>
      <c r="AY337" s="154" t="s">
        <v>128</v>
      </c>
    </row>
    <row r="338" spans="2:51" s="14" customFormat="1" ht="12">
      <c r="B338" s="160"/>
      <c r="D338" s="153" t="s">
        <v>145</v>
      </c>
      <c r="E338" s="161" t="s">
        <v>3</v>
      </c>
      <c r="F338" s="162" t="s">
        <v>592</v>
      </c>
      <c r="H338" s="163">
        <v>2.52</v>
      </c>
      <c r="I338" s="164"/>
      <c r="L338" s="160"/>
      <c r="M338" s="165"/>
      <c r="N338" s="166"/>
      <c r="O338" s="166"/>
      <c r="P338" s="166"/>
      <c r="Q338" s="166"/>
      <c r="R338" s="166"/>
      <c r="S338" s="166"/>
      <c r="T338" s="167"/>
      <c r="AT338" s="161" t="s">
        <v>145</v>
      </c>
      <c r="AU338" s="161" t="s">
        <v>80</v>
      </c>
      <c r="AV338" s="14" t="s">
        <v>80</v>
      </c>
      <c r="AW338" s="14" t="s">
        <v>33</v>
      </c>
      <c r="AX338" s="14" t="s">
        <v>78</v>
      </c>
      <c r="AY338" s="161" t="s">
        <v>128</v>
      </c>
    </row>
    <row r="339" spans="1:65" s="2" customFormat="1" ht="16.5" customHeight="1">
      <c r="A339" s="33"/>
      <c r="B339" s="133"/>
      <c r="C339" s="134" t="s">
        <v>593</v>
      </c>
      <c r="D339" s="134" t="s">
        <v>131</v>
      </c>
      <c r="E339" s="135" t="s">
        <v>594</v>
      </c>
      <c r="F339" s="136" t="s">
        <v>595</v>
      </c>
      <c r="G339" s="137" t="s">
        <v>154</v>
      </c>
      <c r="H339" s="138">
        <v>2.8</v>
      </c>
      <c r="I339" s="139"/>
      <c r="J339" s="140">
        <f>ROUND(I339*H339,2)</f>
        <v>0</v>
      </c>
      <c r="K339" s="136" t="s">
        <v>135</v>
      </c>
      <c r="L339" s="34"/>
      <c r="M339" s="141" t="s">
        <v>3</v>
      </c>
      <c r="N339" s="142" t="s">
        <v>44</v>
      </c>
      <c r="O339" s="54"/>
      <c r="P339" s="143">
        <f>O339*H339</f>
        <v>0</v>
      </c>
      <c r="Q339" s="143">
        <v>0</v>
      </c>
      <c r="R339" s="143">
        <f>Q339*H339</f>
        <v>0</v>
      </c>
      <c r="S339" s="143">
        <v>0.0112</v>
      </c>
      <c r="T339" s="144">
        <f>S339*H339</f>
        <v>0.03136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45" t="s">
        <v>224</v>
      </c>
      <c r="AT339" s="145" t="s">
        <v>131</v>
      </c>
      <c r="AU339" s="145" t="s">
        <v>80</v>
      </c>
      <c r="AY339" s="18" t="s">
        <v>128</v>
      </c>
      <c r="BE339" s="146">
        <f>IF(N339="základní",J339,0)</f>
        <v>0</v>
      </c>
      <c r="BF339" s="146">
        <f>IF(N339="snížená",J339,0)</f>
        <v>0</v>
      </c>
      <c r="BG339" s="146">
        <f>IF(N339="zákl. přenesená",J339,0)</f>
        <v>0</v>
      </c>
      <c r="BH339" s="146">
        <f>IF(N339="sníž. přenesená",J339,0)</f>
        <v>0</v>
      </c>
      <c r="BI339" s="146">
        <f>IF(N339="nulová",J339,0)</f>
        <v>0</v>
      </c>
      <c r="BJ339" s="18" t="s">
        <v>78</v>
      </c>
      <c r="BK339" s="146">
        <f>ROUND(I339*H339,2)</f>
        <v>0</v>
      </c>
      <c r="BL339" s="18" t="s">
        <v>224</v>
      </c>
      <c r="BM339" s="145" t="s">
        <v>596</v>
      </c>
    </row>
    <row r="340" spans="1:47" s="2" customFormat="1" ht="12">
      <c r="A340" s="33"/>
      <c r="B340" s="34"/>
      <c r="C340" s="33"/>
      <c r="D340" s="147" t="s">
        <v>138</v>
      </c>
      <c r="E340" s="33"/>
      <c r="F340" s="148" t="s">
        <v>597</v>
      </c>
      <c r="G340" s="33"/>
      <c r="H340" s="33"/>
      <c r="I340" s="149"/>
      <c r="J340" s="33"/>
      <c r="K340" s="33"/>
      <c r="L340" s="34"/>
      <c r="M340" s="150"/>
      <c r="N340" s="151"/>
      <c r="O340" s="54"/>
      <c r="P340" s="54"/>
      <c r="Q340" s="54"/>
      <c r="R340" s="54"/>
      <c r="S340" s="54"/>
      <c r="T340" s="55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T340" s="18" t="s">
        <v>138</v>
      </c>
      <c r="AU340" s="18" t="s">
        <v>80</v>
      </c>
    </row>
    <row r="341" spans="2:51" s="14" customFormat="1" ht="12">
      <c r="B341" s="160"/>
      <c r="D341" s="153" t="s">
        <v>145</v>
      </c>
      <c r="E341" s="161" t="s">
        <v>3</v>
      </c>
      <c r="F341" s="162" t="s">
        <v>598</v>
      </c>
      <c r="H341" s="163">
        <v>2.8</v>
      </c>
      <c r="I341" s="164"/>
      <c r="L341" s="160"/>
      <c r="M341" s="165"/>
      <c r="N341" s="166"/>
      <c r="O341" s="166"/>
      <c r="P341" s="166"/>
      <c r="Q341" s="166"/>
      <c r="R341" s="166"/>
      <c r="S341" s="166"/>
      <c r="T341" s="167"/>
      <c r="AT341" s="161" t="s">
        <v>145</v>
      </c>
      <c r="AU341" s="161" t="s">
        <v>80</v>
      </c>
      <c r="AV341" s="14" t="s">
        <v>80</v>
      </c>
      <c r="AW341" s="14" t="s">
        <v>33</v>
      </c>
      <c r="AX341" s="14" t="s">
        <v>78</v>
      </c>
      <c r="AY341" s="161" t="s">
        <v>128</v>
      </c>
    </row>
    <row r="342" spans="1:65" s="2" customFormat="1" ht="24.2" customHeight="1">
      <c r="A342" s="33"/>
      <c r="B342" s="133"/>
      <c r="C342" s="134" t="s">
        <v>599</v>
      </c>
      <c r="D342" s="134" t="s">
        <v>131</v>
      </c>
      <c r="E342" s="135" t="s">
        <v>600</v>
      </c>
      <c r="F342" s="136" t="s">
        <v>601</v>
      </c>
      <c r="G342" s="137" t="s">
        <v>334</v>
      </c>
      <c r="H342" s="138">
        <v>2.8</v>
      </c>
      <c r="I342" s="139"/>
      <c r="J342" s="140">
        <f>ROUND(I342*H342,2)</f>
        <v>0</v>
      </c>
      <c r="K342" s="136" t="s">
        <v>135</v>
      </c>
      <c r="L342" s="34"/>
      <c r="M342" s="141" t="s">
        <v>3</v>
      </c>
      <c r="N342" s="142" t="s">
        <v>44</v>
      </c>
      <c r="O342" s="54"/>
      <c r="P342" s="143">
        <f>O342*H342</f>
        <v>0</v>
      </c>
      <c r="Q342" s="143">
        <v>0.00882</v>
      </c>
      <c r="R342" s="143">
        <f>Q342*H342</f>
        <v>0.024696</v>
      </c>
      <c r="S342" s="143">
        <v>0</v>
      </c>
      <c r="T342" s="144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45" t="s">
        <v>224</v>
      </c>
      <c r="AT342" s="145" t="s">
        <v>131</v>
      </c>
      <c r="AU342" s="145" t="s">
        <v>80</v>
      </c>
      <c r="AY342" s="18" t="s">
        <v>128</v>
      </c>
      <c r="BE342" s="146">
        <f>IF(N342="základní",J342,0)</f>
        <v>0</v>
      </c>
      <c r="BF342" s="146">
        <f>IF(N342="snížená",J342,0)</f>
        <v>0</v>
      </c>
      <c r="BG342" s="146">
        <f>IF(N342="zákl. přenesená",J342,0)</f>
        <v>0</v>
      </c>
      <c r="BH342" s="146">
        <f>IF(N342="sníž. přenesená",J342,0)</f>
        <v>0</v>
      </c>
      <c r="BI342" s="146">
        <f>IF(N342="nulová",J342,0)</f>
        <v>0</v>
      </c>
      <c r="BJ342" s="18" t="s">
        <v>78</v>
      </c>
      <c r="BK342" s="146">
        <f>ROUND(I342*H342,2)</f>
        <v>0</v>
      </c>
      <c r="BL342" s="18" t="s">
        <v>224</v>
      </c>
      <c r="BM342" s="145" t="s">
        <v>602</v>
      </c>
    </row>
    <row r="343" spans="1:47" s="2" customFormat="1" ht="12">
      <c r="A343" s="33"/>
      <c r="B343" s="34"/>
      <c r="C343" s="33"/>
      <c r="D343" s="147" t="s">
        <v>138</v>
      </c>
      <c r="E343" s="33"/>
      <c r="F343" s="148" t="s">
        <v>603</v>
      </c>
      <c r="G343" s="33"/>
      <c r="H343" s="33"/>
      <c r="I343" s="149"/>
      <c r="J343" s="33"/>
      <c r="K343" s="33"/>
      <c r="L343" s="34"/>
      <c r="M343" s="150"/>
      <c r="N343" s="151"/>
      <c r="O343" s="54"/>
      <c r="P343" s="54"/>
      <c r="Q343" s="54"/>
      <c r="R343" s="54"/>
      <c r="S343" s="54"/>
      <c r="T343" s="55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T343" s="18" t="s">
        <v>138</v>
      </c>
      <c r="AU343" s="18" t="s">
        <v>80</v>
      </c>
    </row>
    <row r="344" spans="2:51" s="14" customFormat="1" ht="12">
      <c r="B344" s="160"/>
      <c r="D344" s="153" t="s">
        <v>145</v>
      </c>
      <c r="E344" s="161" t="s">
        <v>3</v>
      </c>
      <c r="F344" s="162" t="s">
        <v>604</v>
      </c>
      <c r="H344" s="163">
        <v>2.8</v>
      </c>
      <c r="I344" s="164"/>
      <c r="L344" s="160"/>
      <c r="M344" s="165"/>
      <c r="N344" s="166"/>
      <c r="O344" s="166"/>
      <c r="P344" s="166"/>
      <c r="Q344" s="166"/>
      <c r="R344" s="166"/>
      <c r="S344" s="166"/>
      <c r="T344" s="167"/>
      <c r="AT344" s="161" t="s">
        <v>145</v>
      </c>
      <c r="AU344" s="161" t="s">
        <v>80</v>
      </c>
      <c r="AV344" s="14" t="s">
        <v>80</v>
      </c>
      <c r="AW344" s="14" t="s">
        <v>33</v>
      </c>
      <c r="AX344" s="14" t="s">
        <v>78</v>
      </c>
      <c r="AY344" s="161" t="s">
        <v>128</v>
      </c>
    </row>
    <row r="345" spans="1:65" s="2" customFormat="1" ht="21.75" customHeight="1">
      <c r="A345" s="33"/>
      <c r="B345" s="133"/>
      <c r="C345" s="134" t="s">
        <v>605</v>
      </c>
      <c r="D345" s="134" t="s">
        <v>131</v>
      </c>
      <c r="E345" s="135" t="s">
        <v>606</v>
      </c>
      <c r="F345" s="136" t="s">
        <v>607</v>
      </c>
      <c r="G345" s="137" t="s">
        <v>334</v>
      </c>
      <c r="H345" s="138">
        <v>5.6</v>
      </c>
      <c r="I345" s="139"/>
      <c r="J345" s="140">
        <f>ROUND(I345*H345,2)</f>
        <v>0</v>
      </c>
      <c r="K345" s="136" t="s">
        <v>3</v>
      </c>
      <c r="L345" s="34"/>
      <c r="M345" s="141" t="s">
        <v>3</v>
      </c>
      <c r="N345" s="142" t="s">
        <v>44</v>
      </c>
      <c r="O345" s="54"/>
      <c r="P345" s="143">
        <f>O345*H345</f>
        <v>0</v>
      </c>
      <c r="Q345" s="143">
        <v>0.00882</v>
      </c>
      <c r="R345" s="143">
        <f>Q345*H345</f>
        <v>0.049392</v>
      </c>
      <c r="S345" s="143">
        <v>0</v>
      </c>
      <c r="T345" s="144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45" t="s">
        <v>224</v>
      </c>
      <c r="AT345" s="145" t="s">
        <v>131</v>
      </c>
      <c r="AU345" s="145" t="s">
        <v>80</v>
      </c>
      <c r="AY345" s="18" t="s">
        <v>128</v>
      </c>
      <c r="BE345" s="146">
        <f>IF(N345="základní",J345,0)</f>
        <v>0</v>
      </c>
      <c r="BF345" s="146">
        <f>IF(N345="snížená",J345,0)</f>
        <v>0</v>
      </c>
      <c r="BG345" s="146">
        <f>IF(N345="zákl. přenesená",J345,0)</f>
        <v>0</v>
      </c>
      <c r="BH345" s="146">
        <f>IF(N345="sníž. přenesená",J345,0)</f>
        <v>0</v>
      </c>
      <c r="BI345" s="146">
        <f>IF(N345="nulová",J345,0)</f>
        <v>0</v>
      </c>
      <c r="BJ345" s="18" t="s">
        <v>78</v>
      </c>
      <c r="BK345" s="146">
        <f>ROUND(I345*H345,2)</f>
        <v>0</v>
      </c>
      <c r="BL345" s="18" t="s">
        <v>224</v>
      </c>
      <c r="BM345" s="145" t="s">
        <v>608</v>
      </c>
    </row>
    <row r="346" spans="2:51" s="14" customFormat="1" ht="12">
      <c r="B346" s="160"/>
      <c r="D346" s="153" t="s">
        <v>145</v>
      </c>
      <c r="E346" s="161" t="s">
        <v>3</v>
      </c>
      <c r="F346" s="162" t="s">
        <v>609</v>
      </c>
      <c r="H346" s="163">
        <v>5.6</v>
      </c>
      <c r="I346" s="164"/>
      <c r="L346" s="160"/>
      <c r="M346" s="165"/>
      <c r="N346" s="166"/>
      <c r="O346" s="166"/>
      <c r="P346" s="166"/>
      <c r="Q346" s="166"/>
      <c r="R346" s="166"/>
      <c r="S346" s="166"/>
      <c r="T346" s="167"/>
      <c r="AT346" s="161" t="s">
        <v>145</v>
      </c>
      <c r="AU346" s="161" t="s">
        <v>80</v>
      </c>
      <c r="AV346" s="14" t="s">
        <v>80</v>
      </c>
      <c r="AW346" s="14" t="s">
        <v>33</v>
      </c>
      <c r="AX346" s="14" t="s">
        <v>78</v>
      </c>
      <c r="AY346" s="161" t="s">
        <v>128</v>
      </c>
    </row>
    <row r="347" spans="1:65" s="2" customFormat="1" ht="24.2" customHeight="1">
      <c r="A347" s="33"/>
      <c r="B347" s="133"/>
      <c r="C347" s="134" t="s">
        <v>610</v>
      </c>
      <c r="D347" s="134" t="s">
        <v>131</v>
      </c>
      <c r="E347" s="135" t="s">
        <v>611</v>
      </c>
      <c r="F347" s="136" t="s">
        <v>612</v>
      </c>
      <c r="G347" s="137" t="s">
        <v>154</v>
      </c>
      <c r="H347" s="138">
        <v>8.964</v>
      </c>
      <c r="I347" s="139"/>
      <c r="J347" s="140">
        <f>ROUND(I347*H347,2)</f>
        <v>0</v>
      </c>
      <c r="K347" s="136" t="s">
        <v>135</v>
      </c>
      <c r="L347" s="34"/>
      <c r="M347" s="141" t="s">
        <v>3</v>
      </c>
      <c r="N347" s="142" t="s">
        <v>44</v>
      </c>
      <c r="O347" s="54"/>
      <c r="P347" s="143">
        <f>O347*H347</f>
        <v>0</v>
      </c>
      <c r="Q347" s="143">
        <v>0.01221</v>
      </c>
      <c r="R347" s="143">
        <f>Q347*H347</f>
        <v>0.10945044000000001</v>
      </c>
      <c r="S347" s="143">
        <v>0</v>
      </c>
      <c r="T347" s="144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45" t="s">
        <v>224</v>
      </c>
      <c r="AT347" s="145" t="s">
        <v>131</v>
      </c>
      <c r="AU347" s="145" t="s">
        <v>80</v>
      </c>
      <c r="AY347" s="18" t="s">
        <v>128</v>
      </c>
      <c r="BE347" s="146">
        <f>IF(N347="základní",J347,0)</f>
        <v>0</v>
      </c>
      <c r="BF347" s="146">
        <f>IF(N347="snížená",J347,0)</f>
        <v>0</v>
      </c>
      <c r="BG347" s="146">
        <f>IF(N347="zákl. přenesená",J347,0)</f>
        <v>0</v>
      </c>
      <c r="BH347" s="146">
        <f>IF(N347="sníž. přenesená",J347,0)</f>
        <v>0</v>
      </c>
      <c r="BI347" s="146">
        <f>IF(N347="nulová",J347,0)</f>
        <v>0</v>
      </c>
      <c r="BJ347" s="18" t="s">
        <v>78</v>
      </c>
      <c r="BK347" s="146">
        <f>ROUND(I347*H347,2)</f>
        <v>0</v>
      </c>
      <c r="BL347" s="18" t="s">
        <v>224</v>
      </c>
      <c r="BM347" s="145" t="s">
        <v>613</v>
      </c>
    </row>
    <row r="348" spans="1:47" s="2" customFormat="1" ht="12">
      <c r="A348" s="33"/>
      <c r="B348" s="34"/>
      <c r="C348" s="33"/>
      <c r="D348" s="147" t="s">
        <v>138</v>
      </c>
      <c r="E348" s="33"/>
      <c r="F348" s="148" t="s">
        <v>614</v>
      </c>
      <c r="G348" s="33"/>
      <c r="H348" s="33"/>
      <c r="I348" s="149"/>
      <c r="J348" s="33"/>
      <c r="K348" s="33"/>
      <c r="L348" s="34"/>
      <c r="M348" s="150"/>
      <c r="N348" s="151"/>
      <c r="O348" s="54"/>
      <c r="P348" s="54"/>
      <c r="Q348" s="54"/>
      <c r="R348" s="54"/>
      <c r="S348" s="54"/>
      <c r="T348" s="55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T348" s="18" t="s">
        <v>138</v>
      </c>
      <c r="AU348" s="18" t="s">
        <v>80</v>
      </c>
    </row>
    <row r="349" spans="2:51" s="14" customFormat="1" ht="12">
      <c r="B349" s="160"/>
      <c r="D349" s="153" t="s">
        <v>145</v>
      </c>
      <c r="E349" s="161" t="s">
        <v>3</v>
      </c>
      <c r="F349" s="162" t="s">
        <v>615</v>
      </c>
      <c r="H349" s="163">
        <v>1.184</v>
      </c>
      <c r="I349" s="164"/>
      <c r="L349" s="160"/>
      <c r="M349" s="165"/>
      <c r="N349" s="166"/>
      <c r="O349" s="166"/>
      <c r="P349" s="166"/>
      <c r="Q349" s="166"/>
      <c r="R349" s="166"/>
      <c r="S349" s="166"/>
      <c r="T349" s="167"/>
      <c r="AT349" s="161" t="s">
        <v>145</v>
      </c>
      <c r="AU349" s="161" t="s">
        <v>80</v>
      </c>
      <c r="AV349" s="14" t="s">
        <v>80</v>
      </c>
      <c r="AW349" s="14" t="s">
        <v>33</v>
      </c>
      <c r="AX349" s="14" t="s">
        <v>73</v>
      </c>
      <c r="AY349" s="161" t="s">
        <v>128</v>
      </c>
    </row>
    <row r="350" spans="2:51" s="14" customFormat="1" ht="12">
      <c r="B350" s="160"/>
      <c r="D350" s="153" t="s">
        <v>145</v>
      </c>
      <c r="E350" s="161" t="s">
        <v>3</v>
      </c>
      <c r="F350" s="162" t="s">
        <v>616</v>
      </c>
      <c r="H350" s="163">
        <v>1.252</v>
      </c>
      <c r="I350" s="164"/>
      <c r="L350" s="160"/>
      <c r="M350" s="165"/>
      <c r="N350" s="166"/>
      <c r="O350" s="166"/>
      <c r="P350" s="166"/>
      <c r="Q350" s="166"/>
      <c r="R350" s="166"/>
      <c r="S350" s="166"/>
      <c r="T350" s="167"/>
      <c r="AT350" s="161" t="s">
        <v>145</v>
      </c>
      <c r="AU350" s="161" t="s">
        <v>80</v>
      </c>
      <c r="AV350" s="14" t="s">
        <v>80</v>
      </c>
      <c r="AW350" s="14" t="s">
        <v>33</v>
      </c>
      <c r="AX350" s="14" t="s">
        <v>73</v>
      </c>
      <c r="AY350" s="161" t="s">
        <v>128</v>
      </c>
    </row>
    <row r="351" spans="2:51" s="14" customFormat="1" ht="12">
      <c r="B351" s="160"/>
      <c r="D351" s="153" t="s">
        <v>145</v>
      </c>
      <c r="E351" s="161" t="s">
        <v>3</v>
      </c>
      <c r="F351" s="162" t="s">
        <v>617</v>
      </c>
      <c r="H351" s="163">
        <v>5.264</v>
      </c>
      <c r="I351" s="164"/>
      <c r="L351" s="160"/>
      <c r="M351" s="165"/>
      <c r="N351" s="166"/>
      <c r="O351" s="166"/>
      <c r="P351" s="166"/>
      <c r="Q351" s="166"/>
      <c r="R351" s="166"/>
      <c r="S351" s="166"/>
      <c r="T351" s="167"/>
      <c r="AT351" s="161" t="s">
        <v>145</v>
      </c>
      <c r="AU351" s="161" t="s">
        <v>80</v>
      </c>
      <c r="AV351" s="14" t="s">
        <v>80</v>
      </c>
      <c r="AW351" s="14" t="s">
        <v>33</v>
      </c>
      <c r="AX351" s="14" t="s">
        <v>73</v>
      </c>
      <c r="AY351" s="161" t="s">
        <v>128</v>
      </c>
    </row>
    <row r="352" spans="2:51" s="14" customFormat="1" ht="12">
      <c r="B352" s="160"/>
      <c r="D352" s="153" t="s">
        <v>145</v>
      </c>
      <c r="E352" s="161" t="s">
        <v>3</v>
      </c>
      <c r="F352" s="162" t="s">
        <v>618</v>
      </c>
      <c r="H352" s="163">
        <v>1.264</v>
      </c>
      <c r="I352" s="164"/>
      <c r="L352" s="160"/>
      <c r="M352" s="165"/>
      <c r="N352" s="166"/>
      <c r="O352" s="166"/>
      <c r="P352" s="166"/>
      <c r="Q352" s="166"/>
      <c r="R352" s="166"/>
      <c r="S352" s="166"/>
      <c r="T352" s="167"/>
      <c r="AT352" s="161" t="s">
        <v>145</v>
      </c>
      <c r="AU352" s="161" t="s">
        <v>80</v>
      </c>
      <c r="AV352" s="14" t="s">
        <v>80</v>
      </c>
      <c r="AW352" s="14" t="s">
        <v>33</v>
      </c>
      <c r="AX352" s="14" t="s">
        <v>73</v>
      </c>
      <c r="AY352" s="161" t="s">
        <v>128</v>
      </c>
    </row>
    <row r="353" spans="2:51" s="15" customFormat="1" ht="12">
      <c r="B353" s="168"/>
      <c r="D353" s="153" t="s">
        <v>145</v>
      </c>
      <c r="E353" s="169" t="s">
        <v>3</v>
      </c>
      <c r="F353" s="170" t="s">
        <v>213</v>
      </c>
      <c r="H353" s="171">
        <v>8.964</v>
      </c>
      <c r="I353" s="172"/>
      <c r="L353" s="168"/>
      <c r="M353" s="173"/>
      <c r="N353" s="174"/>
      <c r="O353" s="174"/>
      <c r="P353" s="174"/>
      <c r="Q353" s="174"/>
      <c r="R353" s="174"/>
      <c r="S353" s="174"/>
      <c r="T353" s="175"/>
      <c r="AT353" s="169" t="s">
        <v>145</v>
      </c>
      <c r="AU353" s="169" t="s">
        <v>80</v>
      </c>
      <c r="AV353" s="15" t="s">
        <v>136</v>
      </c>
      <c r="AW353" s="15" t="s">
        <v>33</v>
      </c>
      <c r="AX353" s="15" t="s">
        <v>78</v>
      </c>
      <c r="AY353" s="169" t="s">
        <v>128</v>
      </c>
    </row>
    <row r="354" spans="1:65" s="2" customFormat="1" ht="24.2" customHeight="1">
      <c r="A354" s="33"/>
      <c r="B354" s="133"/>
      <c r="C354" s="134" t="s">
        <v>619</v>
      </c>
      <c r="D354" s="134" t="s">
        <v>131</v>
      </c>
      <c r="E354" s="135" t="s">
        <v>620</v>
      </c>
      <c r="F354" s="136" t="s">
        <v>621</v>
      </c>
      <c r="G354" s="137" t="s">
        <v>154</v>
      </c>
      <c r="H354" s="138">
        <v>3.668</v>
      </c>
      <c r="I354" s="139"/>
      <c r="J354" s="140">
        <f>ROUND(I354*H354,2)</f>
        <v>0</v>
      </c>
      <c r="K354" s="136" t="s">
        <v>135</v>
      </c>
      <c r="L354" s="34"/>
      <c r="M354" s="141" t="s">
        <v>3</v>
      </c>
      <c r="N354" s="142" t="s">
        <v>44</v>
      </c>
      <c r="O354" s="54"/>
      <c r="P354" s="143">
        <f>O354*H354</f>
        <v>0</v>
      </c>
      <c r="Q354" s="143">
        <v>0.03343</v>
      </c>
      <c r="R354" s="143">
        <f>Q354*H354</f>
        <v>0.12262124</v>
      </c>
      <c r="S354" s="143">
        <v>0</v>
      </c>
      <c r="T354" s="144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45" t="s">
        <v>224</v>
      </c>
      <c r="AT354" s="145" t="s">
        <v>131</v>
      </c>
      <c r="AU354" s="145" t="s">
        <v>80</v>
      </c>
      <c r="AY354" s="18" t="s">
        <v>128</v>
      </c>
      <c r="BE354" s="146">
        <f>IF(N354="základní",J354,0)</f>
        <v>0</v>
      </c>
      <c r="BF354" s="146">
        <f>IF(N354="snížená",J354,0)</f>
        <v>0</v>
      </c>
      <c r="BG354" s="146">
        <f>IF(N354="zákl. přenesená",J354,0)</f>
        <v>0</v>
      </c>
      <c r="BH354" s="146">
        <f>IF(N354="sníž. přenesená",J354,0)</f>
        <v>0</v>
      </c>
      <c r="BI354" s="146">
        <f>IF(N354="nulová",J354,0)</f>
        <v>0</v>
      </c>
      <c r="BJ354" s="18" t="s">
        <v>78</v>
      </c>
      <c r="BK354" s="146">
        <f>ROUND(I354*H354,2)</f>
        <v>0</v>
      </c>
      <c r="BL354" s="18" t="s">
        <v>224</v>
      </c>
      <c r="BM354" s="145" t="s">
        <v>622</v>
      </c>
    </row>
    <row r="355" spans="1:47" s="2" customFormat="1" ht="12">
      <c r="A355" s="33"/>
      <c r="B355" s="34"/>
      <c r="C355" s="33"/>
      <c r="D355" s="147" t="s">
        <v>138</v>
      </c>
      <c r="E355" s="33"/>
      <c r="F355" s="148" t="s">
        <v>623</v>
      </c>
      <c r="G355" s="33"/>
      <c r="H355" s="33"/>
      <c r="I355" s="149"/>
      <c r="J355" s="33"/>
      <c r="K355" s="33"/>
      <c r="L355" s="34"/>
      <c r="M355" s="150"/>
      <c r="N355" s="151"/>
      <c r="O355" s="54"/>
      <c r="P355" s="54"/>
      <c r="Q355" s="54"/>
      <c r="R355" s="54"/>
      <c r="S355" s="54"/>
      <c r="T355" s="55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T355" s="18" t="s">
        <v>138</v>
      </c>
      <c r="AU355" s="18" t="s">
        <v>80</v>
      </c>
    </row>
    <row r="356" spans="2:51" s="14" customFormat="1" ht="12">
      <c r="B356" s="160"/>
      <c r="D356" s="153" t="s">
        <v>145</v>
      </c>
      <c r="E356" s="161" t="s">
        <v>3</v>
      </c>
      <c r="F356" s="162" t="s">
        <v>624</v>
      </c>
      <c r="H356" s="163">
        <v>3.668</v>
      </c>
      <c r="I356" s="164"/>
      <c r="L356" s="160"/>
      <c r="M356" s="165"/>
      <c r="N356" s="166"/>
      <c r="O356" s="166"/>
      <c r="P356" s="166"/>
      <c r="Q356" s="166"/>
      <c r="R356" s="166"/>
      <c r="S356" s="166"/>
      <c r="T356" s="167"/>
      <c r="AT356" s="161" t="s">
        <v>145</v>
      </c>
      <c r="AU356" s="161" t="s">
        <v>80</v>
      </c>
      <c r="AV356" s="14" t="s">
        <v>80</v>
      </c>
      <c r="AW356" s="14" t="s">
        <v>33</v>
      </c>
      <c r="AX356" s="14" t="s">
        <v>78</v>
      </c>
      <c r="AY356" s="161" t="s">
        <v>128</v>
      </c>
    </row>
    <row r="357" spans="1:65" s="2" customFormat="1" ht="24.2" customHeight="1">
      <c r="A357" s="33"/>
      <c r="B357" s="133"/>
      <c r="C357" s="134" t="s">
        <v>625</v>
      </c>
      <c r="D357" s="134" t="s">
        <v>131</v>
      </c>
      <c r="E357" s="135" t="s">
        <v>626</v>
      </c>
      <c r="F357" s="136" t="s">
        <v>627</v>
      </c>
      <c r="G357" s="137" t="s">
        <v>154</v>
      </c>
      <c r="H357" s="138">
        <v>4.564</v>
      </c>
      <c r="I357" s="139"/>
      <c r="J357" s="140">
        <f>ROUND(I357*H357,2)</f>
        <v>0</v>
      </c>
      <c r="K357" s="136" t="s">
        <v>135</v>
      </c>
      <c r="L357" s="34"/>
      <c r="M357" s="141" t="s">
        <v>3</v>
      </c>
      <c r="N357" s="142" t="s">
        <v>44</v>
      </c>
      <c r="O357" s="54"/>
      <c r="P357" s="143">
        <f>O357*H357</f>
        <v>0</v>
      </c>
      <c r="Q357" s="143">
        <v>0.01211</v>
      </c>
      <c r="R357" s="143">
        <f>Q357*H357</f>
        <v>0.05527004</v>
      </c>
      <c r="S357" s="143">
        <v>0</v>
      </c>
      <c r="T357" s="144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45" t="s">
        <v>224</v>
      </c>
      <c r="AT357" s="145" t="s">
        <v>131</v>
      </c>
      <c r="AU357" s="145" t="s">
        <v>80</v>
      </c>
      <c r="AY357" s="18" t="s">
        <v>128</v>
      </c>
      <c r="BE357" s="146">
        <f>IF(N357="základní",J357,0)</f>
        <v>0</v>
      </c>
      <c r="BF357" s="146">
        <f>IF(N357="snížená",J357,0)</f>
        <v>0</v>
      </c>
      <c r="BG357" s="146">
        <f>IF(N357="zákl. přenesená",J357,0)</f>
        <v>0</v>
      </c>
      <c r="BH357" s="146">
        <f>IF(N357="sníž. přenesená",J357,0)</f>
        <v>0</v>
      </c>
      <c r="BI357" s="146">
        <f>IF(N357="nulová",J357,0)</f>
        <v>0</v>
      </c>
      <c r="BJ357" s="18" t="s">
        <v>78</v>
      </c>
      <c r="BK357" s="146">
        <f>ROUND(I357*H357,2)</f>
        <v>0</v>
      </c>
      <c r="BL357" s="18" t="s">
        <v>224</v>
      </c>
      <c r="BM357" s="145" t="s">
        <v>628</v>
      </c>
    </row>
    <row r="358" spans="1:47" s="2" customFormat="1" ht="12">
      <c r="A358" s="33"/>
      <c r="B358" s="34"/>
      <c r="C358" s="33"/>
      <c r="D358" s="147" t="s">
        <v>138</v>
      </c>
      <c r="E358" s="33"/>
      <c r="F358" s="148" t="s">
        <v>629</v>
      </c>
      <c r="G358" s="33"/>
      <c r="H358" s="33"/>
      <c r="I358" s="149"/>
      <c r="J358" s="33"/>
      <c r="K358" s="33"/>
      <c r="L358" s="34"/>
      <c r="M358" s="150"/>
      <c r="N358" s="151"/>
      <c r="O358" s="54"/>
      <c r="P358" s="54"/>
      <c r="Q358" s="54"/>
      <c r="R358" s="54"/>
      <c r="S358" s="54"/>
      <c r="T358" s="55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T358" s="18" t="s">
        <v>138</v>
      </c>
      <c r="AU358" s="18" t="s">
        <v>80</v>
      </c>
    </row>
    <row r="359" spans="2:51" s="14" customFormat="1" ht="12">
      <c r="B359" s="160"/>
      <c r="D359" s="153" t="s">
        <v>145</v>
      </c>
      <c r="E359" s="161" t="s">
        <v>3</v>
      </c>
      <c r="F359" s="162" t="s">
        <v>630</v>
      </c>
      <c r="H359" s="163">
        <v>4.564</v>
      </c>
      <c r="I359" s="164"/>
      <c r="L359" s="160"/>
      <c r="M359" s="165"/>
      <c r="N359" s="166"/>
      <c r="O359" s="166"/>
      <c r="P359" s="166"/>
      <c r="Q359" s="166"/>
      <c r="R359" s="166"/>
      <c r="S359" s="166"/>
      <c r="T359" s="167"/>
      <c r="AT359" s="161" t="s">
        <v>145</v>
      </c>
      <c r="AU359" s="161" t="s">
        <v>80</v>
      </c>
      <c r="AV359" s="14" t="s">
        <v>80</v>
      </c>
      <c r="AW359" s="14" t="s">
        <v>33</v>
      </c>
      <c r="AX359" s="14" t="s">
        <v>78</v>
      </c>
      <c r="AY359" s="161" t="s">
        <v>128</v>
      </c>
    </row>
    <row r="360" spans="1:65" s="2" customFormat="1" ht="24.2" customHeight="1">
      <c r="A360" s="33"/>
      <c r="B360" s="133"/>
      <c r="C360" s="134" t="s">
        <v>631</v>
      </c>
      <c r="D360" s="134" t="s">
        <v>131</v>
      </c>
      <c r="E360" s="135" t="s">
        <v>632</v>
      </c>
      <c r="F360" s="136" t="s">
        <v>633</v>
      </c>
      <c r="G360" s="137" t="s">
        <v>154</v>
      </c>
      <c r="H360" s="138">
        <v>4.564</v>
      </c>
      <c r="I360" s="139"/>
      <c r="J360" s="140">
        <f>ROUND(I360*H360,2)</f>
        <v>0</v>
      </c>
      <c r="K360" s="136" t="s">
        <v>135</v>
      </c>
      <c r="L360" s="34"/>
      <c r="M360" s="141" t="s">
        <v>3</v>
      </c>
      <c r="N360" s="142" t="s">
        <v>44</v>
      </c>
      <c r="O360" s="54"/>
      <c r="P360" s="143">
        <f>O360*H360</f>
        <v>0</v>
      </c>
      <c r="Q360" s="143">
        <v>0.01729</v>
      </c>
      <c r="R360" s="143">
        <f>Q360*H360</f>
        <v>0.07891156</v>
      </c>
      <c r="S360" s="143">
        <v>0</v>
      </c>
      <c r="T360" s="144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45" t="s">
        <v>224</v>
      </c>
      <c r="AT360" s="145" t="s">
        <v>131</v>
      </c>
      <c r="AU360" s="145" t="s">
        <v>80</v>
      </c>
      <c r="AY360" s="18" t="s">
        <v>128</v>
      </c>
      <c r="BE360" s="146">
        <f>IF(N360="základní",J360,0)</f>
        <v>0</v>
      </c>
      <c r="BF360" s="146">
        <f>IF(N360="snížená",J360,0)</f>
        <v>0</v>
      </c>
      <c r="BG360" s="146">
        <f>IF(N360="zákl. přenesená",J360,0)</f>
        <v>0</v>
      </c>
      <c r="BH360" s="146">
        <f>IF(N360="sníž. přenesená",J360,0)</f>
        <v>0</v>
      </c>
      <c r="BI360" s="146">
        <f>IF(N360="nulová",J360,0)</f>
        <v>0</v>
      </c>
      <c r="BJ360" s="18" t="s">
        <v>78</v>
      </c>
      <c r="BK360" s="146">
        <f>ROUND(I360*H360,2)</f>
        <v>0</v>
      </c>
      <c r="BL360" s="18" t="s">
        <v>224</v>
      </c>
      <c r="BM360" s="145" t="s">
        <v>634</v>
      </c>
    </row>
    <row r="361" spans="1:47" s="2" customFormat="1" ht="12">
      <c r="A361" s="33"/>
      <c r="B361" s="34"/>
      <c r="C361" s="33"/>
      <c r="D361" s="147" t="s">
        <v>138</v>
      </c>
      <c r="E361" s="33"/>
      <c r="F361" s="148" t="s">
        <v>635</v>
      </c>
      <c r="G361" s="33"/>
      <c r="H361" s="33"/>
      <c r="I361" s="149"/>
      <c r="J361" s="33"/>
      <c r="K361" s="33"/>
      <c r="L361" s="34"/>
      <c r="M361" s="150"/>
      <c r="N361" s="151"/>
      <c r="O361" s="54"/>
      <c r="P361" s="54"/>
      <c r="Q361" s="54"/>
      <c r="R361" s="54"/>
      <c r="S361" s="54"/>
      <c r="T361" s="55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T361" s="18" t="s">
        <v>138</v>
      </c>
      <c r="AU361" s="18" t="s">
        <v>80</v>
      </c>
    </row>
    <row r="362" spans="1:65" s="2" customFormat="1" ht="24.2" customHeight="1">
      <c r="A362" s="33"/>
      <c r="B362" s="133"/>
      <c r="C362" s="134" t="s">
        <v>636</v>
      </c>
      <c r="D362" s="134" t="s">
        <v>131</v>
      </c>
      <c r="E362" s="135" t="s">
        <v>637</v>
      </c>
      <c r="F362" s="136" t="s">
        <v>638</v>
      </c>
      <c r="G362" s="137" t="s">
        <v>154</v>
      </c>
      <c r="H362" s="138">
        <v>7.056</v>
      </c>
      <c r="I362" s="139"/>
      <c r="J362" s="140">
        <f>ROUND(I362*H362,2)</f>
        <v>0</v>
      </c>
      <c r="K362" s="136" t="s">
        <v>135</v>
      </c>
      <c r="L362" s="34"/>
      <c r="M362" s="141" t="s">
        <v>3</v>
      </c>
      <c r="N362" s="142" t="s">
        <v>44</v>
      </c>
      <c r="O362" s="54"/>
      <c r="P362" s="143">
        <f>O362*H362</f>
        <v>0</v>
      </c>
      <c r="Q362" s="143">
        <v>0.03333</v>
      </c>
      <c r="R362" s="143">
        <f>Q362*H362</f>
        <v>0.23517648</v>
      </c>
      <c r="S362" s="143">
        <v>0</v>
      </c>
      <c r="T362" s="144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45" t="s">
        <v>224</v>
      </c>
      <c r="AT362" s="145" t="s">
        <v>131</v>
      </c>
      <c r="AU362" s="145" t="s">
        <v>80</v>
      </c>
      <c r="AY362" s="18" t="s">
        <v>128</v>
      </c>
      <c r="BE362" s="146">
        <f>IF(N362="základní",J362,0)</f>
        <v>0</v>
      </c>
      <c r="BF362" s="146">
        <f>IF(N362="snížená",J362,0)</f>
        <v>0</v>
      </c>
      <c r="BG362" s="146">
        <f>IF(N362="zákl. přenesená",J362,0)</f>
        <v>0</v>
      </c>
      <c r="BH362" s="146">
        <f>IF(N362="sníž. přenesená",J362,0)</f>
        <v>0</v>
      </c>
      <c r="BI362" s="146">
        <f>IF(N362="nulová",J362,0)</f>
        <v>0</v>
      </c>
      <c r="BJ362" s="18" t="s">
        <v>78</v>
      </c>
      <c r="BK362" s="146">
        <f>ROUND(I362*H362,2)</f>
        <v>0</v>
      </c>
      <c r="BL362" s="18" t="s">
        <v>224</v>
      </c>
      <c r="BM362" s="145" t="s">
        <v>639</v>
      </c>
    </row>
    <row r="363" spans="1:47" s="2" customFormat="1" ht="12">
      <c r="A363" s="33"/>
      <c r="B363" s="34"/>
      <c r="C363" s="33"/>
      <c r="D363" s="147" t="s">
        <v>138</v>
      </c>
      <c r="E363" s="33"/>
      <c r="F363" s="148" t="s">
        <v>640</v>
      </c>
      <c r="G363" s="33"/>
      <c r="H363" s="33"/>
      <c r="I363" s="149"/>
      <c r="J363" s="33"/>
      <c r="K363" s="33"/>
      <c r="L363" s="34"/>
      <c r="M363" s="150"/>
      <c r="N363" s="151"/>
      <c r="O363" s="54"/>
      <c r="P363" s="54"/>
      <c r="Q363" s="54"/>
      <c r="R363" s="54"/>
      <c r="S363" s="54"/>
      <c r="T363" s="55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T363" s="18" t="s">
        <v>138</v>
      </c>
      <c r="AU363" s="18" t="s">
        <v>80</v>
      </c>
    </row>
    <row r="364" spans="2:51" s="14" customFormat="1" ht="12">
      <c r="B364" s="160"/>
      <c r="D364" s="153" t="s">
        <v>145</v>
      </c>
      <c r="E364" s="161" t="s">
        <v>3</v>
      </c>
      <c r="F364" s="162" t="s">
        <v>641</v>
      </c>
      <c r="H364" s="163">
        <v>7.056</v>
      </c>
      <c r="I364" s="164"/>
      <c r="L364" s="160"/>
      <c r="M364" s="165"/>
      <c r="N364" s="166"/>
      <c r="O364" s="166"/>
      <c r="P364" s="166"/>
      <c r="Q364" s="166"/>
      <c r="R364" s="166"/>
      <c r="S364" s="166"/>
      <c r="T364" s="167"/>
      <c r="AT364" s="161" t="s">
        <v>145</v>
      </c>
      <c r="AU364" s="161" t="s">
        <v>80</v>
      </c>
      <c r="AV364" s="14" t="s">
        <v>80</v>
      </c>
      <c r="AW364" s="14" t="s">
        <v>33</v>
      </c>
      <c r="AX364" s="14" t="s">
        <v>78</v>
      </c>
      <c r="AY364" s="161" t="s">
        <v>128</v>
      </c>
    </row>
    <row r="365" spans="1:65" s="2" customFormat="1" ht="24.2" customHeight="1">
      <c r="A365" s="33"/>
      <c r="B365" s="133"/>
      <c r="C365" s="134" t="s">
        <v>642</v>
      </c>
      <c r="D365" s="134" t="s">
        <v>131</v>
      </c>
      <c r="E365" s="135" t="s">
        <v>643</v>
      </c>
      <c r="F365" s="136" t="s">
        <v>644</v>
      </c>
      <c r="G365" s="137" t="s">
        <v>134</v>
      </c>
      <c r="H365" s="138">
        <v>1</v>
      </c>
      <c r="I365" s="139"/>
      <c r="J365" s="140">
        <f>ROUND(I365*H365,2)</f>
        <v>0</v>
      </c>
      <c r="K365" s="136" t="s">
        <v>135</v>
      </c>
      <c r="L365" s="34"/>
      <c r="M365" s="141" t="s">
        <v>3</v>
      </c>
      <c r="N365" s="142" t="s">
        <v>44</v>
      </c>
      <c r="O365" s="54"/>
      <c r="P365" s="143">
        <f>O365*H365</f>
        <v>0</v>
      </c>
      <c r="Q365" s="143">
        <v>3E-05</v>
      </c>
      <c r="R365" s="143">
        <f>Q365*H365</f>
        <v>3E-05</v>
      </c>
      <c r="S365" s="143">
        <v>0</v>
      </c>
      <c r="T365" s="144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45" t="s">
        <v>224</v>
      </c>
      <c r="AT365" s="145" t="s">
        <v>131</v>
      </c>
      <c r="AU365" s="145" t="s">
        <v>80</v>
      </c>
      <c r="AY365" s="18" t="s">
        <v>128</v>
      </c>
      <c r="BE365" s="146">
        <f>IF(N365="základní",J365,0)</f>
        <v>0</v>
      </c>
      <c r="BF365" s="146">
        <f>IF(N365="snížená",J365,0)</f>
        <v>0</v>
      </c>
      <c r="BG365" s="146">
        <f>IF(N365="zákl. přenesená",J365,0)</f>
        <v>0</v>
      </c>
      <c r="BH365" s="146">
        <f>IF(N365="sníž. přenesená",J365,0)</f>
        <v>0</v>
      </c>
      <c r="BI365" s="146">
        <f>IF(N365="nulová",J365,0)</f>
        <v>0</v>
      </c>
      <c r="BJ365" s="18" t="s">
        <v>78</v>
      </c>
      <c r="BK365" s="146">
        <f>ROUND(I365*H365,2)</f>
        <v>0</v>
      </c>
      <c r="BL365" s="18" t="s">
        <v>224</v>
      </c>
      <c r="BM365" s="145" t="s">
        <v>645</v>
      </c>
    </row>
    <row r="366" spans="1:47" s="2" customFormat="1" ht="12">
      <c r="A366" s="33"/>
      <c r="B366" s="34"/>
      <c r="C366" s="33"/>
      <c r="D366" s="147" t="s">
        <v>138</v>
      </c>
      <c r="E366" s="33"/>
      <c r="F366" s="148" t="s">
        <v>646</v>
      </c>
      <c r="G366" s="33"/>
      <c r="H366" s="33"/>
      <c r="I366" s="149"/>
      <c r="J366" s="33"/>
      <c r="K366" s="33"/>
      <c r="L366" s="34"/>
      <c r="M366" s="150"/>
      <c r="N366" s="151"/>
      <c r="O366" s="54"/>
      <c r="P366" s="54"/>
      <c r="Q366" s="54"/>
      <c r="R366" s="54"/>
      <c r="S366" s="54"/>
      <c r="T366" s="55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T366" s="18" t="s">
        <v>138</v>
      </c>
      <c r="AU366" s="18" t="s">
        <v>80</v>
      </c>
    </row>
    <row r="367" spans="1:65" s="2" customFormat="1" ht="16.5" customHeight="1">
      <c r="A367" s="33"/>
      <c r="B367" s="133"/>
      <c r="C367" s="184" t="s">
        <v>647</v>
      </c>
      <c r="D367" s="184" t="s">
        <v>281</v>
      </c>
      <c r="E367" s="185" t="s">
        <v>648</v>
      </c>
      <c r="F367" s="186" t="s">
        <v>649</v>
      </c>
      <c r="G367" s="187" t="s">
        <v>134</v>
      </c>
      <c r="H367" s="188">
        <v>1</v>
      </c>
      <c r="I367" s="189"/>
      <c r="J367" s="190">
        <f>ROUND(I367*H367,2)</f>
        <v>0</v>
      </c>
      <c r="K367" s="186" t="s">
        <v>135</v>
      </c>
      <c r="L367" s="191"/>
      <c r="M367" s="192" t="s">
        <v>3</v>
      </c>
      <c r="N367" s="193" t="s">
        <v>44</v>
      </c>
      <c r="O367" s="54"/>
      <c r="P367" s="143">
        <f>O367*H367</f>
        <v>0</v>
      </c>
      <c r="Q367" s="143">
        <v>0.0014</v>
      </c>
      <c r="R367" s="143">
        <f>Q367*H367</f>
        <v>0.0014</v>
      </c>
      <c r="S367" s="143">
        <v>0</v>
      </c>
      <c r="T367" s="144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45" t="s">
        <v>331</v>
      </c>
      <c r="AT367" s="145" t="s">
        <v>281</v>
      </c>
      <c r="AU367" s="145" t="s">
        <v>80</v>
      </c>
      <c r="AY367" s="18" t="s">
        <v>128</v>
      </c>
      <c r="BE367" s="146">
        <f>IF(N367="základní",J367,0)</f>
        <v>0</v>
      </c>
      <c r="BF367" s="146">
        <f>IF(N367="snížená",J367,0)</f>
        <v>0</v>
      </c>
      <c r="BG367" s="146">
        <f>IF(N367="zákl. přenesená",J367,0)</f>
        <v>0</v>
      </c>
      <c r="BH367" s="146">
        <f>IF(N367="sníž. přenesená",J367,0)</f>
        <v>0</v>
      </c>
      <c r="BI367" s="146">
        <f>IF(N367="nulová",J367,0)</f>
        <v>0</v>
      </c>
      <c r="BJ367" s="18" t="s">
        <v>78</v>
      </c>
      <c r="BK367" s="146">
        <f>ROUND(I367*H367,2)</f>
        <v>0</v>
      </c>
      <c r="BL367" s="18" t="s">
        <v>224</v>
      </c>
      <c r="BM367" s="145" t="s">
        <v>650</v>
      </c>
    </row>
    <row r="368" spans="1:65" s="2" customFormat="1" ht="24.2" customHeight="1">
      <c r="A368" s="33"/>
      <c r="B368" s="133"/>
      <c r="C368" s="134" t="s">
        <v>651</v>
      </c>
      <c r="D368" s="134" t="s">
        <v>131</v>
      </c>
      <c r="E368" s="135" t="s">
        <v>652</v>
      </c>
      <c r="F368" s="136" t="s">
        <v>653</v>
      </c>
      <c r="G368" s="137" t="s">
        <v>134</v>
      </c>
      <c r="H368" s="138">
        <v>3</v>
      </c>
      <c r="I368" s="139"/>
      <c r="J368" s="140">
        <f>ROUND(I368*H368,2)</f>
        <v>0</v>
      </c>
      <c r="K368" s="136" t="s">
        <v>135</v>
      </c>
      <c r="L368" s="34"/>
      <c r="M368" s="141" t="s">
        <v>3</v>
      </c>
      <c r="N368" s="142" t="s">
        <v>44</v>
      </c>
      <c r="O368" s="54"/>
      <c r="P368" s="143">
        <f>O368*H368</f>
        <v>0</v>
      </c>
      <c r="Q368" s="143">
        <v>3E-05</v>
      </c>
      <c r="R368" s="143">
        <f>Q368*H368</f>
        <v>9E-05</v>
      </c>
      <c r="S368" s="143">
        <v>0</v>
      </c>
      <c r="T368" s="144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45" t="s">
        <v>224</v>
      </c>
      <c r="AT368" s="145" t="s">
        <v>131</v>
      </c>
      <c r="AU368" s="145" t="s">
        <v>80</v>
      </c>
      <c r="AY368" s="18" t="s">
        <v>128</v>
      </c>
      <c r="BE368" s="146">
        <f>IF(N368="základní",J368,0)</f>
        <v>0</v>
      </c>
      <c r="BF368" s="146">
        <f>IF(N368="snížená",J368,0)</f>
        <v>0</v>
      </c>
      <c r="BG368" s="146">
        <f>IF(N368="zákl. přenesená",J368,0)</f>
        <v>0</v>
      </c>
      <c r="BH368" s="146">
        <f>IF(N368="sníž. přenesená",J368,0)</f>
        <v>0</v>
      </c>
      <c r="BI368" s="146">
        <f>IF(N368="nulová",J368,0)</f>
        <v>0</v>
      </c>
      <c r="BJ368" s="18" t="s">
        <v>78</v>
      </c>
      <c r="BK368" s="146">
        <f>ROUND(I368*H368,2)</f>
        <v>0</v>
      </c>
      <c r="BL368" s="18" t="s">
        <v>224</v>
      </c>
      <c r="BM368" s="145" t="s">
        <v>654</v>
      </c>
    </row>
    <row r="369" spans="1:47" s="2" customFormat="1" ht="12">
      <c r="A369" s="33"/>
      <c r="B369" s="34"/>
      <c r="C369" s="33"/>
      <c r="D369" s="147" t="s">
        <v>138</v>
      </c>
      <c r="E369" s="33"/>
      <c r="F369" s="148" t="s">
        <v>655</v>
      </c>
      <c r="G369" s="33"/>
      <c r="H369" s="33"/>
      <c r="I369" s="149"/>
      <c r="J369" s="33"/>
      <c r="K369" s="33"/>
      <c r="L369" s="34"/>
      <c r="M369" s="150"/>
      <c r="N369" s="151"/>
      <c r="O369" s="54"/>
      <c r="P369" s="54"/>
      <c r="Q369" s="54"/>
      <c r="R369" s="54"/>
      <c r="S369" s="54"/>
      <c r="T369" s="55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T369" s="18" t="s">
        <v>138</v>
      </c>
      <c r="AU369" s="18" t="s">
        <v>80</v>
      </c>
    </row>
    <row r="370" spans="1:65" s="2" customFormat="1" ht="16.5" customHeight="1">
      <c r="A370" s="33"/>
      <c r="B370" s="133"/>
      <c r="C370" s="184" t="s">
        <v>656</v>
      </c>
      <c r="D370" s="184" t="s">
        <v>281</v>
      </c>
      <c r="E370" s="185" t="s">
        <v>657</v>
      </c>
      <c r="F370" s="186" t="s">
        <v>658</v>
      </c>
      <c r="G370" s="187" t="s">
        <v>134</v>
      </c>
      <c r="H370" s="188">
        <v>3</v>
      </c>
      <c r="I370" s="189"/>
      <c r="J370" s="190">
        <f>ROUND(I370*H370,2)</f>
        <v>0</v>
      </c>
      <c r="K370" s="186" t="s">
        <v>3</v>
      </c>
      <c r="L370" s="191"/>
      <c r="M370" s="192" t="s">
        <v>3</v>
      </c>
      <c r="N370" s="193" t="s">
        <v>44</v>
      </c>
      <c r="O370" s="54"/>
      <c r="P370" s="143">
        <f>O370*H370</f>
        <v>0</v>
      </c>
      <c r="Q370" s="143">
        <v>0.0062</v>
      </c>
      <c r="R370" s="143">
        <f>Q370*H370</f>
        <v>0.0186</v>
      </c>
      <c r="S370" s="143">
        <v>0</v>
      </c>
      <c r="T370" s="144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45" t="s">
        <v>331</v>
      </c>
      <c r="AT370" s="145" t="s">
        <v>281</v>
      </c>
      <c r="AU370" s="145" t="s">
        <v>80</v>
      </c>
      <c r="AY370" s="18" t="s">
        <v>128</v>
      </c>
      <c r="BE370" s="146">
        <f>IF(N370="základní",J370,0)</f>
        <v>0</v>
      </c>
      <c r="BF370" s="146">
        <f>IF(N370="snížená",J370,0)</f>
        <v>0</v>
      </c>
      <c r="BG370" s="146">
        <f>IF(N370="zákl. přenesená",J370,0)</f>
        <v>0</v>
      </c>
      <c r="BH370" s="146">
        <f>IF(N370="sníž. přenesená",J370,0)</f>
        <v>0</v>
      </c>
      <c r="BI370" s="146">
        <f>IF(N370="nulová",J370,0)</f>
        <v>0</v>
      </c>
      <c r="BJ370" s="18" t="s">
        <v>78</v>
      </c>
      <c r="BK370" s="146">
        <f>ROUND(I370*H370,2)</f>
        <v>0</v>
      </c>
      <c r="BL370" s="18" t="s">
        <v>224</v>
      </c>
      <c r="BM370" s="145" t="s">
        <v>659</v>
      </c>
    </row>
    <row r="371" spans="1:65" s="2" customFormat="1" ht="24.2" customHeight="1">
      <c r="A371" s="33"/>
      <c r="B371" s="133"/>
      <c r="C371" s="134" t="s">
        <v>660</v>
      </c>
      <c r="D371" s="134" t="s">
        <v>131</v>
      </c>
      <c r="E371" s="135" t="s">
        <v>661</v>
      </c>
      <c r="F371" s="136" t="s">
        <v>662</v>
      </c>
      <c r="G371" s="137" t="s">
        <v>134</v>
      </c>
      <c r="H371" s="138">
        <v>3</v>
      </c>
      <c r="I371" s="139"/>
      <c r="J371" s="140">
        <f>ROUND(I371*H371,2)</f>
        <v>0</v>
      </c>
      <c r="K371" s="136" t="s">
        <v>135</v>
      </c>
      <c r="L371" s="34"/>
      <c r="M371" s="141" t="s">
        <v>3</v>
      </c>
      <c r="N371" s="142" t="s">
        <v>44</v>
      </c>
      <c r="O371" s="54"/>
      <c r="P371" s="143">
        <f>O371*H371</f>
        <v>0</v>
      </c>
      <c r="Q371" s="143">
        <v>3E-05</v>
      </c>
      <c r="R371" s="143">
        <f>Q371*H371</f>
        <v>9E-05</v>
      </c>
      <c r="S371" s="143">
        <v>0</v>
      </c>
      <c r="T371" s="144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45" t="s">
        <v>224</v>
      </c>
      <c r="AT371" s="145" t="s">
        <v>131</v>
      </c>
      <c r="AU371" s="145" t="s">
        <v>80</v>
      </c>
      <c r="AY371" s="18" t="s">
        <v>128</v>
      </c>
      <c r="BE371" s="146">
        <f>IF(N371="základní",J371,0)</f>
        <v>0</v>
      </c>
      <c r="BF371" s="146">
        <f>IF(N371="snížená",J371,0)</f>
        <v>0</v>
      </c>
      <c r="BG371" s="146">
        <f>IF(N371="zákl. přenesená",J371,0)</f>
        <v>0</v>
      </c>
      <c r="BH371" s="146">
        <f>IF(N371="sníž. přenesená",J371,0)</f>
        <v>0</v>
      </c>
      <c r="BI371" s="146">
        <f>IF(N371="nulová",J371,0)</f>
        <v>0</v>
      </c>
      <c r="BJ371" s="18" t="s">
        <v>78</v>
      </c>
      <c r="BK371" s="146">
        <f>ROUND(I371*H371,2)</f>
        <v>0</v>
      </c>
      <c r="BL371" s="18" t="s">
        <v>224</v>
      </c>
      <c r="BM371" s="145" t="s">
        <v>663</v>
      </c>
    </row>
    <row r="372" spans="1:47" s="2" customFormat="1" ht="12">
      <c r="A372" s="33"/>
      <c r="B372" s="34"/>
      <c r="C372" s="33"/>
      <c r="D372" s="147" t="s">
        <v>138</v>
      </c>
      <c r="E372" s="33"/>
      <c r="F372" s="148" t="s">
        <v>664</v>
      </c>
      <c r="G372" s="33"/>
      <c r="H372" s="33"/>
      <c r="I372" s="149"/>
      <c r="J372" s="33"/>
      <c r="K372" s="33"/>
      <c r="L372" s="34"/>
      <c r="M372" s="150"/>
      <c r="N372" s="151"/>
      <c r="O372" s="54"/>
      <c r="P372" s="54"/>
      <c r="Q372" s="54"/>
      <c r="R372" s="54"/>
      <c r="S372" s="54"/>
      <c r="T372" s="55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T372" s="18" t="s">
        <v>138</v>
      </c>
      <c r="AU372" s="18" t="s">
        <v>80</v>
      </c>
    </row>
    <row r="373" spans="1:65" s="2" customFormat="1" ht="16.5" customHeight="1">
      <c r="A373" s="33"/>
      <c r="B373" s="133"/>
      <c r="C373" s="184" t="s">
        <v>665</v>
      </c>
      <c r="D373" s="184" t="s">
        <v>281</v>
      </c>
      <c r="E373" s="185" t="s">
        <v>666</v>
      </c>
      <c r="F373" s="186" t="s">
        <v>667</v>
      </c>
      <c r="G373" s="187" t="s">
        <v>134</v>
      </c>
      <c r="H373" s="188">
        <v>3</v>
      </c>
      <c r="I373" s="189"/>
      <c r="J373" s="190">
        <f>ROUND(I373*H373,2)</f>
        <v>0</v>
      </c>
      <c r="K373" s="186" t="s">
        <v>135</v>
      </c>
      <c r="L373" s="191"/>
      <c r="M373" s="192" t="s">
        <v>3</v>
      </c>
      <c r="N373" s="193" t="s">
        <v>44</v>
      </c>
      <c r="O373" s="54"/>
      <c r="P373" s="143">
        <f>O373*H373</f>
        <v>0</v>
      </c>
      <c r="Q373" s="143">
        <v>0.0042</v>
      </c>
      <c r="R373" s="143">
        <f>Q373*H373</f>
        <v>0.0126</v>
      </c>
      <c r="S373" s="143">
        <v>0</v>
      </c>
      <c r="T373" s="144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45" t="s">
        <v>331</v>
      </c>
      <c r="AT373" s="145" t="s">
        <v>281</v>
      </c>
      <c r="AU373" s="145" t="s">
        <v>80</v>
      </c>
      <c r="AY373" s="18" t="s">
        <v>128</v>
      </c>
      <c r="BE373" s="146">
        <f>IF(N373="základní",J373,0)</f>
        <v>0</v>
      </c>
      <c r="BF373" s="146">
        <f>IF(N373="snížená",J373,0)</f>
        <v>0</v>
      </c>
      <c r="BG373" s="146">
        <f>IF(N373="zákl. přenesená",J373,0)</f>
        <v>0</v>
      </c>
      <c r="BH373" s="146">
        <f>IF(N373="sníž. přenesená",J373,0)</f>
        <v>0</v>
      </c>
      <c r="BI373" s="146">
        <f>IF(N373="nulová",J373,0)</f>
        <v>0</v>
      </c>
      <c r="BJ373" s="18" t="s">
        <v>78</v>
      </c>
      <c r="BK373" s="146">
        <f>ROUND(I373*H373,2)</f>
        <v>0</v>
      </c>
      <c r="BL373" s="18" t="s">
        <v>224</v>
      </c>
      <c r="BM373" s="145" t="s">
        <v>668</v>
      </c>
    </row>
    <row r="374" spans="1:65" s="2" customFormat="1" ht="21.75" customHeight="1">
      <c r="A374" s="33"/>
      <c r="B374" s="133"/>
      <c r="C374" s="134" t="s">
        <v>669</v>
      </c>
      <c r="D374" s="134" t="s">
        <v>131</v>
      </c>
      <c r="E374" s="135" t="s">
        <v>670</v>
      </c>
      <c r="F374" s="136" t="s">
        <v>671</v>
      </c>
      <c r="G374" s="137" t="s">
        <v>134</v>
      </c>
      <c r="H374" s="138">
        <v>1</v>
      </c>
      <c r="I374" s="139"/>
      <c r="J374" s="140">
        <f>ROUND(I374*H374,2)</f>
        <v>0</v>
      </c>
      <c r="K374" s="136" t="s">
        <v>135</v>
      </c>
      <c r="L374" s="34"/>
      <c r="M374" s="141" t="s">
        <v>3</v>
      </c>
      <c r="N374" s="142" t="s">
        <v>44</v>
      </c>
      <c r="O374" s="54"/>
      <c r="P374" s="143">
        <f>O374*H374</f>
        <v>0</v>
      </c>
      <c r="Q374" s="143">
        <v>0.00022</v>
      </c>
      <c r="R374" s="143">
        <f>Q374*H374</f>
        <v>0.00022</v>
      </c>
      <c r="S374" s="143">
        <v>0</v>
      </c>
      <c r="T374" s="144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45" t="s">
        <v>224</v>
      </c>
      <c r="AT374" s="145" t="s">
        <v>131</v>
      </c>
      <c r="AU374" s="145" t="s">
        <v>80</v>
      </c>
      <c r="AY374" s="18" t="s">
        <v>128</v>
      </c>
      <c r="BE374" s="146">
        <f>IF(N374="základní",J374,0)</f>
        <v>0</v>
      </c>
      <c r="BF374" s="146">
        <f>IF(N374="snížená",J374,0)</f>
        <v>0</v>
      </c>
      <c r="BG374" s="146">
        <f>IF(N374="zákl. přenesená",J374,0)</f>
        <v>0</v>
      </c>
      <c r="BH374" s="146">
        <f>IF(N374="sníž. přenesená",J374,0)</f>
        <v>0</v>
      </c>
      <c r="BI374" s="146">
        <f>IF(N374="nulová",J374,0)</f>
        <v>0</v>
      </c>
      <c r="BJ374" s="18" t="s">
        <v>78</v>
      </c>
      <c r="BK374" s="146">
        <f>ROUND(I374*H374,2)</f>
        <v>0</v>
      </c>
      <c r="BL374" s="18" t="s">
        <v>224</v>
      </c>
      <c r="BM374" s="145" t="s">
        <v>672</v>
      </c>
    </row>
    <row r="375" spans="1:47" s="2" customFormat="1" ht="12">
      <c r="A375" s="33"/>
      <c r="B375" s="34"/>
      <c r="C375" s="33"/>
      <c r="D375" s="147" t="s">
        <v>138</v>
      </c>
      <c r="E375" s="33"/>
      <c r="F375" s="148" t="s">
        <v>673</v>
      </c>
      <c r="G375" s="33"/>
      <c r="H375" s="33"/>
      <c r="I375" s="149"/>
      <c r="J375" s="33"/>
      <c r="K375" s="33"/>
      <c r="L375" s="34"/>
      <c r="M375" s="150"/>
      <c r="N375" s="151"/>
      <c r="O375" s="54"/>
      <c r="P375" s="54"/>
      <c r="Q375" s="54"/>
      <c r="R375" s="54"/>
      <c r="S375" s="54"/>
      <c r="T375" s="55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T375" s="18" t="s">
        <v>138</v>
      </c>
      <c r="AU375" s="18" t="s">
        <v>80</v>
      </c>
    </row>
    <row r="376" spans="1:65" s="2" customFormat="1" ht="21.75" customHeight="1">
      <c r="A376" s="33"/>
      <c r="B376" s="133"/>
      <c r="C376" s="184" t="s">
        <v>674</v>
      </c>
      <c r="D376" s="184" t="s">
        <v>281</v>
      </c>
      <c r="E376" s="185" t="s">
        <v>675</v>
      </c>
      <c r="F376" s="186" t="s">
        <v>676</v>
      </c>
      <c r="G376" s="187" t="s">
        <v>134</v>
      </c>
      <c r="H376" s="188">
        <v>1</v>
      </c>
      <c r="I376" s="189"/>
      <c r="J376" s="190">
        <f>ROUND(I376*H376,2)</f>
        <v>0</v>
      </c>
      <c r="K376" s="186" t="s">
        <v>135</v>
      </c>
      <c r="L376" s="191"/>
      <c r="M376" s="192" t="s">
        <v>3</v>
      </c>
      <c r="N376" s="193" t="s">
        <v>44</v>
      </c>
      <c r="O376" s="54"/>
      <c r="P376" s="143">
        <f>O376*H376</f>
        <v>0</v>
      </c>
      <c r="Q376" s="143">
        <v>0.01249</v>
      </c>
      <c r="R376" s="143">
        <f>Q376*H376</f>
        <v>0.01249</v>
      </c>
      <c r="S376" s="143">
        <v>0</v>
      </c>
      <c r="T376" s="144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45" t="s">
        <v>331</v>
      </c>
      <c r="AT376" s="145" t="s">
        <v>281</v>
      </c>
      <c r="AU376" s="145" t="s">
        <v>80</v>
      </c>
      <c r="AY376" s="18" t="s">
        <v>128</v>
      </c>
      <c r="BE376" s="146">
        <f>IF(N376="základní",J376,0)</f>
        <v>0</v>
      </c>
      <c r="BF376" s="146">
        <f>IF(N376="snížená",J376,0)</f>
        <v>0</v>
      </c>
      <c r="BG376" s="146">
        <f>IF(N376="zákl. přenesená",J376,0)</f>
        <v>0</v>
      </c>
      <c r="BH376" s="146">
        <f>IF(N376="sníž. přenesená",J376,0)</f>
        <v>0</v>
      </c>
      <c r="BI376" s="146">
        <f>IF(N376="nulová",J376,0)</f>
        <v>0</v>
      </c>
      <c r="BJ376" s="18" t="s">
        <v>78</v>
      </c>
      <c r="BK376" s="146">
        <f>ROUND(I376*H376,2)</f>
        <v>0</v>
      </c>
      <c r="BL376" s="18" t="s">
        <v>224</v>
      </c>
      <c r="BM376" s="145" t="s">
        <v>677</v>
      </c>
    </row>
    <row r="377" spans="1:65" s="2" customFormat="1" ht="24.2" customHeight="1">
      <c r="A377" s="33"/>
      <c r="B377" s="133"/>
      <c r="C377" s="134" t="s">
        <v>678</v>
      </c>
      <c r="D377" s="134" t="s">
        <v>131</v>
      </c>
      <c r="E377" s="135" t="s">
        <v>679</v>
      </c>
      <c r="F377" s="136" t="s">
        <v>680</v>
      </c>
      <c r="G377" s="137" t="s">
        <v>134</v>
      </c>
      <c r="H377" s="138">
        <v>1</v>
      </c>
      <c r="I377" s="139"/>
      <c r="J377" s="140">
        <f>ROUND(I377*H377,2)</f>
        <v>0</v>
      </c>
      <c r="K377" s="136" t="s">
        <v>135</v>
      </c>
      <c r="L377" s="34"/>
      <c r="M377" s="141" t="s">
        <v>3</v>
      </c>
      <c r="N377" s="142" t="s">
        <v>44</v>
      </c>
      <c r="O377" s="54"/>
      <c r="P377" s="143">
        <f>O377*H377</f>
        <v>0</v>
      </c>
      <c r="Q377" s="143">
        <v>0</v>
      </c>
      <c r="R377" s="143">
        <f>Q377*H377</f>
        <v>0</v>
      </c>
      <c r="S377" s="143">
        <v>0.0169</v>
      </c>
      <c r="T377" s="144">
        <f>S377*H377</f>
        <v>0.0169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45" t="s">
        <v>224</v>
      </c>
      <c r="AT377" s="145" t="s">
        <v>131</v>
      </c>
      <c r="AU377" s="145" t="s">
        <v>80</v>
      </c>
      <c r="AY377" s="18" t="s">
        <v>128</v>
      </c>
      <c r="BE377" s="146">
        <f>IF(N377="základní",J377,0)</f>
        <v>0</v>
      </c>
      <c r="BF377" s="146">
        <f>IF(N377="snížená",J377,0)</f>
        <v>0</v>
      </c>
      <c r="BG377" s="146">
        <f>IF(N377="zákl. přenesená",J377,0)</f>
        <v>0</v>
      </c>
      <c r="BH377" s="146">
        <f>IF(N377="sníž. přenesená",J377,0)</f>
        <v>0</v>
      </c>
      <c r="BI377" s="146">
        <f>IF(N377="nulová",J377,0)</f>
        <v>0</v>
      </c>
      <c r="BJ377" s="18" t="s">
        <v>78</v>
      </c>
      <c r="BK377" s="146">
        <f>ROUND(I377*H377,2)</f>
        <v>0</v>
      </c>
      <c r="BL377" s="18" t="s">
        <v>224</v>
      </c>
      <c r="BM377" s="145" t="s">
        <v>681</v>
      </c>
    </row>
    <row r="378" spans="1:47" s="2" customFormat="1" ht="12">
      <c r="A378" s="33"/>
      <c r="B378" s="34"/>
      <c r="C378" s="33"/>
      <c r="D378" s="147" t="s">
        <v>138</v>
      </c>
      <c r="E378" s="33"/>
      <c r="F378" s="148" t="s">
        <v>682</v>
      </c>
      <c r="G378" s="33"/>
      <c r="H378" s="33"/>
      <c r="I378" s="149"/>
      <c r="J378" s="33"/>
      <c r="K378" s="33"/>
      <c r="L378" s="34"/>
      <c r="M378" s="150"/>
      <c r="N378" s="151"/>
      <c r="O378" s="54"/>
      <c r="P378" s="54"/>
      <c r="Q378" s="54"/>
      <c r="R378" s="54"/>
      <c r="S378" s="54"/>
      <c r="T378" s="55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T378" s="18" t="s">
        <v>138</v>
      </c>
      <c r="AU378" s="18" t="s">
        <v>80</v>
      </c>
    </row>
    <row r="379" spans="1:65" s="2" customFormat="1" ht="24.2" customHeight="1">
      <c r="A379" s="33"/>
      <c r="B379" s="133"/>
      <c r="C379" s="134" t="s">
        <v>683</v>
      </c>
      <c r="D379" s="134" t="s">
        <v>131</v>
      </c>
      <c r="E379" s="135" t="s">
        <v>684</v>
      </c>
      <c r="F379" s="136" t="s">
        <v>685</v>
      </c>
      <c r="G379" s="137" t="s">
        <v>154</v>
      </c>
      <c r="H379" s="138">
        <v>243.99</v>
      </c>
      <c r="I379" s="139"/>
      <c r="J379" s="140">
        <f>ROUND(I379*H379,2)</f>
        <v>0</v>
      </c>
      <c r="K379" s="136" t="s">
        <v>3</v>
      </c>
      <c r="L379" s="34"/>
      <c r="M379" s="141" t="s">
        <v>3</v>
      </c>
      <c r="N379" s="142" t="s">
        <v>44</v>
      </c>
      <c r="O379" s="54"/>
      <c r="P379" s="143">
        <f>O379*H379</f>
        <v>0</v>
      </c>
      <c r="Q379" s="143">
        <v>0.00117</v>
      </c>
      <c r="R379" s="143">
        <f>Q379*H379</f>
        <v>0.2854683</v>
      </c>
      <c r="S379" s="143">
        <v>0</v>
      </c>
      <c r="T379" s="144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45" t="s">
        <v>224</v>
      </c>
      <c r="AT379" s="145" t="s">
        <v>131</v>
      </c>
      <c r="AU379" s="145" t="s">
        <v>80</v>
      </c>
      <c r="AY379" s="18" t="s">
        <v>128</v>
      </c>
      <c r="BE379" s="146">
        <f>IF(N379="základní",J379,0)</f>
        <v>0</v>
      </c>
      <c r="BF379" s="146">
        <f>IF(N379="snížená",J379,0)</f>
        <v>0</v>
      </c>
      <c r="BG379" s="146">
        <f>IF(N379="zákl. přenesená",J379,0)</f>
        <v>0</v>
      </c>
      <c r="BH379" s="146">
        <f>IF(N379="sníž. přenesená",J379,0)</f>
        <v>0</v>
      </c>
      <c r="BI379" s="146">
        <f>IF(N379="nulová",J379,0)</f>
        <v>0</v>
      </c>
      <c r="BJ379" s="18" t="s">
        <v>78</v>
      </c>
      <c r="BK379" s="146">
        <f>ROUND(I379*H379,2)</f>
        <v>0</v>
      </c>
      <c r="BL379" s="18" t="s">
        <v>224</v>
      </c>
      <c r="BM379" s="145" t="s">
        <v>686</v>
      </c>
    </row>
    <row r="380" spans="2:51" s="13" customFormat="1" ht="12">
      <c r="B380" s="152"/>
      <c r="D380" s="153" t="s">
        <v>145</v>
      </c>
      <c r="E380" s="154" t="s">
        <v>3</v>
      </c>
      <c r="F380" s="155" t="s">
        <v>241</v>
      </c>
      <c r="H380" s="154" t="s">
        <v>3</v>
      </c>
      <c r="I380" s="156"/>
      <c r="L380" s="152"/>
      <c r="M380" s="157"/>
      <c r="N380" s="158"/>
      <c r="O380" s="158"/>
      <c r="P380" s="158"/>
      <c r="Q380" s="158"/>
      <c r="R380" s="158"/>
      <c r="S380" s="158"/>
      <c r="T380" s="159"/>
      <c r="AT380" s="154" t="s">
        <v>145</v>
      </c>
      <c r="AU380" s="154" t="s">
        <v>80</v>
      </c>
      <c r="AV380" s="13" t="s">
        <v>78</v>
      </c>
      <c r="AW380" s="13" t="s">
        <v>33</v>
      </c>
      <c r="AX380" s="13" t="s">
        <v>73</v>
      </c>
      <c r="AY380" s="154" t="s">
        <v>128</v>
      </c>
    </row>
    <row r="381" spans="2:51" s="14" customFormat="1" ht="12">
      <c r="B381" s="160"/>
      <c r="D381" s="153" t="s">
        <v>145</v>
      </c>
      <c r="E381" s="161" t="s">
        <v>3</v>
      </c>
      <c r="F381" s="162" t="s">
        <v>687</v>
      </c>
      <c r="H381" s="163">
        <v>176.44</v>
      </c>
      <c r="I381" s="164"/>
      <c r="L381" s="160"/>
      <c r="M381" s="165"/>
      <c r="N381" s="166"/>
      <c r="O381" s="166"/>
      <c r="P381" s="166"/>
      <c r="Q381" s="166"/>
      <c r="R381" s="166"/>
      <c r="S381" s="166"/>
      <c r="T381" s="167"/>
      <c r="AT381" s="161" t="s">
        <v>145</v>
      </c>
      <c r="AU381" s="161" t="s">
        <v>80</v>
      </c>
      <c r="AV381" s="14" t="s">
        <v>80</v>
      </c>
      <c r="AW381" s="14" t="s">
        <v>33</v>
      </c>
      <c r="AX381" s="14" t="s">
        <v>73</v>
      </c>
      <c r="AY381" s="161" t="s">
        <v>128</v>
      </c>
    </row>
    <row r="382" spans="2:51" s="13" customFormat="1" ht="12">
      <c r="B382" s="152"/>
      <c r="D382" s="153" t="s">
        <v>145</v>
      </c>
      <c r="E382" s="154" t="s">
        <v>3</v>
      </c>
      <c r="F382" s="155" t="s">
        <v>246</v>
      </c>
      <c r="H382" s="154" t="s">
        <v>3</v>
      </c>
      <c r="I382" s="156"/>
      <c r="L382" s="152"/>
      <c r="M382" s="157"/>
      <c r="N382" s="158"/>
      <c r="O382" s="158"/>
      <c r="P382" s="158"/>
      <c r="Q382" s="158"/>
      <c r="R382" s="158"/>
      <c r="S382" s="158"/>
      <c r="T382" s="159"/>
      <c r="AT382" s="154" t="s">
        <v>145</v>
      </c>
      <c r="AU382" s="154" t="s">
        <v>80</v>
      </c>
      <c r="AV382" s="13" t="s">
        <v>78</v>
      </c>
      <c r="AW382" s="13" t="s">
        <v>33</v>
      </c>
      <c r="AX382" s="13" t="s">
        <v>73</v>
      </c>
      <c r="AY382" s="154" t="s">
        <v>128</v>
      </c>
    </row>
    <row r="383" spans="2:51" s="14" customFormat="1" ht="12">
      <c r="B383" s="160"/>
      <c r="D383" s="153" t="s">
        <v>145</v>
      </c>
      <c r="E383" s="161" t="s">
        <v>3</v>
      </c>
      <c r="F383" s="162" t="s">
        <v>688</v>
      </c>
      <c r="H383" s="163">
        <v>67.55</v>
      </c>
      <c r="I383" s="164"/>
      <c r="L383" s="160"/>
      <c r="M383" s="165"/>
      <c r="N383" s="166"/>
      <c r="O383" s="166"/>
      <c r="P383" s="166"/>
      <c r="Q383" s="166"/>
      <c r="R383" s="166"/>
      <c r="S383" s="166"/>
      <c r="T383" s="167"/>
      <c r="AT383" s="161" t="s">
        <v>145</v>
      </c>
      <c r="AU383" s="161" t="s">
        <v>80</v>
      </c>
      <c r="AV383" s="14" t="s">
        <v>80</v>
      </c>
      <c r="AW383" s="14" t="s">
        <v>33</v>
      </c>
      <c r="AX383" s="14" t="s">
        <v>73</v>
      </c>
      <c r="AY383" s="161" t="s">
        <v>128</v>
      </c>
    </row>
    <row r="384" spans="2:51" s="15" customFormat="1" ht="12">
      <c r="B384" s="168"/>
      <c r="D384" s="153" t="s">
        <v>145</v>
      </c>
      <c r="E384" s="169" t="s">
        <v>3</v>
      </c>
      <c r="F384" s="170" t="s">
        <v>213</v>
      </c>
      <c r="H384" s="171">
        <v>243.99</v>
      </c>
      <c r="I384" s="172"/>
      <c r="L384" s="168"/>
      <c r="M384" s="173"/>
      <c r="N384" s="174"/>
      <c r="O384" s="174"/>
      <c r="P384" s="174"/>
      <c r="Q384" s="174"/>
      <c r="R384" s="174"/>
      <c r="S384" s="174"/>
      <c r="T384" s="175"/>
      <c r="AT384" s="169" t="s">
        <v>145</v>
      </c>
      <c r="AU384" s="169" t="s">
        <v>80</v>
      </c>
      <c r="AV384" s="15" t="s">
        <v>136</v>
      </c>
      <c r="AW384" s="15" t="s">
        <v>33</v>
      </c>
      <c r="AX384" s="15" t="s">
        <v>78</v>
      </c>
      <c r="AY384" s="169" t="s">
        <v>128</v>
      </c>
    </row>
    <row r="385" spans="1:65" s="2" customFormat="1" ht="16.5" customHeight="1">
      <c r="A385" s="33"/>
      <c r="B385" s="133"/>
      <c r="C385" s="184" t="s">
        <v>689</v>
      </c>
      <c r="D385" s="184" t="s">
        <v>281</v>
      </c>
      <c r="E385" s="185" t="s">
        <v>690</v>
      </c>
      <c r="F385" s="186" t="s">
        <v>691</v>
      </c>
      <c r="G385" s="187" t="s">
        <v>154</v>
      </c>
      <c r="H385" s="188">
        <v>25</v>
      </c>
      <c r="I385" s="189"/>
      <c r="J385" s="190">
        <f>ROUND(I385*H385,2)</f>
        <v>0</v>
      </c>
      <c r="K385" s="186" t="s">
        <v>135</v>
      </c>
      <c r="L385" s="191"/>
      <c r="M385" s="192" t="s">
        <v>3</v>
      </c>
      <c r="N385" s="193" t="s">
        <v>44</v>
      </c>
      <c r="O385" s="54"/>
      <c r="P385" s="143">
        <f>O385*H385</f>
        <v>0</v>
      </c>
      <c r="Q385" s="143">
        <v>0.00132</v>
      </c>
      <c r="R385" s="143">
        <f>Q385*H385</f>
        <v>0.033</v>
      </c>
      <c r="S385" s="143">
        <v>0</v>
      </c>
      <c r="T385" s="144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45" t="s">
        <v>331</v>
      </c>
      <c r="AT385" s="145" t="s">
        <v>281</v>
      </c>
      <c r="AU385" s="145" t="s">
        <v>80</v>
      </c>
      <c r="AY385" s="18" t="s">
        <v>128</v>
      </c>
      <c r="BE385" s="146">
        <f>IF(N385="základní",J385,0)</f>
        <v>0</v>
      </c>
      <c r="BF385" s="146">
        <f>IF(N385="snížená",J385,0)</f>
        <v>0</v>
      </c>
      <c r="BG385" s="146">
        <f>IF(N385="zákl. přenesená",J385,0)</f>
        <v>0</v>
      </c>
      <c r="BH385" s="146">
        <f>IF(N385="sníž. přenesená",J385,0)</f>
        <v>0</v>
      </c>
      <c r="BI385" s="146">
        <f>IF(N385="nulová",J385,0)</f>
        <v>0</v>
      </c>
      <c r="BJ385" s="18" t="s">
        <v>78</v>
      </c>
      <c r="BK385" s="146">
        <f>ROUND(I385*H385,2)</f>
        <v>0</v>
      </c>
      <c r="BL385" s="18" t="s">
        <v>224</v>
      </c>
      <c r="BM385" s="145" t="s">
        <v>692</v>
      </c>
    </row>
    <row r="386" spans="2:51" s="14" customFormat="1" ht="12">
      <c r="B386" s="160"/>
      <c r="D386" s="153" t="s">
        <v>145</v>
      </c>
      <c r="F386" s="162" t="s">
        <v>693</v>
      </c>
      <c r="H386" s="163">
        <v>25</v>
      </c>
      <c r="I386" s="164"/>
      <c r="L386" s="160"/>
      <c r="M386" s="165"/>
      <c r="N386" s="166"/>
      <c r="O386" s="166"/>
      <c r="P386" s="166"/>
      <c r="Q386" s="166"/>
      <c r="R386" s="166"/>
      <c r="S386" s="166"/>
      <c r="T386" s="167"/>
      <c r="AT386" s="161" t="s">
        <v>145</v>
      </c>
      <c r="AU386" s="161" t="s">
        <v>80</v>
      </c>
      <c r="AV386" s="14" t="s">
        <v>80</v>
      </c>
      <c r="AW386" s="14" t="s">
        <v>4</v>
      </c>
      <c r="AX386" s="14" t="s">
        <v>78</v>
      </c>
      <c r="AY386" s="161" t="s">
        <v>128</v>
      </c>
    </row>
    <row r="387" spans="1:65" s="2" customFormat="1" ht="16.5" customHeight="1">
      <c r="A387" s="33"/>
      <c r="B387" s="133"/>
      <c r="C387" s="134" t="s">
        <v>694</v>
      </c>
      <c r="D387" s="134" t="s">
        <v>131</v>
      </c>
      <c r="E387" s="135" t="s">
        <v>695</v>
      </c>
      <c r="F387" s="136" t="s">
        <v>696</v>
      </c>
      <c r="G387" s="137" t="s">
        <v>154</v>
      </c>
      <c r="H387" s="138">
        <v>26</v>
      </c>
      <c r="I387" s="139"/>
      <c r="J387" s="140">
        <f>ROUND(I387*H387,2)</f>
        <v>0</v>
      </c>
      <c r="K387" s="136" t="s">
        <v>135</v>
      </c>
      <c r="L387" s="34"/>
      <c r="M387" s="141" t="s">
        <v>3</v>
      </c>
      <c r="N387" s="142" t="s">
        <v>44</v>
      </c>
      <c r="O387" s="54"/>
      <c r="P387" s="143">
        <f>O387*H387</f>
        <v>0</v>
      </c>
      <c r="Q387" s="143">
        <v>0</v>
      </c>
      <c r="R387" s="143">
        <f>Q387*H387</f>
        <v>0</v>
      </c>
      <c r="S387" s="143">
        <v>0</v>
      </c>
      <c r="T387" s="144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45" t="s">
        <v>224</v>
      </c>
      <c r="AT387" s="145" t="s">
        <v>131</v>
      </c>
      <c r="AU387" s="145" t="s">
        <v>80</v>
      </c>
      <c r="AY387" s="18" t="s">
        <v>128</v>
      </c>
      <c r="BE387" s="146">
        <f>IF(N387="základní",J387,0)</f>
        <v>0</v>
      </c>
      <c r="BF387" s="146">
        <f>IF(N387="snížená",J387,0)</f>
        <v>0</v>
      </c>
      <c r="BG387" s="146">
        <f>IF(N387="zákl. přenesená",J387,0)</f>
        <v>0</v>
      </c>
      <c r="BH387" s="146">
        <f>IF(N387="sníž. přenesená",J387,0)</f>
        <v>0</v>
      </c>
      <c r="BI387" s="146">
        <f>IF(N387="nulová",J387,0)</f>
        <v>0</v>
      </c>
      <c r="BJ387" s="18" t="s">
        <v>78</v>
      </c>
      <c r="BK387" s="146">
        <f>ROUND(I387*H387,2)</f>
        <v>0</v>
      </c>
      <c r="BL387" s="18" t="s">
        <v>224</v>
      </c>
      <c r="BM387" s="145" t="s">
        <v>697</v>
      </c>
    </row>
    <row r="388" spans="1:47" s="2" customFormat="1" ht="12">
      <c r="A388" s="33"/>
      <c r="B388" s="34"/>
      <c r="C388" s="33"/>
      <c r="D388" s="147" t="s">
        <v>138</v>
      </c>
      <c r="E388" s="33"/>
      <c r="F388" s="148" t="s">
        <v>698</v>
      </c>
      <c r="G388" s="33"/>
      <c r="H388" s="33"/>
      <c r="I388" s="149"/>
      <c r="J388" s="33"/>
      <c r="K388" s="33"/>
      <c r="L388" s="34"/>
      <c r="M388" s="150"/>
      <c r="N388" s="151"/>
      <c r="O388" s="54"/>
      <c r="P388" s="54"/>
      <c r="Q388" s="54"/>
      <c r="R388" s="54"/>
      <c r="S388" s="54"/>
      <c r="T388" s="55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T388" s="18" t="s">
        <v>138</v>
      </c>
      <c r="AU388" s="18" t="s">
        <v>80</v>
      </c>
    </row>
    <row r="389" spans="1:65" s="2" customFormat="1" ht="16.5" customHeight="1">
      <c r="A389" s="33"/>
      <c r="B389" s="133"/>
      <c r="C389" s="134" t="s">
        <v>699</v>
      </c>
      <c r="D389" s="134" t="s">
        <v>131</v>
      </c>
      <c r="E389" s="135" t="s">
        <v>700</v>
      </c>
      <c r="F389" s="136" t="s">
        <v>701</v>
      </c>
      <c r="G389" s="137" t="s">
        <v>154</v>
      </c>
      <c r="H389" s="138">
        <v>243.99</v>
      </c>
      <c r="I389" s="139"/>
      <c r="J389" s="140">
        <f>ROUND(I389*H389,2)</f>
        <v>0</v>
      </c>
      <c r="K389" s="136" t="s">
        <v>135</v>
      </c>
      <c r="L389" s="34"/>
      <c r="M389" s="141" t="s">
        <v>3</v>
      </c>
      <c r="N389" s="142" t="s">
        <v>44</v>
      </c>
      <c r="O389" s="54"/>
      <c r="P389" s="143">
        <f>O389*H389</f>
        <v>0</v>
      </c>
      <c r="Q389" s="143">
        <v>0</v>
      </c>
      <c r="R389" s="143">
        <f>Q389*H389</f>
        <v>0</v>
      </c>
      <c r="S389" s="143">
        <v>0</v>
      </c>
      <c r="T389" s="144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45" t="s">
        <v>224</v>
      </c>
      <c r="AT389" s="145" t="s">
        <v>131</v>
      </c>
      <c r="AU389" s="145" t="s">
        <v>80</v>
      </c>
      <c r="AY389" s="18" t="s">
        <v>128</v>
      </c>
      <c r="BE389" s="146">
        <f>IF(N389="základní",J389,0)</f>
        <v>0</v>
      </c>
      <c r="BF389" s="146">
        <f>IF(N389="snížená",J389,0)</f>
        <v>0</v>
      </c>
      <c r="BG389" s="146">
        <f>IF(N389="zákl. přenesená",J389,0)</f>
        <v>0</v>
      </c>
      <c r="BH389" s="146">
        <f>IF(N389="sníž. přenesená",J389,0)</f>
        <v>0</v>
      </c>
      <c r="BI389" s="146">
        <f>IF(N389="nulová",J389,0)</f>
        <v>0</v>
      </c>
      <c r="BJ389" s="18" t="s">
        <v>78</v>
      </c>
      <c r="BK389" s="146">
        <f>ROUND(I389*H389,2)</f>
        <v>0</v>
      </c>
      <c r="BL389" s="18" t="s">
        <v>224</v>
      </c>
      <c r="BM389" s="145" t="s">
        <v>702</v>
      </c>
    </row>
    <row r="390" spans="1:47" s="2" customFormat="1" ht="12">
      <c r="A390" s="33"/>
      <c r="B390" s="34"/>
      <c r="C390" s="33"/>
      <c r="D390" s="147" t="s">
        <v>138</v>
      </c>
      <c r="E390" s="33"/>
      <c r="F390" s="148" t="s">
        <v>703</v>
      </c>
      <c r="G390" s="33"/>
      <c r="H390" s="33"/>
      <c r="I390" s="149"/>
      <c r="J390" s="33"/>
      <c r="K390" s="33"/>
      <c r="L390" s="34"/>
      <c r="M390" s="150"/>
      <c r="N390" s="151"/>
      <c r="O390" s="54"/>
      <c r="P390" s="54"/>
      <c r="Q390" s="54"/>
      <c r="R390" s="54"/>
      <c r="S390" s="54"/>
      <c r="T390" s="55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T390" s="18" t="s">
        <v>138</v>
      </c>
      <c r="AU390" s="18" t="s">
        <v>80</v>
      </c>
    </row>
    <row r="391" spans="2:51" s="13" customFormat="1" ht="12">
      <c r="B391" s="152"/>
      <c r="D391" s="153" t="s">
        <v>145</v>
      </c>
      <c r="E391" s="154" t="s">
        <v>3</v>
      </c>
      <c r="F391" s="155" t="s">
        <v>241</v>
      </c>
      <c r="H391" s="154" t="s">
        <v>3</v>
      </c>
      <c r="I391" s="156"/>
      <c r="L391" s="152"/>
      <c r="M391" s="157"/>
      <c r="N391" s="158"/>
      <c r="O391" s="158"/>
      <c r="P391" s="158"/>
      <c r="Q391" s="158"/>
      <c r="R391" s="158"/>
      <c r="S391" s="158"/>
      <c r="T391" s="159"/>
      <c r="AT391" s="154" t="s">
        <v>145</v>
      </c>
      <c r="AU391" s="154" t="s">
        <v>80</v>
      </c>
      <c r="AV391" s="13" t="s">
        <v>78</v>
      </c>
      <c r="AW391" s="13" t="s">
        <v>33</v>
      </c>
      <c r="AX391" s="13" t="s">
        <v>73</v>
      </c>
      <c r="AY391" s="154" t="s">
        <v>128</v>
      </c>
    </row>
    <row r="392" spans="2:51" s="14" customFormat="1" ht="12">
      <c r="B392" s="160"/>
      <c r="D392" s="153" t="s">
        <v>145</v>
      </c>
      <c r="E392" s="161" t="s">
        <v>3</v>
      </c>
      <c r="F392" s="162" t="s">
        <v>687</v>
      </c>
      <c r="H392" s="163">
        <v>176.44</v>
      </c>
      <c r="I392" s="164"/>
      <c r="L392" s="160"/>
      <c r="M392" s="165"/>
      <c r="N392" s="166"/>
      <c r="O392" s="166"/>
      <c r="P392" s="166"/>
      <c r="Q392" s="166"/>
      <c r="R392" s="166"/>
      <c r="S392" s="166"/>
      <c r="T392" s="167"/>
      <c r="AT392" s="161" t="s">
        <v>145</v>
      </c>
      <c r="AU392" s="161" t="s">
        <v>80</v>
      </c>
      <c r="AV392" s="14" t="s">
        <v>80</v>
      </c>
      <c r="AW392" s="14" t="s">
        <v>33</v>
      </c>
      <c r="AX392" s="14" t="s">
        <v>73</v>
      </c>
      <c r="AY392" s="161" t="s">
        <v>128</v>
      </c>
    </row>
    <row r="393" spans="2:51" s="13" customFormat="1" ht="12">
      <c r="B393" s="152"/>
      <c r="D393" s="153" t="s">
        <v>145</v>
      </c>
      <c r="E393" s="154" t="s">
        <v>3</v>
      </c>
      <c r="F393" s="155" t="s">
        <v>246</v>
      </c>
      <c r="H393" s="154" t="s">
        <v>3</v>
      </c>
      <c r="I393" s="156"/>
      <c r="L393" s="152"/>
      <c r="M393" s="157"/>
      <c r="N393" s="158"/>
      <c r="O393" s="158"/>
      <c r="P393" s="158"/>
      <c r="Q393" s="158"/>
      <c r="R393" s="158"/>
      <c r="S393" s="158"/>
      <c r="T393" s="159"/>
      <c r="AT393" s="154" t="s">
        <v>145</v>
      </c>
      <c r="AU393" s="154" t="s">
        <v>80</v>
      </c>
      <c r="AV393" s="13" t="s">
        <v>78</v>
      </c>
      <c r="AW393" s="13" t="s">
        <v>33</v>
      </c>
      <c r="AX393" s="13" t="s">
        <v>73</v>
      </c>
      <c r="AY393" s="154" t="s">
        <v>128</v>
      </c>
    </row>
    <row r="394" spans="2:51" s="14" customFormat="1" ht="12">
      <c r="B394" s="160"/>
      <c r="D394" s="153" t="s">
        <v>145</v>
      </c>
      <c r="E394" s="161" t="s">
        <v>3</v>
      </c>
      <c r="F394" s="162" t="s">
        <v>688</v>
      </c>
      <c r="H394" s="163">
        <v>67.55</v>
      </c>
      <c r="I394" s="164"/>
      <c r="L394" s="160"/>
      <c r="M394" s="165"/>
      <c r="N394" s="166"/>
      <c r="O394" s="166"/>
      <c r="P394" s="166"/>
      <c r="Q394" s="166"/>
      <c r="R394" s="166"/>
      <c r="S394" s="166"/>
      <c r="T394" s="167"/>
      <c r="AT394" s="161" t="s">
        <v>145</v>
      </c>
      <c r="AU394" s="161" t="s">
        <v>80</v>
      </c>
      <c r="AV394" s="14" t="s">
        <v>80</v>
      </c>
      <c r="AW394" s="14" t="s">
        <v>33</v>
      </c>
      <c r="AX394" s="14" t="s">
        <v>73</v>
      </c>
      <c r="AY394" s="161" t="s">
        <v>128</v>
      </c>
    </row>
    <row r="395" spans="2:51" s="15" customFormat="1" ht="12">
      <c r="B395" s="168"/>
      <c r="D395" s="153" t="s">
        <v>145</v>
      </c>
      <c r="E395" s="169" t="s">
        <v>3</v>
      </c>
      <c r="F395" s="170" t="s">
        <v>213</v>
      </c>
      <c r="H395" s="171">
        <v>243.99</v>
      </c>
      <c r="I395" s="172"/>
      <c r="L395" s="168"/>
      <c r="M395" s="173"/>
      <c r="N395" s="174"/>
      <c r="O395" s="174"/>
      <c r="P395" s="174"/>
      <c r="Q395" s="174"/>
      <c r="R395" s="174"/>
      <c r="S395" s="174"/>
      <c r="T395" s="175"/>
      <c r="AT395" s="169" t="s">
        <v>145</v>
      </c>
      <c r="AU395" s="169" t="s">
        <v>80</v>
      </c>
      <c r="AV395" s="15" t="s">
        <v>136</v>
      </c>
      <c r="AW395" s="15" t="s">
        <v>33</v>
      </c>
      <c r="AX395" s="15" t="s">
        <v>78</v>
      </c>
      <c r="AY395" s="169" t="s">
        <v>128</v>
      </c>
    </row>
    <row r="396" spans="1:65" s="2" customFormat="1" ht="24.2" customHeight="1">
      <c r="A396" s="33"/>
      <c r="B396" s="133"/>
      <c r="C396" s="134" t="s">
        <v>704</v>
      </c>
      <c r="D396" s="134" t="s">
        <v>131</v>
      </c>
      <c r="E396" s="135" t="s">
        <v>705</v>
      </c>
      <c r="F396" s="136" t="s">
        <v>706</v>
      </c>
      <c r="G396" s="137" t="s">
        <v>154</v>
      </c>
      <c r="H396" s="138">
        <v>26</v>
      </c>
      <c r="I396" s="139"/>
      <c r="J396" s="140">
        <f>ROUND(I396*H396,2)</f>
        <v>0</v>
      </c>
      <c r="K396" s="136" t="s">
        <v>135</v>
      </c>
      <c r="L396" s="34"/>
      <c r="M396" s="141" t="s">
        <v>3</v>
      </c>
      <c r="N396" s="142" t="s">
        <v>44</v>
      </c>
      <c r="O396" s="54"/>
      <c r="P396" s="143">
        <f>O396*H396</f>
        <v>0</v>
      </c>
      <c r="Q396" s="143">
        <v>0</v>
      </c>
      <c r="R396" s="143">
        <f>Q396*H396</f>
        <v>0</v>
      </c>
      <c r="S396" s="143">
        <v>0</v>
      </c>
      <c r="T396" s="144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45" t="s">
        <v>224</v>
      </c>
      <c r="AT396" s="145" t="s">
        <v>131</v>
      </c>
      <c r="AU396" s="145" t="s">
        <v>80</v>
      </c>
      <c r="AY396" s="18" t="s">
        <v>128</v>
      </c>
      <c r="BE396" s="146">
        <f>IF(N396="základní",J396,0)</f>
        <v>0</v>
      </c>
      <c r="BF396" s="146">
        <f>IF(N396="snížená",J396,0)</f>
        <v>0</v>
      </c>
      <c r="BG396" s="146">
        <f>IF(N396="zákl. přenesená",J396,0)</f>
        <v>0</v>
      </c>
      <c r="BH396" s="146">
        <f>IF(N396="sníž. přenesená",J396,0)</f>
        <v>0</v>
      </c>
      <c r="BI396" s="146">
        <f>IF(N396="nulová",J396,0)</f>
        <v>0</v>
      </c>
      <c r="BJ396" s="18" t="s">
        <v>78</v>
      </c>
      <c r="BK396" s="146">
        <f>ROUND(I396*H396,2)</f>
        <v>0</v>
      </c>
      <c r="BL396" s="18" t="s">
        <v>224</v>
      </c>
      <c r="BM396" s="145" t="s">
        <v>707</v>
      </c>
    </row>
    <row r="397" spans="1:47" s="2" customFormat="1" ht="12">
      <c r="A397" s="33"/>
      <c r="B397" s="34"/>
      <c r="C397" s="33"/>
      <c r="D397" s="147" t="s">
        <v>138</v>
      </c>
      <c r="E397" s="33"/>
      <c r="F397" s="148" t="s">
        <v>708</v>
      </c>
      <c r="G397" s="33"/>
      <c r="H397" s="33"/>
      <c r="I397" s="149"/>
      <c r="J397" s="33"/>
      <c r="K397" s="33"/>
      <c r="L397" s="34"/>
      <c r="M397" s="150"/>
      <c r="N397" s="151"/>
      <c r="O397" s="54"/>
      <c r="P397" s="54"/>
      <c r="Q397" s="54"/>
      <c r="R397" s="54"/>
      <c r="S397" s="54"/>
      <c r="T397" s="55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T397" s="18" t="s">
        <v>138</v>
      </c>
      <c r="AU397" s="18" t="s">
        <v>80</v>
      </c>
    </row>
    <row r="398" spans="1:65" s="2" customFormat="1" ht="24.2" customHeight="1">
      <c r="A398" s="33"/>
      <c r="B398" s="133"/>
      <c r="C398" s="134" t="s">
        <v>709</v>
      </c>
      <c r="D398" s="134" t="s">
        <v>131</v>
      </c>
      <c r="E398" s="135" t="s">
        <v>710</v>
      </c>
      <c r="F398" s="136" t="s">
        <v>711</v>
      </c>
      <c r="G398" s="137" t="s">
        <v>417</v>
      </c>
      <c r="H398" s="194"/>
      <c r="I398" s="139"/>
      <c r="J398" s="140">
        <f>ROUND(I398*H398,2)</f>
        <v>0</v>
      </c>
      <c r="K398" s="136" t="s">
        <v>135</v>
      </c>
      <c r="L398" s="34"/>
      <c r="M398" s="141" t="s">
        <v>3</v>
      </c>
      <c r="N398" s="142" t="s">
        <v>44</v>
      </c>
      <c r="O398" s="54"/>
      <c r="P398" s="143">
        <f>O398*H398</f>
        <v>0</v>
      </c>
      <c r="Q398" s="143">
        <v>0</v>
      </c>
      <c r="R398" s="143">
        <f>Q398*H398</f>
        <v>0</v>
      </c>
      <c r="S398" s="143">
        <v>0</v>
      </c>
      <c r="T398" s="144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45" t="s">
        <v>224</v>
      </c>
      <c r="AT398" s="145" t="s">
        <v>131</v>
      </c>
      <c r="AU398" s="145" t="s">
        <v>80</v>
      </c>
      <c r="AY398" s="18" t="s">
        <v>128</v>
      </c>
      <c r="BE398" s="146">
        <f>IF(N398="základní",J398,0)</f>
        <v>0</v>
      </c>
      <c r="BF398" s="146">
        <f>IF(N398="snížená",J398,0)</f>
        <v>0</v>
      </c>
      <c r="BG398" s="146">
        <f>IF(N398="zákl. přenesená",J398,0)</f>
        <v>0</v>
      </c>
      <c r="BH398" s="146">
        <f>IF(N398="sníž. přenesená",J398,0)</f>
        <v>0</v>
      </c>
      <c r="BI398" s="146">
        <f>IF(N398="nulová",J398,0)</f>
        <v>0</v>
      </c>
      <c r="BJ398" s="18" t="s">
        <v>78</v>
      </c>
      <c r="BK398" s="146">
        <f>ROUND(I398*H398,2)</f>
        <v>0</v>
      </c>
      <c r="BL398" s="18" t="s">
        <v>224</v>
      </c>
      <c r="BM398" s="145" t="s">
        <v>712</v>
      </c>
    </row>
    <row r="399" spans="1:47" s="2" customFormat="1" ht="12">
      <c r="A399" s="33"/>
      <c r="B399" s="34"/>
      <c r="C399" s="33"/>
      <c r="D399" s="147" t="s">
        <v>138</v>
      </c>
      <c r="E399" s="33"/>
      <c r="F399" s="148" t="s">
        <v>713</v>
      </c>
      <c r="G399" s="33"/>
      <c r="H399" s="33"/>
      <c r="I399" s="149"/>
      <c r="J399" s="33"/>
      <c r="K399" s="33"/>
      <c r="L399" s="34"/>
      <c r="M399" s="150"/>
      <c r="N399" s="151"/>
      <c r="O399" s="54"/>
      <c r="P399" s="54"/>
      <c r="Q399" s="54"/>
      <c r="R399" s="54"/>
      <c r="S399" s="54"/>
      <c r="T399" s="55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T399" s="18" t="s">
        <v>138</v>
      </c>
      <c r="AU399" s="18" t="s">
        <v>80</v>
      </c>
    </row>
    <row r="400" spans="2:63" s="12" customFormat="1" ht="22.9" customHeight="1">
      <c r="B400" s="120"/>
      <c r="D400" s="121" t="s">
        <v>72</v>
      </c>
      <c r="E400" s="131" t="s">
        <v>714</v>
      </c>
      <c r="F400" s="131" t="s">
        <v>715</v>
      </c>
      <c r="I400" s="123"/>
      <c r="J400" s="132">
        <f>BK400</f>
        <v>0</v>
      </c>
      <c r="L400" s="120"/>
      <c r="M400" s="125"/>
      <c r="N400" s="126"/>
      <c r="O400" s="126"/>
      <c r="P400" s="127">
        <f>SUM(P401:P420)</f>
        <v>0</v>
      </c>
      <c r="Q400" s="126"/>
      <c r="R400" s="127">
        <f>SUM(R401:R420)</f>
        <v>0.1428</v>
      </c>
      <c r="S400" s="126"/>
      <c r="T400" s="128">
        <f>SUM(T401:T420)</f>
        <v>1.7282</v>
      </c>
      <c r="AR400" s="121" t="s">
        <v>80</v>
      </c>
      <c r="AT400" s="129" t="s">
        <v>72</v>
      </c>
      <c r="AU400" s="129" t="s">
        <v>78</v>
      </c>
      <c r="AY400" s="121" t="s">
        <v>128</v>
      </c>
      <c r="BK400" s="130">
        <f>SUM(BK401:BK420)</f>
        <v>0</v>
      </c>
    </row>
    <row r="401" spans="1:65" s="2" customFormat="1" ht="24.2" customHeight="1">
      <c r="A401" s="33"/>
      <c r="B401" s="133"/>
      <c r="C401" s="134" t="s">
        <v>716</v>
      </c>
      <c r="D401" s="134" t="s">
        <v>131</v>
      </c>
      <c r="E401" s="135" t="s">
        <v>717</v>
      </c>
      <c r="F401" s="136" t="s">
        <v>718</v>
      </c>
      <c r="G401" s="137" t="s">
        <v>134</v>
      </c>
      <c r="H401" s="138">
        <v>10</v>
      </c>
      <c r="I401" s="139"/>
      <c r="J401" s="140">
        <f>ROUND(I401*H401,2)</f>
        <v>0</v>
      </c>
      <c r="K401" s="136" t="s">
        <v>135</v>
      </c>
      <c r="L401" s="34"/>
      <c r="M401" s="141" t="s">
        <v>3</v>
      </c>
      <c r="N401" s="142" t="s">
        <v>44</v>
      </c>
      <c r="O401" s="54"/>
      <c r="P401" s="143">
        <f>O401*H401</f>
        <v>0</v>
      </c>
      <c r="Q401" s="143">
        <v>0</v>
      </c>
      <c r="R401" s="143">
        <f>Q401*H401</f>
        <v>0</v>
      </c>
      <c r="S401" s="143">
        <v>0</v>
      </c>
      <c r="T401" s="144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45" t="s">
        <v>224</v>
      </c>
      <c r="AT401" s="145" t="s">
        <v>131</v>
      </c>
      <c r="AU401" s="145" t="s">
        <v>80</v>
      </c>
      <c r="AY401" s="18" t="s">
        <v>128</v>
      </c>
      <c r="BE401" s="146">
        <f>IF(N401="základní",J401,0)</f>
        <v>0</v>
      </c>
      <c r="BF401" s="146">
        <f>IF(N401="snížená",J401,0)</f>
        <v>0</v>
      </c>
      <c r="BG401" s="146">
        <f>IF(N401="zákl. přenesená",J401,0)</f>
        <v>0</v>
      </c>
      <c r="BH401" s="146">
        <f>IF(N401="sníž. přenesená",J401,0)</f>
        <v>0</v>
      </c>
      <c r="BI401" s="146">
        <f>IF(N401="nulová",J401,0)</f>
        <v>0</v>
      </c>
      <c r="BJ401" s="18" t="s">
        <v>78</v>
      </c>
      <c r="BK401" s="146">
        <f>ROUND(I401*H401,2)</f>
        <v>0</v>
      </c>
      <c r="BL401" s="18" t="s">
        <v>224</v>
      </c>
      <c r="BM401" s="145" t="s">
        <v>719</v>
      </c>
    </row>
    <row r="402" spans="1:47" s="2" customFormat="1" ht="12">
      <c r="A402" s="33"/>
      <c r="B402" s="34"/>
      <c r="C402" s="33"/>
      <c r="D402" s="147" t="s">
        <v>138</v>
      </c>
      <c r="E402" s="33"/>
      <c r="F402" s="148" t="s">
        <v>720</v>
      </c>
      <c r="G402" s="33"/>
      <c r="H402" s="33"/>
      <c r="I402" s="149"/>
      <c r="J402" s="33"/>
      <c r="K402" s="33"/>
      <c r="L402" s="34"/>
      <c r="M402" s="150"/>
      <c r="N402" s="151"/>
      <c r="O402" s="54"/>
      <c r="P402" s="54"/>
      <c r="Q402" s="54"/>
      <c r="R402" s="54"/>
      <c r="S402" s="54"/>
      <c r="T402" s="55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T402" s="18" t="s">
        <v>138</v>
      </c>
      <c r="AU402" s="18" t="s">
        <v>80</v>
      </c>
    </row>
    <row r="403" spans="2:51" s="14" customFormat="1" ht="12">
      <c r="B403" s="160"/>
      <c r="D403" s="153" t="s">
        <v>145</v>
      </c>
      <c r="E403" s="161" t="s">
        <v>3</v>
      </c>
      <c r="F403" s="162" t="s">
        <v>721</v>
      </c>
      <c r="H403" s="163">
        <v>10</v>
      </c>
      <c r="I403" s="164"/>
      <c r="L403" s="160"/>
      <c r="M403" s="165"/>
      <c r="N403" s="166"/>
      <c r="O403" s="166"/>
      <c r="P403" s="166"/>
      <c r="Q403" s="166"/>
      <c r="R403" s="166"/>
      <c r="S403" s="166"/>
      <c r="T403" s="167"/>
      <c r="AT403" s="161" t="s">
        <v>145</v>
      </c>
      <c r="AU403" s="161" t="s">
        <v>80</v>
      </c>
      <c r="AV403" s="14" t="s">
        <v>80</v>
      </c>
      <c r="AW403" s="14" t="s">
        <v>33</v>
      </c>
      <c r="AX403" s="14" t="s">
        <v>78</v>
      </c>
      <c r="AY403" s="161" t="s">
        <v>128</v>
      </c>
    </row>
    <row r="404" spans="1:65" s="2" customFormat="1" ht="24.2" customHeight="1">
      <c r="A404" s="33"/>
      <c r="B404" s="133"/>
      <c r="C404" s="184" t="s">
        <v>722</v>
      </c>
      <c r="D404" s="184" t="s">
        <v>281</v>
      </c>
      <c r="E404" s="185" t="s">
        <v>723</v>
      </c>
      <c r="F404" s="186" t="s">
        <v>724</v>
      </c>
      <c r="G404" s="187" t="s">
        <v>134</v>
      </c>
      <c r="H404" s="188">
        <v>1</v>
      </c>
      <c r="I404" s="189"/>
      <c r="J404" s="190">
        <f>ROUND(I404*H404,2)</f>
        <v>0</v>
      </c>
      <c r="K404" s="186" t="s">
        <v>3</v>
      </c>
      <c r="L404" s="191"/>
      <c r="M404" s="192" t="s">
        <v>3</v>
      </c>
      <c r="N404" s="193" t="s">
        <v>44</v>
      </c>
      <c r="O404" s="54"/>
      <c r="P404" s="143">
        <f>O404*H404</f>
        <v>0</v>
      </c>
      <c r="Q404" s="143">
        <v>0.0138</v>
      </c>
      <c r="R404" s="143">
        <f>Q404*H404</f>
        <v>0.0138</v>
      </c>
      <c r="S404" s="143">
        <v>0</v>
      </c>
      <c r="T404" s="144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45" t="s">
        <v>331</v>
      </c>
      <c r="AT404" s="145" t="s">
        <v>281</v>
      </c>
      <c r="AU404" s="145" t="s">
        <v>80</v>
      </c>
      <c r="AY404" s="18" t="s">
        <v>128</v>
      </c>
      <c r="BE404" s="146">
        <f>IF(N404="základní",J404,0)</f>
        <v>0</v>
      </c>
      <c r="BF404" s="146">
        <f>IF(N404="snížená",J404,0)</f>
        <v>0</v>
      </c>
      <c r="BG404" s="146">
        <f>IF(N404="zákl. přenesená",J404,0)</f>
        <v>0</v>
      </c>
      <c r="BH404" s="146">
        <f>IF(N404="sníž. přenesená",J404,0)</f>
        <v>0</v>
      </c>
      <c r="BI404" s="146">
        <f>IF(N404="nulová",J404,0)</f>
        <v>0</v>
      </c>
      <c r="BJ404" s="18" t="s">
        <v>78</v>
      </c>
      <c r="BK404" s="146">
        <f>ROUND(I404*H404,2)</f>
        <v>0</v>
      </c>
      <c r="BL404" s="18" t="s">
        <v>224</v>
      </c>
      <c r="BM404" s="145" t="s">
        <v>725</v>
      </c>
    </row>
    <row r="405" spans="1:65" s="2" customFormat="1" ht="24.2" customHeight="1">
      <c r="A405" s="33"/>
      <c r="B405" s="133"/>
      <c r="C405" s="184" t="s">
        <v>726</v>
      </c>
      <c r="D405" s="184" t="s">
        <v>281</v>
      </c>
      <c r="E405" s="185" t="s">
        <v>727</v>
      </c>
      <c r="F405" s="186" t="s">
        <v>728</v>
      </c>
      <c r="G405" s="187" t="s">
        <v>134</v>
      </c>
      <c r="H405" s="188">
        <v>5</v>
      </c>
      <c r="I405" s="189"/>
      <c r="J405" s="190">
        <f>ROUND(I405*H405,2)</f>
        <v>0</v>
      </c>
      <c r="K405" s="186" t="s">
        <v>3</v>
      </c>
      <c r="L405" s="191"/>
      <c r="M405" s="192" t="s">
        <v>3</v>
      </c>
      <c r="N405" s="193" t="s">
        <v>44</v>
      </c>
      <c r="O405" s="54"/>
      <c r="P405" s="143">
        <f>O405*H405</f>
        <v>0</v>
      </c>
      <c r="Q405" s="143">
        <v>0.0138</v>
      </c>
      <c r="R405" s="143">
        <f>Q405*H405</f>
        <v>0.069</v>
      </c>
      <c r="S405" s="143">
        <v>0</v>
      </c>
      <c r="T405" s="144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45" t="s">
        <v>331</v>
      </c>
      <c r="AT405" s="145" t="s">
        <v>281</v>
      </c>
      <c r="AU405" s="145" t="s">
        <v>80</v>
      </c>
      <c r="AY405" s="18" t="s">
        <v>128</v>
      </c>
      <c r="BE405" s="146">
        <f>IF(N405="základní",J405,0)</f>
        <v>0</v>
      </c>
      <c r="BF405" s="146">
        <f>IF(N405="snížená",J405,0)</f>
        <v>0</v>
      </c>
      <c r="BG405" s="146">
        <f>IF(N405="zákl. přenesená",J405,0)</f>
        <v>0</v>
      </c>
      <c r="BH405" s="146">
        <f>IF(N405="sníž. přenesená",J405,0)</f>
        <v>0</v>
      </c>
      <c r="BI405" s="146">
        <f>IF(N405="nulová",J405,0)</f>
        <v>0</v>
      </c>
      <c r="BJ405" s="18" t="s">
        <v>78</v>
      </c>
      <c r="BK405" s="146">
        <f>ROUND(I405*H405,2)</f>
        <v>0</v>
      </c>
      <c r="BL405" s="18" t="s">
        <v>224</v>
      </c>
      <c r="BM405" s="145" t="s">
        <v>729</v>
      </c>
    </row>
    <row r="406" spans="1:65" s="2" customFormat="1" ht="24.2" customHeight="1">
      <c r="A406" s="33"/>
      <c r="B406" s="133"/>
      <c r="C406" s="184" t="s">
        <v>730</v>
      </c>
      <c r="D406" s="184" t="s">
        <v>281</v>
      </c>
      <c r="E406" s="185" t="s">
        <v>731</v>
      </c>
      <c r="F406" s="186" t="s">
        <v>732</v>
      </c>
      <c r="G406" s="187" t="s">
        <v>134</v>
      </c>
      <c r="H406" s="188">
        <v>4</v>
      </c>
      <c r="I406" s="189"/>
      <c r="J406" s="190">
        <f>ROUND(I406*H406,2)</f>
        <v>0</v>
      </c>
      <c r="K406" s="186" t="s">
        <v>3</v>
      </c>
      <c r="L406" s="191"/>
      <c r="M406" s="192" t="s">
        <v>3</v>
      </c>
      <c r="N406" s="193" t="s">
        <v>44</v>
      </c>
      <c r="O406" s="54"/>
      <c r="P406" s="143">
        <f>O406*H406</f>
        <v>0</v>
      </c>
      <c r="Q406" s="143">
        <v>0.0138</v>
      </c>
      <c r="R406" s="143">
        <f>Q406*H406</f>
        <v>0.0552</v>
      </c>
      <c r="S406" s="143">
        <v>0</v>
      </c>
      <c r="T406" s="144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45" t="s">
        <v>331</v>
      </c>
      <c r="AT406" s="145" t="s">
        <v>281</v>
      </c>
      <c r="AU406" s="145" t="s">
        <v>80</v>
      </c>
      <c r="AY406" s="18" t="s">
        <v>128</v>
      </c>
      <c r="BE406" s="146">
        <f>IF(N406="základní",J406,0)</f>
        <v>0</v>
      </c>
      <c r="BF406" s="146">
        <f>IF(N406="snížená",J406,0)</f>
        <v>0</v>
      </c>
      <c r="BG406" s="146">
        <f>IF(N406="zákl. přenesená",J406,0)</f>
        <v>0</v>
      </c>
      <c r="BH406" s="146">
        <f>IF(N406="sníž. přenesená",J406,0)</f>
        <v>0</v>
      </c>
      <c r="BI406" s="146">
        <f>IF(N406="nulová",J406,0)</f>
        <v>0</v>
      </c>
      <c r="BJ406" s="18" t="s">
        <v>78</v>
      </c>
      <c r="BK406" s="146">
        <f>ROUND(I406*H406,2)</f>
        <v>0</v>
      </c>
      <c r="BL406" s="18" t="s">
        <v>224</v>
      </c>
      <c r="BM406" s="145" t="s">
        <v>733</v>
      </c>
    </row>
    <row r="407" spans="1:65" s="2" customFormat="1" ht="16.5" customHeight="1">
      <c r="A407" s="33"/>
      <c r="B407" s="133"/>
      <c r="C407" s="134" t="s">
        <v>734</v>
      </c>
      <c r="D407" s="134" t="s">
        <v>131</v>
      </c>
      <c r="E407" s="135" t="s">
        <v>735</v>
      </c>
      <c r="F407" s="136" t="s">
        <v>736</v>
      </c>
      <c r="G407" s="137" t="s">
        <v>134</v>
      </c>
      <c r="H407" s="138">
        <v>2</v>
      </c>
      <c r="I407" s="139"/>
      <c r="J407" s="140">
        <f>ROUND(I407*H407,2)</f>
        <v>0</v>
      </c>
      <c r="K407" s="136" t="s">
        <v>135</v>
      </c>
      <c r="L407" s="34"/>
      <c r="M407" s="141" t="s">
        <v>3</v>
      </c>
      <c r="N407" s="142" t="s">
        <v>44</v>
      </c>
      <c r="O407" s="54"/>
      <c r="P407" s="143">
        <f>O407*H407</f>
        <v>0</v>
      </c>
      <c r="Q407" s="143">
        <v>0</v>
      </c>
      <c r="R407" s="143">
        <f>Q407*H407</f>
        <v>0</v>
      </c>
      <c r="S407" s="143">
        <v>0</v>
      </c>
      <c r="T407" s="144">
        <f>S407*H407</f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45" t="s">
        <v>224</v>
      </c>
      <c r="AT407" s="145" t="s">
        <v>131</v>
      </c>
      <c r="AU407" s="145" t="s">
        <v>80</v>
      </c>
      <c r="AY407" s="18" t="s">
        <v>128</v>
      </c>
      <c r="BE407" s="146">
        <f>IF(N407="základní",J407,0)</f>
        <v>0</v>
      </c>
      <c r="BF407" s="146">
        <f>IF(N407="snížená",J407,0)</f>
        <v>0</v>
      </c>
      <c r="BG407" s="146">
        <f>IF(N407="zákl. přenesená",J407,0)</f>
        <v>0</v>
      </c>
      <c r="BH407" s="146">
        <f>IF(N407="sníž. přenesená",J407,0)</f>
        <v>0</v>
      </c>
      <c r="BI407" s="146">
        <f>IF(N407="nulová",J407,0)</f>
        <v>0</v>
      </c>
      <c r="BJ407" s="18" t="s">
        <v>78</v>
      </c>
      <c r="BK407" s="146">
        <f>ROUND(I407*H407,2)</f>
        <v>0</v>
      </c>
      <c r="BL407" s="18" t="s">
        <v>224</v>
      </c>
      <c r="BM407" s="145" t="s">
        <v>737</v>
      </c>
    </row>
    <row r="408" spans="1:47" s="2" customFormat="1" ht="12">
      <c r="A408" s="33"/>
      <c r="B408" s="34"/>
      <c r="C408" s="33"/>
      <c r="D408" s="147" t="s">
        <v>138</v>
      </c>
      <c r="E408" s="33"/>
      <c r="F408" s="148" t="s">
        <v>738</v>
      </c>
      <c r="G408" s="33"/>
      <c r="H408" s="33"/>
      <c r="I408" s="149"/>
      <c r="J408" s="33"/>
      <c r="K408" s="33"/>
      <c r="L408" s="34"/>
      <c r="M408" s="150"/>
      <c r="N408" s="151"/>
      <c r="O408" s="54"/>
      <c r="P408" s="54"/>
      <c r="Q408" s="54"/>
      <c r="R408" s="54"/>
      <c r="S408" s="54"/>
      <c r="T408" s="55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T408" s="18" t="s">
        <v>138</v>
      </c>
      <c r="AU408" s="18" t="s">
        <v>80</v>
      </c>
    </row>
    <row r="409" spans="1:65" s="2" customFormat="1" ht="16.5" customHeight="1">
      <c r="A409" s="33"/>
      <c r="B409" s="133"/>
      <c r="C409" s="184" t="s">
        <v>739</v>
      </c>
      <c r="D409" s="184" t="s">
        <v>281</v>
      </c>
      <c r="E409" s="185" t="s">
        <v>740</v>
      </c>
      <c r="F409" s="186" t="s">
        <v>741</v>
      </c>
      <c r="G409" s="187" t="s">
        <v>134</v>
      </c>
      <c r="H409" s="188">
        <v>2</v>
      </c>
      <c r="I409" s="189"/>
      <c r="J409" s="190">
        <f>ROUND(I409*H409,2)</f>
        <v>0</v>
      </c>
      <c r="K409" s="186" t="s">
        <v>135</v>
      </c>
      <c r="L409" s="191"/>
      <c r="M409" s="192" t="s">
        <v>3</v>
      </c>
      <c r="N409" s="193" t="s">
        <v>44</v>
      </c>
      <c r="O409" s="54"/>
      <c r="P409" s="143">
        <f>O409*H409</f>
        <v>0</v>
      </c>
      <c r="Q409" s="143">
        <v>0.0024</v>
      </c>
      <c r="R409" s="143">
        <f>Q409*H409</f>
        <v>0.0048</v>
      </c>
      <c r="S409" s="143">
        <v>0</v>
      </c>
      <c r="T409" s="144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45" t="s">
        <v>331</v>
      </c>
      <c r="AT409" s="145" t="s">
        <v>281</v>
      </c>
      <c r="AU409" s="145" t="s">
        <v>80</v>
      </c>
      <c r="AY409" s="18" t="s">
        <v>128</v>
      </c>
      <c r="BE409" s="146">
        <f>IF(N409="základní",J409,0)</f>
        <v>0</v>
      </c>
      <c r="BF409" s="146">
        <f>IF(N409="snížená",J409,0)</f>
        <v>0</v>
      </c>
      <c r="BG409" s="146">
        <f>IF(N409="zákl. přenesená",J409,0)</f>
        <v>0</v>
      </c>
      <c r="BH409" s="146">
        <f>IF(N409="sníž. přenesená",J409,0)</f>
        <v>0</v>
      </c>
      <c r="BI409" s="146">
        <f>IF(N409="nulová",J409,0)</f>
        <v>0</v>
      </c>
      <c r="BJ409" s="18" t="s">
        <v>78</v>
      </c>
      <c r="BK409" s="146">
        <f>ROUND(I409*H409,2)</f>
        <v>0</v>
      </c>
      <c r="BL409" s="18" t="s">
        <v>224</v>
      </c>
      <c r="BM409" s="145" t="s">
        <v>742</v>
      </c>
    </row>
    <row r="410" spans="1:65" s="2" customFormat="1" ht="37.9" customHeight="1">
      <c r="A410" s="33"/>
      <c r="B410" s="133"/>
      <c r="C410" s="134" t="s">
        <v>743</v>
      </c>
      <c r="D410" s="134" t="s">
        <v>131</v>
      </c>
      <c r="E410" s="135" t="s">
        <v>744</v>
      </c>
      <c r="F410" s="136" t="s">
        <v>745</v>
      </c>
      <c r="G410" s="137" t="s">
        <v>425</v>
      </c>
      <c r="H410" s="138">
        <v>1</v>
      </c>
      <c r="I410" s="139"/>
      <c r="J410" s="140">
        <f>ROUND(I410*H410,2)</f>
        <v>0</v>
      </c>
      <c r="K410" s="136" t="s">
        <v>3</v>
      </c>
      <c r="L410" s="34"/>
      <c r="M410" s="141" t="s">
        <v>3</v>
      </c>
      <c r="N410" s="142" t="s">
        <v>44</v>
      </c>
      <c r="O410" s="54"/>
      <c r="P410" s="143">
        <f>O410*H410</f>
        <v>0</v>
      </c>
      <c r="Q410" s="143">
        <v>0</v>
      </c>
      <c r="R410" s="143">
        <f>Q410*H410</f>
        <v>0</v>
      </c>
      <c r="S410" s="143">
        <v>0.0001</v>
      </c>
      <c r="T410" s="144">
        <f>S410*H410</f>
        <v>0.0001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45" t="s">
        <v>224</v>
      </c>
      <c r="AT410" s="145" t="s">
        <v>131</v>
      </c>
      <c r="AU410" s="145" t="s">
        <v>80</v>
      </c>
      <c r="AY410" s="18" t="s">
        <v>128</v>
      </c>
      <c r="BE410" s="146">
        <f>IF(N410="základní",J410,0)</f>
        <v>0</v>
      </c>
      <c r="BF410" s="146">
        <f>IF(N410="snížená",J410,0)</f>
        <v>0</v>
      </c>
      <c r="BG410" s="146">
        <f>IF(N410="zákl. přenesená",J410,0)</f>
        <v>0</v>
      </c>
      <c r="BH410" s="146">
        <f>IF(N410="sníž. přenesená",J410,0)</f>
        <v>0</v>
      </c>
      <c r="BI410" s="146">
        <f>IF(N410="nulová",J410,0)</f>
        <v>0</v>
      </c>
      <c r="BJ410" s="18" t="s">
        <v>78</v>
      </c>
      <c r="BK410" s="146">
        <f>ROUND(I410*H410,2)</f>
        <v>0</v>
      </c>
      <c r="BL410" s="18" t="s">
        <v>224</v>
      </c>
      <c r="BM410" s="145" t="s">
        <v>746</v>
      </c>
    </row>
    <row r="411" spans="1:65" s="2" customFormat="1" ht="16.5" customHeight="1">
      <c r="A411" s="33"/>
      <c r="B411" s="133"/>
      <c r="C411" s="134" t="s">
        <v>747</v>
      </c>
      <c r="D411" s="134" t="s">
        <v>131</v>
      </c>
      <c r="E411" s="135" t="s">
        <v>748</v>
      </c>
      <c r="F411" s="136" t="s">
        <v>749</v>
      </c>
      <c r="G411" s="137" t="s">
        <v>425</v>
      </c>
      <c r="H411" s="138">
        <v>1</v>
      </c>
      <c r="I411" s="139"/>
      <c r="J411" s="140">
        <f>ROUND(I411*H411,2)</f>
        <v>0</v>
      </c>
      <c r="K411" s="136" t="s">
        <v>3</v>
      </c>
      <c r="L411" s="34"/>
      <c r="M411" s="141" t="s">
        <v>3</v>
      </c>
      <c r="N411" s="142" t="s">
        <v>44</v>
      </c>
      <c r="O411" s="54"/>
      <c r="P411" s="143">
        <f>O411*H411</f>
        <v>0</v>
      </c>
      <c r="Q411" s="143">
        <v>0</v>
      </c>
      <c r="R411" s="143">
        <f>Q411*H411</f>
        <v>0</v>
      </c>
      <c r="S411" s="143">
        <v>0.0001</v>
      </c>
      <c r="T411" s="144">
        <f>S411*H411</f>
        <v>0.0001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145" t="s">
        <v>224</v>
      </c>
      <c r="AT411" s="145" t="s">
        <v>131</v>
      </c>
      <c r="AU411" s="145" t="s">
        <v>80</v>
      </c>
      <c r="AY411" s="18" t="s">
        <v>128</v>
      </c>
      <c r="BE411" s="146">
        <f>IF(N411="základní",J411,0)</f>
        <v>0</v>
      </c>
      <c r="BF411" s="146">
        <f>IF(N411="snížená",J411,0)</f>
        <v>0</v>
      </c>
      <c r="BG411" s="146">
        <f>IF(N411="zákl. přenesená",J411,0)</f>
        <v>0</v>
      </c>
      <c r="BH411" s="146">
        <f>IF(N411="sníž. přenesená",J411,0)</f>
        <v>0</v>
      </c>
      <c r="BI411" s="146">
        <f>IF(N411="nulová",J411,0)</f>
        <v>0</v>
      </c>
      <c r="BJ411" s="18" t="s">
        <v>78</v>
      </c>
      <c r="BK411" s="146">
        <f>ROUND(I411*H411,2)</f>
        <v>0</v>
      </c>
      <c r="BL411" s="18" t="s">
        <v>224</v>
      </c>
      <c r="BM411" s="145" t="s">
        <v>750</v>
      </c>
    </row>
    <row r="412" spans="1:65" s="2" customFormat="1" ht="24.2" customHeight="1">
      <c r="A412" s="33"/>
      <c r="B412" s="133"/>
      <c r="C412" s="134" t="s">
        <v>751</v>
      </c>
      <c r="D412" s="134" t="s">
        <v>131</v>
      </c>
      <c r="E412" s="135" t="s">
        <v>752</v>
      </c>
      <c r="F412" s="136" t="s">
        <v>753</v>
      </c>
      <c r="G412" s="137" t="s">
        <v>134</v>
      </c>
      <c r="H412" s="138">
        <v>72</v>
      </c>
      <c r="I412" s="139"/>
      <c r="J412" s="140">
        <f>ROUND(I412*H412,2)</f>
        <v>0</v>
      </c>
      <c r="K412" s="136" t="s">
        <v>135</v>
      </c>
      <c r="L412" s="34"/>
      <c r="M412" s="141" t="s">
        <v>3</v>
      </c>
      <c r="N412" s="142" t="s">
        <v>44</v>
      </c>
      <c r="O412" s="54"/>
      <c r="P412" s="143">
        <f>O412*H412</f>
        <v>0</v>
      </c>
      <c r="Q412" s="143">
        <v>0</v>
      </c>
      <c r="R412" s="143">
        <f>Q412*H412</f>
        <v>0</v>
      </c>
      <c r="S412" s="143">
        <v>0.024</v>
      </c>
      <c r="T412" s="144">
        <f>S412*H412</f>
        <v>1.728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45" t="s">
        <v>224</v>
      </c>
      <c r="AT412" s="145" t="s">
        <v>131</v>
      </c>
      <c r="AU412" s="145" t="s">
        <v>80</v>
      </c>
      <c r="AY412" s="18" t="s">
        <v>128</v>
      </c>
      <c r="BE412" s="146">
        <f>IF(N412="základní",J412,0)</f>
        <v>0</v>
      </c>
      <c r="BF412" s="146">
        <f>IF(N412="snížená",J412,0)</f>
        <v>0</v>
      </c>
      <c r="BG412" s="146">
        <f>IF(N412="zákl. přenesená",J412,0)</f>
        <v>0</v>
      </c>
      <c r="BH412" s="146">
        <f>IF(N412="sníž. přenesená",J412,0)</f>
        <v>0</v>
      </c>
      <c r="BI412" s="146">
        <f>IF(N412="nulová",J412,0)</f>
        <v>0</v>
      </c>
      <c r="BJ412" s="18" t="s">
        <v>78</v>
      </c>
      <c r="BK412" s="146">
        <f>ROUND(I412*H412,2)</f>
        <v>0</v>
      </c>
      <c r="BL412" s="18" t="s">
        <v>224</v>
      </c>
      <c r="BM412" s="145" t="s">
        <v>754</v>
      </c>
    </row>
    <row r="413" spans="1:47" s="2" customFormat="1" ht="12">
      <c r="A413" s="33"/>
      <c r="B413" s="34"/>
      <c r="C413" s="33"/>
      <c r="D413" s="147" t="s">
        <v>138</v>
      </c>
      <c r="E413" s="33"/>
      <c r="F413" s="148" t="s">
        <v>755</v>
      </c>
      <c r="G413" s="33"/>
      <c r="H413" s="33"/>
      <c r="I413" s="149"/>
      <c r="J413" s="33"/>
      <c r="K413" s="33"/>
      <c r="L413" s="34"/>
      <c r="M413" s="150"/>
      <c r="N413" s="151"/>
      <c r="O413" s="54"/>
      <c r="P413" s="54"/>
      <c r="Q413" s="54"/>
      <c r="R413" s="54"/>
      <c r="S413" s="54"/>
      <c r="T413" s="55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T413" s="18" t="s">
        <v>138</v>
      </c>
      <c r="AU413" s="18" t="s">
        <v>80</v>
      </c>
    </row>
    <row r="414" spans="2:51" s="14" customFormat="1" ht="12">
      <c r="B414" s="160"/>
      <c r="D414" s="153" t="s">
        <v>145</v>
      </c>
      <c r="E414" s="161" t="s">
        <v>3</v>
      </c>
      <c r="F414" s="162" t="s">
        <v>756</v>
      </c>
      <c r="H414" s="163">
        <v>72</v>
      </c>
      <c r="I414" s="164"/>
      <c r="L414" s="160"/>
      <c r="M414" s="165"/>
      <c r="N414" s="166"/>
      <c r="O414" s="166"/>
      <c r="P414" s="166"/>
      <c r="Q414" s="166"/>
      <c r="R414" s="166"/>
      <c r="S414" s="166"/>
      <c r="T414" s="167"/>
      <c r="AT414" s="161" t="s">
        <v>145</v>
      </c>
      <c r="AU414" s="161" t="s">
        <v>80</v>
      </c>
      <c r="AV414" s="14" t="s">
        <v>80</v>
      </c>
      <c r="AW414" s="14" t="s">
        <v>33</v>
      </c>
      <c r="AX414" s="14" t="s">
        <v>78</v>
      </c>
      <c r="AY414" s="161" t="s">
        <v>128</v>
      </c>
    </row>
    <row r="415" spans="1:65" s="2" customFormat="1" ht="16.5" customHeight="1">
      <c r="A415" s="33"/>
      <c r="B415" s="133"/>
      <c r="C415" s="134" t="s">
        <v>757</v>
      </c>
      <c r="D415" s="134" t="s">
        <v>131</v>
      </c>
      <c r="E415" s="135" t="s">
        <v>758</v>
      </c>
      <c r="F415" s="136" t="s">
        <v>759</v>
      </c>
      <c r="G415" s="137" t="s">
        <v>425</v>
      </c>
      <c r="H415" s="138">
        <v>1</v>
      </c>
      <c r="I415" s="139"/>
      <c r="J415" s="140">
        <f>ROUND(I415*H415,2)</f>
        <v>0</v>
      </c>
      <c r="K415" s="136" t="s">
        <v>3</v>
      </c>
      <c r="L415" s="34"/>
      <c r="M415" s="141" t="s">
        <v>3</v>
      </c>
      <c r="N415" s="142" t="s">
        <v>44</v>
      </c>
      <c r="O415" s="54"/>
      <c r="P415" s="143">
        <f>O415*H415</f>
        <v>0</v>
      </c>
      <c r="Q415" s="143">
        <v>0</v>
      </c>
      <c r="R415" s="143">
        <f>Q415*H415</f>
        <v>0</v>
      </c>
      <c r="S415" s="143">
        <v>0</v>
      </c>
      <c r="T415" s="144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45" t="s">
        <v>224</v>
      </c>
      <c r="AT415" s="145" t="s">
        <v>131</v>
      </c>
      <c r="AU415" s="145" t="s">
        <v>80</v>
      </c>
      <c r="AY415" s="18" t="s">
        <v>128</v>
      </c>
      <c r="BE415" s="146">
        <f>IF(N415="základní",J415,0)</f>
        <v>0</v>
      </c>
      <c r="BF415" s="146">
        <f>IF(N415="snížená",J415,0)</f>
        <v>0</v>
      </c>
      <c r="BG415" s="146">
        <f>IF(N415="zákl. přenesená",J415,0)</f>
        <v>0</v>
      </c>
      <c r="BH415" s="146">
        <f>IF(N415="sníž. přenesená",J415,0)</f>
        <v>0</v>
      </c>
      <c r="BI415" s="146">
        <f>IF(N415="nulová",J415,0)</f>
        <v>0</v>
      </c>
      <c r="BJ415" s="18" t="s">
        <v>78</v>
      </c>
      <c r="BK415" s="146">
        <f>ROUND(I415*H415,2)</f>
        <v>0</v>
      </c>
      <c r="BL415" s="18" t="s">
        <v>224</v>
      </c>
      <c r="BM415" s="145" t="s">
        <v>760</v>
      </c>
    </row>
    <row r="416" spans="1:65" s="2" customFormat="1" ht="16.5" customHeight="1">
      <c r="A416" s="33"/>
      <c r="B416" s="133"/>
      <c r="C416" s="134" t="s">
        <v>761</v>
      </c>
      <c r="D416" s="134" t="s">
        <v>131</v>
      </c>
      <c r="E416" s="135" t="s">
        <v>762</v>
      </c>
      <c r="F416" s="136" t="s">
        <v>763</v>
      </c>
      <c r="G416" s="137" t="s">
        <v>425</v>
      </c>
      <c r="H416" s="138">
        <v>1</v>
      </c>
      <c r="I416" s="139"/>
      <c r="J416" s="140">
        <f>ROUND(I416*H416,2)</f>
        <v>0</v>
      </c>
      <c r="K416" s="136" t="s">
        <v>3</v>
      </c>
      <c r="L416" s="34"/>
      <c r="M416" s="141" t="s">
        <v>3</v>
      </c>
      <c r="N416" s="142" t="s">
        <v>44</v>
      </c>
      <c r="O416" s="54"/>
      <c r="P416" s="143">
        <f>O416*H416</f>
        <v>0</v>
      </c>
      <c r="Q416" s="143">
        <v>0</v>
      </c>
      <c r="R416" s="143">
        <f>Q416*H416</f>
        <v>0</v>
      </c>
      <c r="S416" s="143">
        <v>0</v>
      </c>
      <c r="T416" s="144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45" t="s">
        <v>224</v>
      </c>
      <c r="AT416" s="145" t="s">
        <v>131</v>
      </c>
      <c r="AU416" s="145" t="s">
        <v>80</v>
      </c>
      <c r="AY416" s="18" t="s">
        <v>128</v>
      </c>
      <c r="BE416" s="146">
        <f>IF(N416="základní",J416,0)</f>
        <v>0</v>
      </c>
      <c r="BF416" s="146">
        <f>IF(N416="snížená",J416,0)</f>
        <v>0</v>
      </c>
      <c r="BG416" s="146">
        <f>IF(N416="zákl. přenesená",J416,0)</f>
        <v>0</v>
      </c>
      <c r="BH416" s="146">
        <f>IF(N416="sníž. přenesená",J416,0)</f>
        <v>0</v>
      </c>
      <c r="BI416" s="146">
        <f>IF(N416="nulová",J416,0)</f>
        <v>0</v>
      </c>
      <c r="BJ416" s="18" t="s">
        <v>78</v>
      </c>
      <c r="BK416" s="146">
        <f>ROUND(I416*H416,2)</f>
        <v>0</v>
      </c>
      <c r="BL416" s="18" t="s">
        <v>224</v>
      </c>
      <c r="BM416" s="145" t="s">
        <v>764</v>
      </c>
    </row>
    <row r="417" spans="1:65" s="2" customFormat="1" ht="16.5" customHeight="1">
      <c r="A417" s="33"/>
      <c r="B417" s="133"/>
      <c r="C417" s="134" t="s">
        <v>765</v>
      </c>
      <c r="D417" s="134" t="s">
        <v>131</v>
      </c>
      <c r="E417" s="135" t="s">
        <v>766</v>
      </c>
      <c r="F417" s="136" t="s">
        <v>767</v>
      </c>
      <c r="G417" s="137" t="s">
        <v>425</v>
      </c>
      <c r="H417" s="138">
        <v>1</v>
      </c>
      <c r="I417" s="139"/>
      <c r="J417" s="140">
        <f>ROUND(I417*H417,2)</f>
        <v>0</v>
      </c>
      <c r="K417" s="136" t="s">
        <v>3</v>
      </c>
      <c r="L417" s="34"/>
      <c r="M417" s="141" t="s">
        <v>3</v>
      </c>
      <c r="N417" s="142" t="s">
        <v>44</v>
      </c>
      <c r="O417" s="54"/>
      <c r="P417" s="143">
        <f>O417*H417</f>
        <v>0</v>
      </c>
      <c r="Q417" s="143">
        <v>0</v>
      </c>
      <c r="R417" s="143">
        <f>Q417*H417</f>
        <v>0</v>
      </c>
      <c r="S417" s="143">
        <v>0</v>
      </c>
      <c r="T417" s="144">
        <f>S417*H417</f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45" t="s">
        <v>224</v>
      </c>
      <c r="AT417" s="145" t="s">
        <v>131</v>
      </c>
      <c r="AU417" s="145" t="s">
        <v>80</v>
      </c>
      <c r="AY417" s="18" t="s">
        <v>128</v>
      </c>
      <c r="BE417" s="146">
        <f>IF(N417="základní",J417,0)</f>
        <v>0</v>
      </c>
      <c r="BF417" s="146">
        <f>IF(N417="snížená",J417,0)</f>
        <v>0</v>
      </c>
      <c r="BG417" s="146">
        <f>IF(N417="zákl. přenesená",J417,0)</f>
        <v>0</v>
      </c>
      <c r="BH417" s="146">
        <f>IF(N417="sníž. přenesená",J417,0)</f>
        <v>0</v>
      </c>
      <c r="BI417" s="146">
        <f>IF(N417="nulová",J417,0)</f>
        <v>0</v>
      </c>
      <c r="BJ417" s="18" t="s">
        <v>78</v>
      </c>
      <c r="BK417" s="146">
        <f>ROUND(I417*H417,2)</f>
        <v>0</v>
      </c>
      <c r="BL417" s="18" t="s">
        <v>224</v>
      </c>
      <c r="BM417" s="145" t="s">
        <v>768</v>
      </c>
    </row>
    <row r="418" spans="1:65" s="2" customFormat="1" ht="16.5" customHeight="1">
      <c r="A418" s="33"/>
      <c r="B418" s="133"/>
      <c r="C418" s="134" t="s">
        <v>769</v>
      </c>
      <c r="D418" s="134" t="s">
        <v>131</v>
      </c>
      <c r="E418" s="135" t="s">
        <v>770</v>
      </c>
      <c r="F418" s="136" t="s">
        <v>771</v>
      </c>
      <c r="G418" s="137" t="s">
        <v>134</v>
      </c>
      <c r="H418" s="138">
        <v>1</v>
      </c>
      <c r="I418" s="139"/>
      <c r="J418" s="140">
        <f>ROUND(I418*H418,2)</f>
        <v>0</v>
      </c>
      <c r="K418" s="136" t="s">
        <v>3</v>
      </c>
      <c r="L418" s="34"/>
      <c r="M418" s="141" t="s">
        <v>3</v>
      </c>
      <c r="N418" s="142" t="s">
        <v>44</v>
      </c>
      <c r="O418" s="54"/>
      <c r="P418" s="143">
        <f>O418*H418</f>
        <v>0</v>
      </c>
      <c r="Q418" s="143">
        <v>0</v>
      </c>
      <c r="R418" s="143">
        <f>Q418*H418</f>
        <v>0</v>
      </c>
      <c r="S418" s="143">
        <v>0</v>
      </c>
      <c r="T418" s="144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45" t="s">
        <v>224</v>
      </c>
      <c r="AT418" s="145" t="s">
        <v>131</v>
      </c>
      <c r="AU418" s="145" t="s">
        <v>80</v>
      </c>
      <c r="AY418" s="18" t="s">
        <v>128</v>
      </c>
      <c r="BE418" s="146">
        <f>IF(N418="základní",J418,0)</f>
        <v>0</v>
      </c>
      <c r="BF418" s="146">
        <f>IF(N418="snížená",J418,0)</f>
        <v>0</v>
      </c>
      <c r="BG418" s="146">
        <f>IF(N418="zákl. přenesená",J418,0)</f>
        <v>0</v>
      </c>
      <c r="BH418" s="146">
        <f>IF(N418="sníž. přenesená",J418,0)</f>
        <v>0</v>
      </c>
      <c r="BI418" s="146">
        <f>IF(N418="nulová",J418,0)</f>
        <v>0</v>
      </c>
      <c r="BJ418" s="18" t="s">
        <v>78</v>
      </c>
      <c r="BK418" s="146">
        <f>ROUND(I418*H418,2)</f>
        <v>0</v>
      </c>
      <c r="BL418" s="18" t="s">
        <v>224</v>
      </c>
      <c r="BM418" s="145" t="s">
        <v>772</v>
      </c>
    </row>
    <row r="419" spans="1:65" s="2" customFormat="1" ht="24.2" customHeight="1">
      <c r="A419" s="33"/>
      <c r="B419" s="133"/>
      <c r="C419" s="134" t="s">
        <v>773</v>
      </c>
      <c r="D419" s="134" t="s">
        <v>131</v>
      </c>
      <c r="E419" s="135" t="s">
        <v>774</v>
      </c>
      <c r="F419" s="136" t="s">
        <v>775</v>
      </c>
      <c r="G419" s="137" t="s">
        <v>417</v>
      </c>
      <c r="H419" s="194"/>
      <c r="I419" s="139"/>
      <c r="J419" s="140">
        <f>ROUND(I419*H419,2)</f>
        <v>0</v>
      </c>
      <c r="K419" s="136" t="s">
        <v>135</v>
      </c>
      <c r="L419" s="34"/>
      <c r="M419" s="141" t="s">
        <v>3</v>
      </c>
      <c r="N419" s="142" t="s">
        <v>44</v>
      </c>
      <c r="O419" s="54"/>
      <c r="P419" s="143">
        <f>O419*H419</f>
        <v>0</v>
      </c>
      <c r="Q419" s="143">
        <v>0</v>
      </c>
      <c r="R419" s="143">
        <f>Q419*H419</f>
        <v>0</v>
      </c>
      <c r="S419" s="143">
        <v>0</v>
      </c>
      <c r="T419" s="144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45" t="s">
        <v>224</v>
      </c>
      <c r="AT419" s="145" t="s">
        <v>131</v>
      </c>
      <c r="AU419" s="145" t="s">
        <v>80</v>
      </c>
      <c r="AY419" s="18" t="s">
        <v>128</v>
      </c>
      <c r="BE419" s="146">
        <f>IF(N419="základní",J419,0)</f>
        <v>0</v>
      </c>
      <c r="BF419" s="146">
        <f>IF(N419="snížená",J419,0)</f>
        <v>0</v>
      </c>
      <c r="BG419" s="146">
        <f>IF(N419="zákl. přenesená",J419,0)</f>
        <v>0</v>
      </c>
      <c r="BH419" s="146">
        <f>IF(N419="sníž. přenesená",J419,0)</f>
        <v>0</v>
      </c>
      <c r="BI419" s="146">
        <f>IF(N419="nulová",J419,0)</f>
        <v>0</v>
      </c>
      <c r="BJ419" s="18" t="s">
        <v>78</v>
      </c>
      <c r="BK419" s="146">
        <f>ROUND(I419*H419,2)</f>
        <v>0</v>
      </c>
      <c r="BL419" s="18" t="s">
        <v>224</v>
      </c>
      <c r="BM419" s="145" t="s">
        <v>776</v>
      </c>
    </row>
    <row r="420" spans="1:47" s="2" customFormat="1" ht="12">
      <c r="A420" s="33"/>
      <c r="B420" s="34"/>
      <c r="C420" s="33"/>
      <c r="D420" s="147" t="s">
        <v>138</v>
      </c>
      <c r="E420" s="33"/>
      <c r="F420" s="148" t="s">
        <v>777</v>
      </c>
      <c r="G420" s="33"/>
      <c r="H420" s="33"/>
      <c r="I420" s="149"/>
      <c r="J420" s="33"/>
      <c r="K420" s="33"/>
      <c r="L420" s="34"/>
      <c r="M420" s="150"/>
      <c r="N420" s="151"/>
      <c r="O420" s="54"/>
      <c r="P420" s="54"/>
      <c r="Q420" s="54"/>
      <c r="R420" s="54"/>
      <c r="S420" s="54"/>
      <c r="T420" s="55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T420" s="18" t="s">
        <v>138</v>
      </c>
      <c r="AU420" s="18" t="s">
        <v>80</v>
      </c>
    </row>
    <row r="421" spans="2:63" s="12" customFormat="1" ht="22.9" customHeight="1">
      <c r="B421" s="120"/>
      <c r="D421" s="121" t="s">
        <v>72</v>
      </c>
      <c r="E421" s="131" t="s">
        <v>778</v>
      </c>
      <c r="F421" s="131" t="s">
        <v>779</v>
      </c>
      <c r="I421" s="123"/>
      <c r="J421" s="132">
        <f>BK421</f>
        <v>0</v>
      </c>
      <c r="L421" s="120"/>
      <c r="M421" s="125"/>
      <c r="N421" s="126"/>
      <c r="O421" s="126"/>
      <c r="P421" s="127">
        <f>SUM(P422:P423)</f>
        <v>0</v>
      </c>
      <c r="Q421" s="126"/>
      <c r="R421" s="127">
        <f>SUM(R422:R423)</f>
        <v>0</v>
      </c>
      <c r="S421" s="126"/>
      <c r="T421" s="128">
        <f>SUM(T422:T423)</f>
        <v>0.10400000000000001</v>
      </c>
      <c r="AR421" s="121" t="s">
        <v>80</v>
      </c>
      <c r="AT421" s="129" t="s">
        <v>72</v>
      </c>
      <c r="AU421" s="129" t="s">
        <v>78</v>
      </c>
      <c r="AY421" s="121" t="s">
        <v>128</v>
      </c>
      <c r="BK421" s="130">
        <f>SUM(BK422:BK423)</f>
        <v>0</v>
      </c>
    </row>
    <row r="422" spans="1:65" s="2" customFormat="1" ht="16.5" customHeight="1">
      <c r="A422" s="33"/>
      <c r="B422" s="133"/>
      <c r="C422" s="134" t="s">
        <v>780</v>
      </c>
      <c r="D422" s="134" t="s">
        <v>131</v>
      </c>
      <c r="E422" s="135" t="s">
        <v>781</v>
      </c>
      <c r="F422" s="136" t="s">
        <v>782</v>
      </c>
      <c r="G422" s="137" t="s">
        <v>154</v>
      </c>
      <c r="H422" s="138">
        <v>5.2</v>
      </c>
      <c r="I422" s="139"/>
      <c r="J422" s="140">
        <f>ROUND(I422*H422,2)</f>
        <v>0</v>
      </c>
      <c r="K422" s="136" t="s">
        <v>3</v>
      </c>
      <c r="L422" s="34"/>
      <c r="M422" s="141" t="s">
        <v>3</v>
      </c>
      <c r="N422" s="142" t="s">
        <v>44</v>
      </c>
      <c r="O422" s="54"/>
      <c r="P422" s="143">
        <f>O422*H422</f>
        <v>0</v>
      </c>
      <c r="Q422" s="143">
        <v>0</v>
      </c>
      <c r="R422" s="143">
        <f>Q422*H422</f>
        <v>0</v>
      </c>
      <c r="S422" s="143">
        <v>0.02</v>
      </c>
      <c r="T422" s="144">
        <f>S422*H422</f>
        <v>0.10400000000000001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45" t="s">
        <v>224</v>
      </c>
      <c r="AT422" s="145" t="s">
        <v>131</v>
      </c>
      <c r="AU422" s="145" t="s">
        <v>80</v>
      </c>
      <c r="AY422" s="18" t="s">
        <v>128</v>
      </c>
      <c r="BE422" s="146">
        <f>IF(N422="základní",J422,0)</f>
        <v>0</v>
      </c>
      <c r="BF422" s="146">
        <f>IF(N422="snížená",J422,0)</f>
        <v>0</v>
      </c>
      <c r="BG422" s="146">
        <f>IF(N422="zákl. přenesená",J422,0)</f>
        <v>0</v>
      </c>
      <c r="BH422" s="146">
        <f>IF(N422="sníž. přenesená",J422,0)</f>
        <v>0</v>
      </c>
      <c r="BI422" s="146">
        <f>IF(N422="nulová",J422,0)</f>
        <v>0</v>
      </c>
      <c r="BJ422" s="18" t="s">
        <v>78</v>
      </c>
      <c r="BK422" s="146">
        <f>ROUND(I422*H422,2)</f>
        <v>0</v>
      </c>
      <c r="BL422" s="18" t="s">
        <v>224</v>
      </c>
      <c r="BM422" s="145" t="s">
        <v>783</v>
      </c>
    </row>
    <row r="423" spans="2:51" s="14" customFormat="1" ht="12">
      <c r="B423" s="160"/>
      <c r="D423" s="153" t="s">
        <v>145</v>
      </c>
      <c r="E423" s="161" t="s">
        <v>3</v>
      </c>
      <c r="F423" s="162" t="s">
        <v>784</v>
      </c>
      <c r="H423" s="163">
        <v>5.2</v>
      </c>
      <c r="I423" s="164"/>
      <c r="L423" s="160"/>
      <c r="M423" s="165"/>
      <c r="N423" s="166"/>
      <c r="O423" s="166"/>
      <c r="P423" s="166"/>
      <c r="Q423" s="166"/>
      <c r="R423" s="166"/>
      <c r="S423" s="166"/>
      <c r="T423" s="167"/>
      <c r="AT423" s="161" t="s">
        <v>145</v>
      </c>
      <c r="AU423" s="161" t="s">
        <v>80</v>
      </c>
      <c r="AV423" s="14" t="s">
        <v>80</v>
      </c>
      <c r="AW423" s="14" t="s">
        <v>33</v>
      </c>
      <c r="AX423" s="14" t="s">
        <v>78</v>
      </c>
      <c r="AY423" s="161" t="s">
        <v>128</v>
      </c>
    </row>
    <row r="424" spans="2:63" s="12" customFormat="1" ht="22.9" customHeight="1">
      <c r="B424" s="120"/>
      <c r="D424" s="121" t="s">
        <v>72</v>
      </c>
      <c r="E424" s="131" t="s">
        <v>785</v>
      </c>
      <c r="F424" s="131" t="s">
        <v>786</v>
      </c>
      <c r="I424" s="123"/>
      <c r="J424" s="132">
        <f>BK424</f>
        <v>0</v>
      </c>
      <c r="L424" s="120"/>
      <c r="M424" s="125"/>
      <c r="N424" s="126"/>
      <c r="O424" s="126"/>
      <c r="P424" s="127">
        <f>SUM(P425:P430)</f>
        <v>0</v>
      </c>
      <c r="Q424" s="126"/>
      <c r="R424" s="127">
        <f>SUM(R425:R430)</f>
        <v>4.0752075</v>
      </c>
      <c r="S424" s="126"/>
      <c r="T424" s="128">
        <f>SUM(T425:T430)</f>
        <v>0</v>
      </c>
      <c r="AR424" s="121" t="s">
        <v>80</v>
      </c>
      <c r="AT424" s="129" t="s">
        <v>72</v>
      </c>
      <c r="AU424" s="129" t="s">
        <v>78</v>
      </c>
      <c r="AY424" s="121" t="s">
        <v>128</v>
      </c>
      <c r="BK424" s="130">
        <f>SUM(BK425:BK430)</f>
        <v>0</v>
      </c>
    </row>
    <row r="425" spans="1:65" s="2" customFormat="1" ht="21.75" customHeight="1">
      <c r="A425" s="33"/>
      <c r="B425" s="133"/>
      <c r="C425" s="134" t="s">
        <v>787</v>
      </c>
      <c r="D425" s="134" t="s">
        <v>131</v>
      </c>
      <c r="E425" s="135" t="s">
        <v>788</v>
      </c>
      <c r="F425" s="136" t="s">
        <v>1288</v>
      </c>
      <c r="G425" s="137" t="s">
        <v>154</v>
      </c>
      <c r="H425" s="138">
        <v>895.65</v>
      </c>
      <c r="I425" s="139"/>
      <c r="J425" s="140">
        <f>ROUND(I425*H425,2)</f>
        <v>0</v>
      </c>
      <c r="K425" s="136" t="s">
        <v>135</v>
      </c>
      <c r="L425" s="34"/>
      <c r="M425" s="141" t="s">
        <v>3</v>
      </c>
      <c r="N425" s="142" t="s">
        <v>44</v>
      </c>
      <c r="O425" s="54"/>
      <c r="P425" s="143">
        <f>O425*H425</f>
        <v>0</v>
      </c>
      <c r="Q425" s="143">
        <v>0.00455</v>
      </c>
      <c r="R425" s="143">
        <f>Q425*H425</f>
        <v>4.0752075</v>
      </c>
      <c r="S425" s="143">
        <v>0</v>
      </c>
      <c r="T425" s="144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45" t="s">
        <v>224</v>
      </c>
      <c r="AT425" s="145" t="s">
        <v>131</v>
      </c>
      <c r="AU425" s="145" t="s">
        <v>80</v>
      </c>
      <c r="AY425" s="18" t="s">
        <v>128</v>
      </c>
      <c r="BE425" s="146">
        <f>IF(N425="základní",J425,0)</f>
        <v>0</v>
      </c>
      <c r="BF425" s="146">
        <f>IF(N425="snížená",J425,0)</f>
        <v>0</v>
      </c>
      <c r="BG425" s="146">
        <f>IF(N425="zákl. přenesená",J425,0)</f>
        <v>0</v>
      </c>
      <c r="BH425" s="146">
        <f>IF(N425="sníž. přenesená",J425,0)</f>
        <v>0</v>
      </c>
      <c r="BI425" s="146">
        <f>IF(N425="nulová",J425,0)</f>
        <v>0</v>
      </c>
      <c r="BJ425" s="18" t="s">
        <v>78</v>
      </c>
      <c r="BK425" s="146">
        <f>ROUND(I425*H425,2)</f>
        <v>0</v>
      </c>
      <c r="BL425" s="18" t="s">
        <v>224</v>
      </c>
      <c r="BM425" s="145" t="s">
        <v>789</v>
      </c>
    </row>
    <row r="426" spans="1:47" s="2" customFormat="1" ht="12">
      <c r="A426" s="33"/>
      <c r="B426" s="34"/>
      <c r="C426" s="33"/>
      <c r="D426" s="147" t="s">
        <v>138</v>
      </c>
      <c r="E426" s="33"/>
      <c r="F426" s="148" t="s">
        <v>790</v>
      </c>
      <c r="G426" s="33"/>
      <c r="H426" s="33"/>
      <c r="I426" s="149"/>
      <c r="J426" s="33"/>
      <c r="K426" s="33"/>
      <c r="L426" s="34"/>
      <c r="M426" s="150"/>
      <c r="N426" s="151"/>
      <c r="O426" s="54"/>
      <c r="P426" s="54"/>
      <c r="Q426" s="54"/>
      <c r="R426" s="54"/>
      <c r="S426" s="54"/>
      <c r="T426" s="55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T426" s="18" t="s">
        <v>138</v>
      </c>
      <c r="AU426" s="18" t="s">
        <v>80</v>
      </c>
    </row>
    <row r="427" spans="2:51" s="13" customFormat="1" ht="12">
      <c r="B427" s="152"/>
      <c r="D427" s="153" t="s">
        <v>145</v>
      </c>
      <c r="E427" s="154" t="s">
        <v>3</v>
      </c>
      <c r="F427" s="155" t="s">
        <v>791</v>
      </c>
      <c r="H427" s="154" t="s">
        <v>3</v>
      </c>
      <c r="I427" s="156"/>
      <c r="L427" s="152"/>
      <c r="M427" s="157"/>
      <c r="N427" s="158"/>
      <c r="O427" s="158"/>
      <c r="P427" s="158"/>
      <c r="Q427" s="158"/>
      <c r="R427" s="158"/>
      <c r="S427" s="158"/>
      <c r="T427" s="159"/>
      <c r="AT427" s="154" t="s">
        <v>145</v>
      </c>
      <c r="AU427" s="154" t="s">
        <v>80</v>
      </c>
      <c r="AV427" s="13" t="s">
        <v>78</v>
      </c>
      <c r="AW427" s="13" t="s">
        <v>33</v>
      </c>
      <c r="AX427" s="13" t="s">
        <v>73</v>
      </c>
      <c r="AY427" s="154" t="s">
        <v>128</v>
      </c>
    </row>
    <row r="428" spans="2:51" s="14" customFormat="1" ht="12">
      <c r="B428" s="160"/>
      <c r="D428" s="153" t="s">
        <v>145</v>
      </c>
      <c r="E428" s="161" t="s">
        <v>3</v>
      </c>
      <c r="F428" s="162" t="s">
        <v>792</v>
      </c>
      <c r="H428" s="163">
        <v>895.65</v>
      </c>
      <c r="I428" s="164"/>
      <c r="L428" s="160"/>
      <c r="M428" s="165"/>
      <c r="N428" s="166"/>
      <c r="O428" s="166"/>
      <c r="P428" s="166"/>
      <c r="Q428" s="166"/>
      <c r="R428" s="166"/>
      <c r="S428" s="166"/>
      <c r="T428" s="167"/>
      <c r="AT428" s="161" t="s">
        <v>145</v>
      </c>
      <c r="AU428" s="161" t="s">
        <v>80</v>
      </c>
      <c r="AV428" s="14" t="s">
        <v>80</v>
      </c>
      <c r="AW428" s="14" t="s">
        <v>33</v>
      </c>
      <c r="AX428" s="14" t="s">
        <v>78</v>
      </c>
      <c r="AY428" s="161" t="s">
        <v>128</v>
      </c>
    </row>
    <row r="429" spans="1:65" s="2" customFormat="1" ht="24.2" customHeight="1">
      <c r="A429" s="33"/>
      <c r="B429" s="133"/>
      <c r="C429" s="134" t="s">
        <v>793</v>
      </c>
      <c r="D429" s="134" t="s">
        <v>131</v>
      </c>
      <c r="E429" s="135" t="s">
        <v>794</v>
      </c>
      <c r="F429" s="136" t="s">
        <v>795</v>
      </c>
      <c r="G429" s="137" t="s">
        <v>417</v>
      </c>
      <c r="H429" s="194"/>
      <c r="I429" s="139"/>
      <c r="J429" s="140">
        <f>ROUND(I429*H429,2)</f>
        <v>0</v>
      </c>
      <c r="K429" s="136" t="s">
        <v>135</v>
      </c>
      <c r="L429" s="34"/>
      <c r="M429" s="141" t="s">
        <v>3</v>
      </c>
      <c r="N429" s="142" t="s">
        <v>44</v>
      </c>
      <c r="O429" s="54"/>
      <c r="P429" s="143">
        <f>O429*H429</f>
        <v>0</v>
      </c>
      <c r="Q429" s="143">
        <v>0</v>
      </c>
      <c r="R429" s="143">
        <f>Q429*H429</f>
        <v>0</v>
      </c>
      <c r="S429" s="143">
        <v>0</v>
      </c>
      <c r="T429" s="144">
        <f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45" t="s">
        <v>224</v>
      </c>
      <c r="AT429" s="145" t="s">
        <v>131</v>
      </c>
      <c r="AU429" s="145" t="s">
        <v>80</v>
      </c>
      <c r="AY429" s="18" t="s">
        <v>128</v>
      </c>
      <c r="BE429" s="146">
        <f>IF(N429="základní",J429,0)</f>
        <v>0</v>
      </c>
      <c r="BF429" s="146">
        <f>IF(N429="snížená",J429,0)</f>
        <v>0</v>
      </c>
      <c r="BG429" s="146">
        <f>IF(N429="zákl. přenesená",J429,0)</f>
        <v>0</v>
      </c>
      <c r="BH429" s="146">
        <f>IF(N429="sníž. přenesená",J429,0)</f>
        <v>0</v>
      </c>
      <c r="BI429" s="146">
        <f>IF(N429="nulová",J429,0)</f>
        <v>0</v>
      </c>
      <c r="BJ429" s="18" t="s">
        <v>78</v>
      </c>
      <c r="BK429" s="146">
        <f>ROUND(I429*H429,2)</f>
        <v>0</v>
      </c>
      <c r="BL429" s="18" t="s">
        <v>224</v>
      </c>
      <c r="BM429" s="145" t="s">
        <v>796</v>
      </c>
    </row>
    <row r="430" spans="1:47" s="2" customFormat="1" ht="12">
      <c r="A430" s="33"/>
      <c r="B430" s="34"/>
      <c r="C430" s="33"/>
      <c r="D430" s="147" t="s">
        <v>138</v>
      </c>
      <c r="E430" s="33"/>
      <c r="F430" s="148" t="s">
        <v>797</v>
      </c>
      <c r="G430" s="33"/>
      <c r="H430" s="33"/>
      <c r="I430" s="149"/>
      <c r="J430" s="33"/>
      <c r="K430" s="33"/>
      <c r="L430" s="34"/>
      <c r="M430" s="150"/>
      <c r="N430" s="151"/>
      <c r="O430" s="54"/>
      <c r="P430" s="54"/>
      <c r="Q430" s="54"/>
      <c r="R430" s="54"/>
      <c r="S430" s="54"/>
      <c r="T430" s="55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T430" s="18" t="s">
        <v>138</v>
      </c>
      <c r="AU430" s="18" t="s">
        <v>80</v>
      </c>
    </row>
    <row r="431" spans="2:63" s="12" customFormat="1" ht="22.9" customHeight="1">
      <c r="B431" s="120"/>
      <c r="D431" s="121" t="s">
        <v>72</v>
      </c>
      <c r="E431" s="131" t="s">
        <v>798</v>
      </c>
      <c r="F431" s="131" t="s">
        <v>799</v>
      </c>
      <c r="I431" s="123"/>
      <c r="J431" s="132">
        <f>BK431</f>
        <v>0</v>
      </c>
      <c r="L431" s="120"/>
      <c r="M431" s="125"/>
      <c r="N431" s="126"/>
      <c r="O431" s="126"/>
      <c r="P431" s="127">
        <f>SUM(P432:P454)</f>
        <v>0</v>
      </c>
      <c r="Q431" s="126"/>
      <c r="R431" s="127">
        <f>SUM(R432:R454)</f>
        <v>0.5946306</v>
      </c>
      <c r="S431" s="126"/>
      <c r="T431" s="128">
        <f>SUM(T432:T454)</f>
        <v>0</v>
      </c>
      <c r="AR431" s="121" t="s">
        <v>80</v>
      </c>
      <c r="AT431" s="129" t="s">
        <v>72</v>
      </c>
      <c r="AU431" s="129" t="s">
        <v>78</v>
      </c>
      <c r="AY431" s="121" t="s">
        <v>128</v>
      </c>
      <c r="BK431" s="130">
        <f>SUM(BK432:BK454)</f>
        <v>0</v>
      </c>
    </row>
    <row r="432" spans="1:65" s="2" customFormat="1" ht="16.5" customHeight="1">
      <c r="A432" s="33"/>
      <c r="B432" s="133"/>
      <c r="C432" s="134" t="s">
        <v>800</v>
      </c>
      <c r="D432" s="134" t="s">
        <v>131</v>
      </c>
      <c r="E432" s="135" t="s">
        <v>801</v>
      </c>
      <c r="F432" s="136" t="s">
        <v>802</v>
      </c>
      <c r="G432" s="137" t="s">
        <v>154</v>
      </c>
      <c r="H432" s="138">
        <v>26.276</v>
      </c>
      <c r="I432" s="139"/>
      <c r="J432" s="140">
        <f>ROUND(I432*H432,2)</f>
        <v>0</v>
      </c>
      <c r="K432" s="136" t="s">
        <v>135</v>
      </c>
      <c r="L432" s="34"/>
      <c r="M432" s="141" t="s">
        <v>3</v>
      </c>
      <c r="N432" s="142" t="s">
        <v>44</v>
      </c>
      <c r="O432" s="54"/>
      <c r="P432" s="143">
        <f>O432*H432</f>
        <v>0</v>
      </c>
      <c r="Q432" s="143">
        <v>0.0003</v>
      </c>
      <c r="R432" s="143">
        <f>Q432*H432</f>
        <v>0.007882799999999999</v>
      </c>
      <c r="S432" s="143">
        <v>0</v>
      </c>
      <c r="T432" s="144">
        <f>S432*H432</f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45" t="s">
        <v>224</v>
      </c>
      <c r="AT432" s="145" t="s">
        <v>131</v>
      </c>
      <c r="AU432" s="145" t="s">
        <v>80</v>
      </c>
      <c r="AY432" s="18" t="s">
        <v>128</v>
      </c>
      <c r="BE432" s="146">
        <f>IF(N432="základní",J432,0)</f>
        <v>0</v>
      </c>
      <c r="BF432" s="146">
        <f>IF(N432="snížená",J432,0)</f>
        <v>0</v>
      </c>
      <c r="BG432" s="146">
        <f>IF(N432="zákl. přenesená",J432,0)</f>
        <v>0</v>
      </c>
      <c r="BH432" s="146">
        <f>IF(N432="sníž. přenesená",J432,0)</f>
        <v>0</v>
      </c>
      <c r="BI432" s="146">
        <f>IF(N432="nulová",J432,0)</f>
        <v>0</v>
      </c>
      <c r="BJ432" s="18" t="s">
        <v>78</v>
      </c>
      <c r="BK432" s="146">
        <f>ROUND(I432*H432,2)</f>
        <v>0</v>
      </c>
      <c r="BL432" s="18" t="s">
        <v>224</v>
      </c>
      <c r="BM432" s="145" t="s">
        <v>803</v>
      </c>
    </row>
    <row r="433" spans="1:47" s="2" customFormat="1" ht="12">
      <c r="A433" s="33"/>
      <c r="B433" s="34"/>
      <c r="C433" s="33"/>
      <c r="D433" s="147" t="s">
        <v>138</v>
      </c>
      <c r="E433" s="33"/>
      <c r="F433" s="148" t="s">
        <v>804</v>
      </c>
      <c r="G433" s="33"/>
      <c r="H433" s="33"/>
      <c r="I433" s="149"/>
      <c r="J433" s="33"/>
      <c r="K433" s="33"/>
      <c r="L433" s="34"/>
      <c r="M433" s="150"/>
      <c r="N433" s="151"/>
      <c r="O433" s="54"/>
      <c r="P433" s="54"/>
      <c r="Q433" s="54"/>
      <c r="R433" s="54"/>
      <c r="S433" s="54"/>
      <c r="T433" s="55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T433" s="18" t="s">
        <v>138</v>
      </c>
      <c r="AU433" s="18" t="s">
        <v>80</v>
      </c>
    </row>
    <row r="434" spans="2:51" s="13" customFormat="1" ht="12">
      <c r="B434" s="152"/>
      <c r="D434" s="153" t="s">
        <v>145</v>
      </c>
      <c r="E434" s="154" t="s">
        <v>3</v>
      </c>
      <c r="F434" s="155" t="s">
        <v>805</v>
      </c>
      <c r="H434" s="154" t="s">
        <v>3</v>
      </c>
      <c r="I434" s="156"/>
      <c r="L434" s="152"/>
      <c r="M434" s="157"/>
      <c r="N434" s="158"/>
      <c r="O434" s="158"/>
      <c r="P434" s="158"/>
      <c r="Q434" s="158"/>
      <c r="R434" s="158"/>
      <c r="S434" s="158"/>
      <c r="T434" s="159"/>
      <c r="AT434" s="154" t="s">
        <v>145</v>
      </c>
      <c r="AU434" s="154" t="s">
        <v>80</v>
      </c>
      <c r="AV434" s="13" t="s">
        <v>78</v>
      </c>
      <c r="AW434" s="13" t="s">
        <v>33</v>
      </c>
      <c r="AX434" s="13" t="s">
        <v>73</v>
      </c>
      <c r="AY434" s="154" t="s">
        <v>128</v>
      </c>
    </row>
    <row r="435" spans="2:51" s="14" customFormat="1" ht="12">
      <c r="B435" s="160"/>
      <c r="D435" s="153" t="s">
        <v>145</v>
      </c>
      <c r="E435" s="161" t="s">
        <v>3</v>
      </c>
      <c r="F435" s="162" t="s">
        <v>806</v>
      </c>
      <c r="H435" s="163">
        <v>19.44</v>
      </c>
      <c r="I435" s="164"/>
      <c r="L435" s="160"/>
      <c r="M435" s="165"/>
      <c r="N435" s="166"/>
      <c r="O435" s="166"/>
      <c r="P435" s="166"/>
      <c r="Q435" s="166"/>
      <c r="R435" s="166"/>
      <c r="S435" s="166"/>
      <c r="T435" s="167"/>
      <c r="AT435" s="161" t="s">
        <v>145</v>
      </c>
      <c r="AU435" s="161" t="s">
        <v>80</v>
      </c>
      <c r="AV435" s="14" t="s">
        <v>80</v>
      </c>
      <c r="AW435" s="14" t="s">
        <v>33</v>
      </c>
      <c r="AX435" s="14" t="s">
        <v>73</v>
      </c>
      <c r="AY435" s="161" t="s">
        <v>128</v>
      </c>
    </row>
    <row r="436" spans="2:51" s="13" customFormat="1" ht="12">
      <c r="B436" s="152"/>
      <c r="D436" s="153" t="s">
        <v>145</v>
      </c>
      <c r="E436" s="154" t="s">
        <v>3</v>
      </c>
      <c r="F436" s="155" t="s">
        <v>807</v>
      </c>
      <c r="H436" s="154" t="s">
        <v>3</v>
      </c>
      <c r="I436" s="156"/>
      <c r="L436" s="152"/>
      <c r="M436" s="157"/>
      <c r="N436" s="158"/>
      <c r="O436" s="158"/>
      <c r="P436" s="158"/>
      <c r="Q436" s="158"/>
      <c r="R436" s="158"/>
      <c r="S436" s="158"/>
      <c r="T436" s="159"/>
      <c r="AT436" s="154" t="s">
        <v>145</v>
      </c>
      <c r="AU436" s="154" t="s">
        <v>80</v>
      </c>
      <c r="AV436" s="13" t="s">
        <v>78</v>
      </c>
      <c r="AW436" s="13" t="s">
        <v>33</v>
      </c>
      <c r="AX436" s="13" t="s">
        <v>73</v>
      </c>
      <c r="AY436" s="154" t="s">
        <v>128</v>
      </c>
    </row>
    <row r="437" spans="2:51" s="14" customFormat="1" ht="12">
      <c r="B437" s="160"/>
      <c r="D437" s="153" t="s">
        <v>145</v>
      </c>
      <c r="E437" s="161" t="s">
        <v>3</v>
      </c>
      <c r="F437" s="162" t="s">
        <v>808</v>
      </c>
      <c r="H437" s="163">
        <v>0.908</v>
      </c>
      <c r="I437" s="164"/>
      <c r="L437" s="160"/>
      <c r="M437" s="165"/>
      <c r="N437" s="166"/>
      <c r="O437" s="166"/>
      <c r="P437" s="166"/>
      <c r="Q437" s="166"/>
      <c r="R437" s="166"/>
      <c r="S437" s="166"/>
      <c r="T437" s="167"/>
      <c r="AT437" s="161" t="s">
        <v>145</v>
      </c>
      <c r="AU437" s="161" t="s">
        <v>80</v>
      </c>
      <c r="AV437" s="14" t="s">
        <v>80</v>
      </c>
      <c r="AW437" s="14" t="s">
        <v>33</v>
      </c>
      <c r="AX437" s="14" t="s">
        <v>73</v>
      </c>
      <c r="AY437" s="161" t="s">
        <v>128</v>
      </c>
    </row>
    <row r="438" spans="2:51" s="13" customFormat="1" ht="12">
      <c r="B438" s="152"/>
      <c r="D438" s="153" t="s">
        <v>145</v>
      </c>
      <c r="E438" s="154" t="s">
        <v>3</v>
      </c>
      <c r="F438" s="155" t="s">
        <v>809</v>
      </c>
      <c r="H438" s="154" t="s">
        <v>3</v>
      </c>
      <c r="I438" s="156"/>
      <c r="L438" s="152"/>
      <c r="M438" s="157"/>
      <c r="N438" s="158"/>
      <c r="O438" s="158"/>
      <c r="P438" s="158"/>
      <c r="Q438" s="158"/>
      <c r="R438" s="158"/>
      <c r="S438" s="158"/>
      <c r="T438" s="159"/>
      <c r="AT438" s="154" t="s">
        <v>145</v>
      </c>
      <c r="AU438" s="154" t="s">
        <v>80</v>
      </c>
      <c r="AV438" s="13" t="s">
        <v>78</v>
      </c>
      <c r="AW438" s="13" t="s">
        <v>33</v>
      </c>
      <c r="AX438" s="13" t="s">
        <v>73</v>
      </c>
      <c r="AY438" s="154" t="s">
        <v>128</v>
      </c>
    </row>
    <row r="439" spans="2:51" s="14" customFormat="1" ht="12">
      <c r="B439" s="160"/>
      <c r="D439" s="153" t="s">
        <v>145</v>
      </c>
      <c r="E439" s="161" t="s">
        <v>3</v>
      </c>
      <c r="F439" s="162" t="s">
        <v>810</v>
      </c>
      <c r="H439" s="163">
        <v>1.21</v>
      </c>
      <c r="I439" s="164"/>
      <c r="L439" s="160"/>
      <c r="M439" s="165"/>
      <c r="N439" s="166"/>
      <c r="O439" s="166"/>
      <c r="P439" s="166"/>
      <c r="Q439" s="166"/>
      <c r="R439" s="166"/>
      <c r="S439" s="166"/>
      <c r="T439" s="167"/>
      <c r="AT439" s="161" t="s">
        <v>145</v>
      </c>
      <c r="AU439" s="161" t="s">
        <v>80</v>
      </c>
      <c r="AV439" s="14" t="s">
        <v>80</v>
      </c>
      <c r="AW439" s="14" t="s">
        <v>33</v>
      </c>
      <c r="AX439" s="14" t="s">
        <v>73</v>
      </c>
      <c r="AY439" s="161" t="s">
        <v>128</v>
      </c>
    </row>
    <row r="440" spans="2:51" s="13" customFormat="1" ht="12">
      <c r="B440" s="152"/>
      <c r="D440" s="153" t="s">
        <v>145</v>
      </c>
      <c r="E440" s="154" t="s">
        <v>3</v>
      </c>
      <c r="F440" s="155" t="s">
        <v>811</v>
      </c>
      <c r="H440" s="154" t="s">
        <v>3</v>
      </c>
      <c r="I440" s="156"/>
      <c r="L440" s="152"/>
      <c r="M440" s="157"/>
      <c r="N440" s="158"/>
      <c r="O440" s="158"/>
      <c r="P440" s="158"/>
      <c r="Q440" s="158"/>
      <c r="R440" s="158"/>
      <c r="S440" s="158"/>
      <c r="T440" s="159"/>
      <c r="AT440" s="154" t="s">
        <v>145</v>
      </c>
      <c r="AU440" s="154" t="s">
        <v>80</v>
      </c>
      <c r="AV440" s="13" t="s">
        <v>78</v>
      </c>
      <c r="AW440" s="13" t="s">
        <v>33</v>
      </c>
      <c r="AX440" s="13" t="s">
        <v>73</v>
      </c>
      <c r="AY440" s="154" t="s">
        <v>128</v>
      </c>
    </row>
    <row r="441" spans="2:51" s="14" customFormat="1" ht="12">
      <c r="B441" s="160"/>
      <c r="D441" s="153" t="s">
        <v>145</v>
      </c>
      <c r="E441" s="161" t="s">
        <v>3</v>
      </c>
      <c r="F441" s="162" t="s">
        <v>812</v>
      </c>
      <c r="H441" s="163">
        <v>2.16</v>
      </c>
      <c r="I441" s="164"/>
      <c r="L441" s="160"/>
      <c r="M441" s="165"/>
      <c r="N441" s="166"/>
      <c r="O441" s="166"/>
      <c r="P441" s="166"/>
      <c r="Q441" s="166"/>
      <c r="R441" s="166"/>
      <c r="S441" s="166"/>
      <c r="T441" s="167"/>
      <c r="AT441" s="161" t="s">
        <v>145</v>
      </c>
      <c r="AU441" s="161" t="s">
        <v>80</v>
      </c>
      <c r="AV441" s="14" t="s">
        <v>80</v>
      </c>
      <c r="AW441" s="14" t="s">
        <v>33</v>
      </c>
      <c r="AX441" s="14" t="s">
        <v>73</v>
      </c>
      <c r="AY441" s="161" t="s">
        <v>128</v>
      </c>
    </row>
    <row r="442" spans="2:51" s="13" customFormat="1" ht="12">
      <c r="B442" s="152"/>
      <c r="D442" s="153" t="s">
        <v>145</v>
      </c>
      <c r="E442" s="154" t="s">
        <v>3</v>
      </c>
      <c r="F442" s="155" t="s">
        <v>813</v>
      </c>
      <c r="H442" s="154" t="s">
        <v>3</v>
      </c>
      <c r="I442" s="156"/>
      <c r="L442" s="152"/>
      <c r="M442" s="157"/>
      <c r="N442" s="158"/>
      <c r="O442" s="158"/>
      <c r="P442" s="158"/>
      <c r="Q442" s="158"/>
      <c r="R442" s="158"/>
      <c r="S442" s="158"/>
      <c r="T442" s="159"/>
      <c r="AT442" s="154" t="s">
        <v>145</v>
      </c>
      <c r="AU442" s="154" t="s">
        <v>80</v>
      </c>
      <c r="AV442" s="13" t="s">
        <v>78</v>
      </c>
      <c r="AW442" s="13" t="s">
        <v>33</v>
      </c>
      <c r="AX442" s="13" t="s">
        <v>73</v>
      </c>
      <c r="AY442" s="154" t="s">
        <v>128</v>
      </c>
    </row>
    <row r="443" spans="2:51" s="14" customFormat="1" ht="12">
      <c r="B443" s="160"/>
      <c r="D443" s="153" t="s">
        <v>145</v>
      </c>
      <c r="E443" s="161" t="s">
        <v>3</v>
      </c>
      <c r="F443" s="162" t="s">
        <v>814</v>
      </c>
      <c r="H443" s="163">
        <v>2.558</v>
      </c>
      <c r="I443" s="164"/>
      <c r="L443" s="160"/>
      <c r="M443" s="165"/>
      <c r="N443" s="166"/>
      <c r="O443" s="166"/>
      <c r="P443" s="166"/>
      <c r="Q443" s="166"/>
      <c r="R443" s="166"/>
      <c r="S443" s="166"/>
      <c r="T443" s="167"/>
      <c r="AT443" s="161" t="s">
        <v>145</v>
      </c>
      <c r="AU443" s="161" t="s">
        <v>80</v>
      </c>
      <c r="AV443" s="14" t="s">
        <v>80</v>
      </c>
      <c r="AW443" s="14" t="s">
        <v>33</v>
      </c>
      <c r="AX443" s="14" t="s">
        <v>73</v>
      </c>
      <c r="AY443" s="161" t="s">
        <v>128</v>
      </c>
    </row>
    <row r="444" spans="2:51" s="15" customFormat="1" ht="12">
      <c r="B444" s="168"/>
      <c r="D444" s="153" t="s">
        <v>145</v>
      </c>
      <c r="E444" s="169" t="s">
        <v>3</v>
      </c>
      <c r="F444" s="170" t="s">
        <v>213</v>
      </c>
      <c r="H444" s="171">
        <v>26.276</v>
      </c>
      <c r="I444" s="172"/>
      <c r="L444" s="168"/>
      <c r="M444" s="173"/>
      <c r="N444" s="174"/>
      <c r="O444" s="174"/>
      <c r="P444" s="174"/>
      <c r="Q444" s="174"/>
      <c r="R444" s="174"/>
      <c r="S444" s="174"/>
      <c r="T444" s="175"/>
      <c r="AT444" s="169" t="s">
        <v>145</v>
      </c>
      <c r="AU444" s="169" t="s">
        <v>80</v>
      </c>
      <c r="AV444" s="15" t="s">
        <v>136</v>
      </c>
      <c r="AW444" s="15" t="s">
        <v>33</v>
      </c>
      <c r="AX444" s="15" t="s">
        <v>78</v>
      </c>
      <c r="AY444" s="169" t="s">
        <v>128</v>
      </c>
    </row>
    <row r="445" spans="1:65" s="2" customFormat="1" ht="21.75" customHeight="1">
      <c r="A445" s="33"/>
      <c r="B445" s="133"/>
      <c r="C445" s="134" t="s">
        <v>815</v>
      </c>
      <c r="D445" s="134" t="s">
        <v>131</v>
      </c>
      <c r="E445" s="135" t="s">
        <v>816</v>
      </c>
      <c r="F445" s="136" t="s">
        <v>817</v>
      </c>
      <c r="G445" s="137" t="s">
        <v>154</v>
      </c>
      <c r="H445" s="138">
        <v>26.276</v>
      </c>
      <c r="I445" s="139"/>
      <c r="J445" s="140">
        <f>ROUND(I445*H445,2)</f>
        <v>0</v>
      </c>
      <c r="K445" s="136" t="s">
        <v>135</v>
      </c>
      <c r="L445" s="34"/>
      <c r="M445" s="141" t="s">
        <v>3</v>
      </c>
      <c r="N445" s="142" t="s">
        <v>44</v>
      </c>
      <c r="O445" s="54"/>
      <c r="P445" s="143">
        <f>O445*H445</f>
        <v>0</v>
      </c>
      <c r="Q445" s="143">
        <v>0.0045</v>
      </c>
      <c r="R445" s="143">
        <f>Q445*H445</f>
        <v>0.11824199999999999</v>
      </c>
      <c r="S445" s="143">
        <v>0</v>
      </c>
      <c r="T445" s="144">
        <f>S445*H445</f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45" t="s">
        <v>224</v>
      </c>
      <c r="AT445" s="145" t="s">
        <v>131</v>
      </c>
      <c r="AU445" s="145" t="s">
        <v>80</v>
      </c>
      <c r="AY445" s="18" t="s">
        <v>128</v>
      </c>
      <c r="BE445" s="146">
        <f>IF(N445="základní",J445,0)</f>
        <v>0</v>
      </c>
      <c r="BF445" s="146">
        <f>IF(N445="snížená",J445,0)</f>
        <v>0</v>
      </c>
      <c r="BG445" s="146">
        <f>IF(N445="zákl. přenesená",J445,0)</f>
        <v>0</v>
      </c>
      <c r="BH445" s="146">
        <f>IF(N445="sníž. přenesená",J445,0)</f>
        <v>0</v>
      </c>
      <c r="BI445" s="146">
        <f>IF(N445="nulová",J445,0)</f>
        <v>0</v>
      </c>
      <c r="BJ445" s="18" t="s">
        <v>78</v>
      </c>
      <c r="BK445" s="146">
        <f>ROUND(I445*H445,2)</f>
        <v>0</v>
      </c>
      <c r="BL445" s="18" t="s">
        <v>224</v>
      </c>
      <c r="BM445" s="145" t="s">
        <v>818</v>
      </c>
    </row>
    <row r="446" spans="1:47" s="2" customFormat="1" ht="12">
      <c r="A446" s="33"/>
      <c r="B446" s="34"/>
      <c r="C446" s="33"/>
      <c r="D446" s="147" t="s">
        <v>138</v>
      </c>
      <c r="E446" s="33"/>
      <c r="F446" s="148" t="s">
        <v>819</v>
      </c>
      <c r="G446" s="33"/>
      <c r="H446" s="33"/>
      <c r="I446" s="149"/>
      <c r="J446" s="33"/>
      <c r="K446" s="33"/>
      <c r="L446" s="34"/>
      <c r="M446" s="150"/>
      <c r="N446" s="151"/>
      <c r="O446" s="54"/>
      <c r="P446" s="54"/>
      <c r="Q446" s="54"/>
      <c r="R446" s="54"/>
      <c r="S446" s="54"/>
      <c r="T446" s="55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T446" s="18" t="s">
        <v>138</v>
      </c>
      <c r="AU446" s="18" t="s">
        <v>80</v>
      </c>
    </row>
    <row r="447" spans="1:65" s="2" customFormat="1" ht="24.2" customHeight="1">
      <c r="A447" s="33"/>
      <c r="B447" s="133"/>
      <c r="C447" s="134" t="s">
        <v>820</v>
      </c>
      <c r="D447" s="134" t="s">
        <v>131</v>
      </c>
      <c r="E447" s="135" t="s">
        <v>821</v>
      </c>
      <c r="F447" s="136" t="s">
        <v>822</v>
      </c>
      <c r="G447" s="137" t="s">
        <v>154</v>
      </c>
      <c r="H447" s="138">
        <v>26.276</v>
      </c>
      <c r="I447" s="139"/>
      <c r="J447" s="140">
        <f>ROUND(I447*H447,2)</f>
        <v>0</v>
      </c>
      <c r="K447" s="136" t="s">
        <v>135</v>
      </c>
      <c r="L447" s="34"/>
      <c r="M447" s="141" t="s">
        <v>3</v>
      </c>
      <c r="N447" s="142" t="s">
        <v>44</v>
      </c>
      <c r="O447" s="54"/>
      <c r="P447" s="143">
        <f>O447*H447</f>
        <v>0</v>
      </c>
      <c r="Q447" s="143">
        <v>0.0048</v>
      </c>
      <c r="R447" s="143">
        <f>Q447*H447</f>
        <v>0.12612479999999998</v>
      </c>
      <c r="S447" s="143">
        <v>0</v>
      </c>
      <c r="T447" s="144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45" t="s">
        <v>224</v>
      </c>
      <c r="AT447" s="145" t="s">
        <v>131</v>
      </c>
      <c r="AU447" s="145" t="s">
        <v>80</v>
      </c>
      <c r="AY447" s="18" t="s">
        <v>128</v>
      </c>
      <c r="BE447" s="146">
        <f>IF(N447="základní",J447,0)</f>
        <v>0</v>
      </c>
      <c r="BF447" s="146">
        <f>IF(N447="snížená",J447,0)</f>
        <v>0</v>
      </c>
      <c r="BG447" s="146">
        <f>IF(N447="zákl. přenesená",J447,0)</f>
        <v>0</v>
      </c>
      <c r="BH447" s="146">
        <f>IF(N447="sníž. přenesená",J447,0)</f>
        <v>0</v>
      </c>
      <c r="BI447" s="146">
        <f>IF(N447="nulová",J447,0)</f>
        <v>0</v>
      </c>
      <c r="BJ447" s="18" t="s">
        <v>78</v>
      </c>
      <c r="BK447" s="146">
        <f>ROUND(I447*H447,2)</f>
        <v>0</v>
      </c>
      <c r="BL447" s="18" t="s">
        <v>224</v>
      </c>
      <c r="BM447" s="145" t="s">
        <v>823</v>
      </c>
    </row>
    <row r="448" spans="1:47" s="2" customFormat="1" ht="12">
      <c r="A448" s="33"/>
      <c r="B448" s="34"/>
      <c r="C448" s="33"/>
      <c r="D448" s="147" t="s">
        <v>138</v>
      </c>
      <c r="E448" s="33"/>
      <c r="F448" s="148" t="s">
        <v>824</v>
      </c>
      <c r="G448" s="33"/>
      <c r="H448" s="33"/>
      <c r="I448" s="149"/>
      <c r="J448" s="33"/>
      <c r="K448" s="33"/>
      <c r="L448" s="34"/>
      <c r="M448" s="150"/>
      <c r="N448" s="151"/>
      <c r="O448" s="54"/>
      <c r="P448" s="54"/>
      <c r="Q448" s="54"/>
      <c r="R448" s="54"/>
      <c r="S448" s="54"/>
      <c r="T448" s="55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T448" s="18" t="s">
        <v>138</v>
      </c>
      <c r="AU448" s="18" t="s">
        <v>80</v>
      </c>
    </row>
    <row r="449" spans="1:65" s="2" customFormat="1" ht="16.5" customHeight="1">
      <c r="A449" s="33"/>
      <c r="B449" s="133"/>
      <c r="C449" s="184" t="s">
        <v>825</v>
      </c>
      <c r="D449" s="184" t="s">
        <v>281</v>
      </c>
      <c r="E449" s="185" t="s">
        <v>826</v>
      </c>
      <c r="F449" s="186" t="s">
        <v>827</v>
      </c>
      <c r="G449" s="187" t="s">
        <v>154</v>
      </c>
      <c r="H449" s="188">
        <v>28.904</v>
      </c>
      <c r="I449" s="189"/>
      <c r="J449" s="190">
        <f>ROUND(I449*H449,2)</f>
        <v>0</v>
      </c>
      <c r="K449" s="186" t="s">
        <v>135</v>
      </c>
      <c r="L449" s="191"/>
      <c r="M449" s="192" t="s">
        <v>3</v>
      </c>
      <c r="N449" s="193" t="s">
        <v>44</v>
      </c>
      <c r="O449" s="54"/>
      <c r="P449" s="143">
        <f>O449*H449</f>
        <v>0</v>
      </c>
      <c r="Q449" s="143">
        <v>0.0118</v>
      </c>
      <c r="R449" s="143">
        <f>Q449*H449</f>
        <v>0.3410672</v>
      </c>
      <c r="S449" s="143">
        <v>0</v>
      </c>
      <c r="T449" s="144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45" t="s">
        <v>331</v>
      </c>
      <c r="AT449" s="145" t="s">
        <v>281</v>
      </c>
      <c r="AU449" s="145" t="s">
        <v>80</v>
      </c>
      <c r="AY449" s="18" t="s">
        <v>128</v>
      </c>
      <c r="BE449" s="146">
        <f>IF(N449="základní",J449,0)</f>
        <v>0</v>
      </c>
      <c r="BF449" s="146">
        <f>IF(N449="snížená",J449,0)</f>
        <v>0</v>
      </c>
      <c r="BG449" s="146">
        <f>IF(N449="zákl. přenesená",J449,0)</f>
        <v>0</v>
      </c>
      <c r="BH449" s="146">
        <f>IF(N449="sníž. přenesená",J449,0)</f>
        <v>0</v>
      </c>
      <c r="BI449" s="146">
        <f>IF(N449="nulová",J449,0)</f>
        <v>0</v>
      </c>
      <c r="BJ449" s="18" t="s">
        <v>78</v>
      </c>
      <c r="BK449" s="146">
        <f>ROUND(I449*H449,2)</f>
        <v>0</v>
      </c>
      <c r="BL449" s="18" t="s">
        <v>224</v>
      </c>
      <c r="BM449" s="145" t="s">
        <v>828</v>
      </c>
    </row>
    <row r="450" spans="2:51" s="14" customFormat="1" ht="12">
      <c r="B450" s="160"/>
      <c r="D450" s="153" t="s">
        <v>145</v>
      </c>
      <c r="F450" s="162" t="s">
        <v>829</v>
      </c>
      <c r="H450" s="163">
        <v>28.904</v>
      </c>
      <c r="I450" s="164"/>
      <c r="L450" s="160"/>
      <c r="M450" s="165"/>
      <c r="N450" s="166"/>
      <c r="O450" s="166"/>
      <c r="P450" s="166"/>
      <c r="Q450" s="166"/>
      <c r="R450" s="166"/>
      <c r="S450" s="166"/>
      <c r="T450" s="167"/>
      <c r="AT450" s="161" t="s">
        <v>145</v>
      </c>
      <c r="AU450" s="161" t="s">
        <v>80</v>
      </c>
      <c r="AV450" s="14" t="s">
        <v>80</v>
      </c>
      <c r="AW450" s="14" t="s">
        <v>4</v>
      </c>
      <c r="AX450" s="14" t="s">
        <v>78</v>
      </c>
      <c r="AY450" s="161" t="s">
        <v>128</v>
      </c>
    </row>
    <row r="451" spans="1:65" s="2" customFormat="1" ht="16.5" customHeight="1">
      <c r="A451" s="33"/>
      <c r="B451" s="133"/>
      <c r="C451" s="134" t="s">
        <v>830</v>
      </c>
      <c r="D451" s="134" t="s">
        <v>131</v>
      </c>
      <c r="E451" s="135" t="s">
        <v>831</v>
      </c>
      <c r="F451" s="136" t="s">
        <v>832</v>
      </c>
      <c r="G451" s="137" t="s">
        <v>154</v>
      </c>
      <c r="H451" s="138">
        <v>26.276</v>
      </c>
      <c r="I451" s="139"/>
      <c r="J451" s="140">
        <f>ROUND(I451*H451,2)</f>
        <v>0</v>
      </c>
      <c r="K451" s="136" t="s">
        <v>135</v>
      </c>
      <c r="L451" s="34"/>
      <c r="M451" s="141" t="s">
        <v>3</v>
      </c>
      <c r="N451" s="142" t="s">
        <v>44</v>
      </c>
      <c r="O451" s="54"/>
      <c r="P451" s="143">
        <f>O451*H451</f>
        <v>0</v>
      </c>
      <c r="Q451" s="143">
        <v>5E-05</v>
      </c>
      <c r="R451" s="143">
        <f>Q451*H451</f>
        <v>0.0013138</v>
      </c>
      <c r="S451" s="143">
        <v>0</v>
      </c>
      <c r="T451" s="144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45" t="s">
        <v>224</v>
      </c>
      <c r="AT451" s="145" t="s">
        <v>131</v>
      </c>
      <c r="AU451" s="145" t="s">
        <v>80</v>
      </c>
      <c r="AY451" s="18" t="s">
        <v>128</v>
      </c>
      <c r="BE451" s="146">
        <f>IF(N451="základní",J451,0)</f>
        <v>0</v>
      </c>
      <c r="BF451" s="146">
        <f>IF(N451="snížená",J451,0)</f>
        <v>0</v>
      </c>
      <c r="BG451" s="146">
        <f>IF(N451="zákl. přenesená",J451,0)</f>
        <v>0</v>
      </c>
      <c r="BH451" s="146">
        <f>IF(N451="sníž. přenesená",J451,0)</f>
        <v>0</v>
      </c>
      <c r="BI451" s="146">
        <f>IF(N451="nulová",J451,0)</f>
        <v>0</v>
      </c>
      <c r="BJ451" s="18" t="s">
        <v>78</v>
      </c>
      <c r="BK451" s="146">
        <f>ROUND(I451*H451,2)</f>
        <v>0</v>
      </c>
      <c r="BL451" s="18" t="s">
        <v>224</v>
      </c>
      <c r="BM451" s="145" t="s">
        <v>833</v>
      </c>
    </row>
    <row r="452" spans="1:47" s="2" customFormat="1" ht="12">
      <c r="A452" s="33"/>
      <c r="B452" s="34"/>
      <c r="C452" s="33"/>
      <c r="D452" s="147" t="s">
        <v>138</v>
      </c>
      <c r="E452" s="33"/>
      <c r="F452" s="148" t="s">
        <v>834</v>
      </c>
      <c r="G452" s="33"/>
      <c r="H452" s="33"/>
      <c r="I452" s="149"/>
      <c r="J452" s="33"/>
      <c r="K452" s="33"/>
      <c r="L452" s="34"/>
      <c r="M452" s="150"/>
      <c r="N452" s="151"/>
      <c r="O452" s="54"/>
      <c r="P452" s="54"/>
      <c r="Q452" s="54"/>
      <c r="R452" s="54"/>
      <c r="S452" s="54"/>
      <c r="T452" s="55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T452" s="18" t="s">
        <v>138</v>
      </c>
      <c r="AU452" s="18" t="s">
        <v>80</v>
      </c>
    </row>
    <row r="453" spans="1:65" s="2" customFormat="1" ht="24.2" customHeight="1">
      <c r="A453" s="33"/>
      <c r="B453" s="133"/>
      <c r="C453" s="134" t="s">
        <v>835</v>
      </c>
      <c r="D453" s="134" t="s">
        <v>131</v>
      </c>
      <c r="E453" s="135" t="s">
        <v>836</v>
      </c>
      <c r="F453" s="136" t="s">
        <v>837</v>
      </c>
      <c r="G453" s="137" t="s">
        <v>417</v>
      </c>
      <c r="H453" s="194"/>
      <c r="I453" s="139"/>
      <c r="J453" s="140">
        <f>ROUND(I453*H453,2)</f>
        <v>0</v>
      </c>
      <c r="K453" s="136" t="s">
        <v>135</v>
      </c>
      <c r="L453" s="34"/>
      <c r="M453" s="141" t="s">
        <v>3</v>
      </c>
      <c r="N453" s="142" t="s">
        <v>44</v>
      </c>
      <c r="O453" s="54"/>
      <c r="P453" s="143">
        <f>O453*H453</f>
        <v>0</v>
      </c>
      <c r="Q453" s="143">
        <v>0</v>
      </c>
      <c r="R453" s="143">
        <f>Q453*H453</f>
        <v>0</v>
      </c>
      <c r="S453" s="143">
        <v>0</v>
      </c>
      <c r="T453" s="144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45" t="s">
        <v>224</v>
      </c>
      <c r="AT453" s="145" t="s">
        <v>131</v>
      </c>
      <c r="AU453" s="145" t="s">
        <v>80</v>
      </c>
      <c r="AY453" s="18" t="s">
        <v>128</v>
      </c>
      <c r="BE453" s="146">
        <f>IF(N453="základní",J453,0)</f>
        <v>0</v>
      </c>
      <c r="BF453" s="146">
        <f>IF(N453="snížená",J453,0)</f>
        <v>0</v>
      </c>
      <c r="BG453" s="146">
        <f>IF(N453="zákl. přenesená",J453,0)</f>
        <v>0</v>
      </c>
      <c r="BH453" s="146">
        <f>IF(N453="sníž. přenesená",J453,0)</f>
        <v>0</v>
      </c>
      <c r="BI453" s="146">
        <f>IF(N453="nulová",J453,0)</f>
        <v>0</v>
      </c>
      <c r="BJ453" s="18" t="s">
        <v>78</v>
      </c>
      <c r="BK453" s="146">
        <f>ROUND(I453*H453,2)</f>
        <v>0</v>
      </c>
      <c r="BL453" s="18" t="s">
        <v>224</v>
      </c>
      <c r="BM453" s="145" t="s">
        <v>838</v>
      </c>
    </row>
    <row r="454" spans="1:47" s="2" customFormat="1" ht="12">
      <c r="A454" s="33"/>
      <c r="B454" s="34"/>
      <c r="C454" s="33"/>
      <c r="D454" s="147" t="s">
        <v>138</v>
      </c>
      <c r="E454" s="33"/>
      <c r="F454" s="148" t="s">
        <v>839</v>
      </c>
      <c r="G454" s="33"/>
      <c r="H454" s="33"/>
      <c r="I454" s="149"/>
      <c r="J454" s="33"/>
      <c r="K454" s="33"/>
      <c r="L454" s="34"/>
      <c r="M454" s="150"/>
      <c r="N454" s="151"/>
      <c r="O454" s="54"/>
      <c r="P454" s="54"/>
      <c r="Q454" s="54"/>
      <c r="R454" s="54"/>
      <c r="S454" s="54"/>
      <c r="T454" s="55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T454" s="18" t="s">
        <v>138</v>
      </c>
      <c r="AU454" s="18" t="s">
        <v>80</v>
      </c>
    </row>
    <row r="455" spans="2:63" s="12" customFormat="1" ht="22.9" customHeight="1">
      <c r="B455" s="120"/>
      <c r="D455" s="121" t="s">
        <v>72</v>
      </c>
      <c r="E455" s="131" t="s">
        <v>840</v>
      </c>
      <c r="F455" s="131" t="s">
        <v>841</v>
      </c>
      <c r="I455" s="123"/>
      <c r="J455" s="132">
        <f>BK455</f>
        <v>0</v>
      </c>
      <c r="L455" s="120"/>
      <c r="M455" s="125"/>
      <c r="N455" s="126"/>
      <c r="O455" s="126"/>
      <c r="P455" s="127">
        <f>SUM(P456:P502)</f>
        <v>0</v>
      </c>
      <c r="Q455" s="126"/>
      <c r="R455" s="127">
        <f>SUM(R456:R502)</f>
        <v>0.12212792</v>
      </c>
      <c r="S455" s="126"/>
      <c r="T455" s="128">
        <f>SUM(T456:T502)</f>
        <v>0</v>
      </c>
      <c r="AR455" s="121" t="s">
        <v>80</v>
      </c>
      <c r="AT455" s="129" t="s">
        <v>72</v>
      </c>
      <c r="AU455" s="129" t="s">
        <v>78</v>
      </c>
      <c r="AY455" s="121" t="s">
        <v>128</v>
      </c>
      <c r="BK455" s="130">
        <f>SUM(BK456:BK502)</f>
        <v>0</v>
      </c>
    </row>
    <row r="456" spans="1:65" s="2" customFormat="1" ht="16.5" customHeight="1">
      <c r="A456" s="33"/>
      <c r="B456" s="133"/>
      <c r="C456" s="134" t="s">
        <v>842</v>
      </c>
      <c r="D456" s="134" t="s">
        <v>131</v>
      </c>
      <c r="E456" s="135" t="s">
        <v>843</v>
      </c>
      <c r="F456" s="136" t="s">
        <v>844</v>
      </c>
      <c r="G456" s="137" t="s">
        <v>134</v>
      </c>
      <c r="H456" s="138">
        <v>72</v>
      </c>
      <c r="I456" s="139"/>
      <c r="J456" s="140">
        <f>ROUND(I456*H456,2)</f>
        <v>0</v>
      </c>
      <c r="K456" s="136" t="s">
        <v>135</v>
      </c>
      <c r="L456" s="34"/>
      <c r="M456" s="141" t="s">
        <v>3</v>
      </c>
      <c r="N456" s="142" t="s">
        <v>44</v>
      </c>
      <c r="O456" s="54"/>
      <c r="P456" s="143">
        <f>O456*H456</f>
        <v>0</v>
      </c>
      <c r="Q456" s="143">
        <v>0</v>
      </c>
      <c r="R456" s="143">
        <f>Q456*H456</f>
        <v>0</v>
      </c>
      <c r="S456" s="143">
        <v>0</v>
      </c>
      <c r="T456" s="144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45" t="s">
        <v>224</v>
      </c>
      <c r="AT456" s="145" t="s">
        <v>131</v>
      </c>
      <c r="AU456" s="145" t="s">
        <v>80</v>
      </c>
      <c r="AY456" s="18" t="s">
        <v>128</v>
      </c>
      <c r="BE456" s="146">
        <f>IF(N456="základní",J456,0)</f>
        <v>0</v>
      </c>
      <c r="BF456" s="146">
        <f>IF(N456="snížená",J456,0)</f>
        <v>0</v>
      </c>
      <c r="BG456" s="146">
        <f>IF(N456="zákl. přenesená",J456,0)</f>
        <v>0</v>
      </c>
      <c r="BH456" s="146">
        <f>IF(N456="sníž. přenesená",J456,0)</f>
        <v>0</v>
      </c>
      <c r="BI456" s="146">
        <f>IF(N456="nulová",J456,0)</f>
        <v>0</v>
      </c>
      <c r="BJ456" s="18" t="s">
        <v>78</v>
      </c>
      <c r="BK456" s="146">
        <f>ROUND(I456*H456,2)</f>
        <v>0</v>
      </c>
      <c r="BL456" s="18" t="s">
        <v>224</v>
      </c>
      <c r="BM456" s="145" t="s">
        <v>845</v>
      </c>
    </row>
    <row r="457" spans="1:47" s="2" customFormat="1" ht="12">
      <c r="A457" s="33"/>
      <c r="B457" s="34"/>
      <c r="C457" s="33"/>
      <c r="D457" s="147" t="s">
        <v>138</v>
      </c>
      <c r="E457" s="33"/>
      <c r="F457" s="148" t="s">
        <v>846</v>
      </c>
      <c r="G457" s="33"/>
      <c r="H457" s="33"/>
      <c r="I457" s="149"/>
      <c r="J457" s="33"/>
      <c r="K457" s="33"/>
      <c r="L457" s="34"/>
      <c r="M457" s="150"/>
      <c r="N457" s="151"/>
      <c r="O457" s="54"/>
      <c r="P457" s="54"/>
      <c r="Q457" s="54"/>
      <c r="R457" s="54"/>
      <c r="S457" s="54"/>
      <c r="T457" s="55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T457" s="18" t="s">
        <v>138</v>
      </c>
      <c r="AU457" s="18" t="s">
        <v>80</v>
      </c>
    </row>
    <row r="458" spans="2:51" s="14" customFormat="1" ht="12">
      <c r="B458" s="160"/>
      <c r="D458" s="153" t="s">
        <v>145</v>
      </c>
      <c r="E458" s="161" t="s">
        <v>3</v>
      </c>
      <c r="F458" s="162" t="s">
        <v>756</v>
      </c>
      <c r="H458" s="163">
        <v>72</v>
      </c>
      <c r="I458" s="164"/>
      <c r="L458" s="160"/>
      <c r="M458" s="165"/>
      <c r="N458" s="166"/>
      <c r="O458" s="166"/>
      <c r="P458" s="166"/>
      <c r="Q458" s="166"/>
      <c r="R458" s="166"/>
      <c r="S458" s="166"/>
      <c r="T458" s="167"/>
      <c r="AT458" s="161" t="s">
        <v>145</v>
      </c>
      <c r="AU458" s="161" t="s">
        <v>80</v>
      </c>
      <c r="AV458" s="14" t="s">
        <v>80</v>
      </c>
      <c r="AW458" s="14" t="s">
        <v>33</v>
      </c>
      <c r="AX458" s="14" t="s">
        <v>78</v>
      </c>
      <c r="AY458" s="161" t="s">
        <v>128</v>
      </c>
    </row>
    <row r="459" spans="1:65" s="2" customFormat="1" ht="21.75" customHeight="1">
      <c r="A459" s="33"/>
      <c r="B459" s="133"/>
      <c r="C459" s="134" t="s">
        <v>847</v>
      </c>
      <c r="D459" s="134" t="s">
        <v>131</v>
      </c>
      <c r="E459" s="135" t="s">
        <v>848</v>
      </c>
      <c r="F459" s="136" t="s">
        <v>849</v>
      </c>
      <c r="G459" s="137" t="s">
        <v>154</v>
      </c>
      <c r="H459" s="138">
        <v>6.72</v>
      </c>
      <c r="I459" s="139"/>
      <c r="J459" s="140">
        <f>ROUND(I459*H459,2)</f>
        <v>0</v>
      </c>
      <c r="K459" s="136" t="s">
        <v>135</v>
      </c>
      <c r="L459" s="34"/>
      <c r="M459" s="141" t="s">
        <v>3</v>
      </c>
      <c r="N459" s="142" t="s">
        <v>44</v>
      </c>
      <c r="O459" s="54"/>
      <c r="P459" s="143">
        <f>O459*H459</f>
        <v>0</v>
      </c>
      <c r="Q459" s="143">
        <v>7E-05</v>
      </c>
      <c r="R459" s="143">
        <f>Q459*H459</f>
        <v>0.00047039999999999994</v>
      </c>
      <c r="S459" s="143">
        <v>0</v>
      </c>
      <c r="T459" s="144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45" t="s">
        <v>224</v>
      </c>
      <c r="AT459" s="145" t="s">
        <v>131</v>
      </c>
      <c r="AU459" s="145" t="s">
        <v>80</v>
      </c>
      <c r="AY459" s="18" t="s">
        <v>128</v>
      </c>
      <c r="BE459" s="146">
        <f>IF(N459="základní",J459,0)</f>
        <v>0</v>
      </c>
      <c r="BF459" s="146">
        <f>IF(N459="snížená",J459,0)</f>
        <v>0</v>
      </c>
      <c r="BG459" s="146">
        <f>IF(N459="zákl. přenesená",J459,0)</f>
        <v>0</v>
      </c>
      <c r="BH459" s="146">
        <f>IF(N459="sníž. přenesená",J459,0)</f>
        <v>0</v>
      </c>
      <c r="BI459" s="146">
        <f>IF(N459="nulová",J459,0)</f>
        <v>0</v>
      </c>
      <c r="BJ459" s="18" t="s">
        <v>78</v>
      </c>
      <c r="BK459" s="146">
        <f>ROUND(I459*H459,2)</f>
        <v>0</v>
      </c>
      <c r="BL459" s="18" t="s">
        <v>224</v>
      </c>
      <c r="BM459" s="145" t="s">
        <v>850</v>
      </c>
    </row>
    <row r="460" spans="1:47" s="2" customFormat="1" ht="12">
      <c r="A460" s="33"/>
      <c r="B460" s="34"/>
      <c r="C460" s="33"/>
      <c r="D460" s="147" t="s">
        <v>138</v>
      </c>
      <c r="E460" s="33"/>
      <c r="F460" s="148" t="s">
        <v>851</v>
      </c>
      <c r="G460" s="33"/>
      <c r="H460" s="33"/>
      <c r="I460" s="149"/>
      <c r="J460" s="33"/>
      <c r="K460" s="33"/>
      <c r="L460" s="34"/>
      <c r="M460" s="150"/>
      <c r="N460" s="151"/>
      <c r="O460" s="54"/>
      <c r="P460" s="54"/>
      <c r="Q460" s="54"/>
      <c r="R460" s="54"/>
      <c r="S460" s="54"/>
      <c r="T460" s="55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T460" s="18" t="s">
        <v>138</v>
      </c>
      <c r="AU460" s="18" t="s">
        <v>80</v>
      </c>
    </row>
    <row r="461" spans="1:65" s="2" customFormat="1" ht="24.2" customHeight="1">
      <c r="A461" s="33"/>
      <c r="B461" s="133"/>
      <c r="C461" s="134" t="s">
        <v>852</v>
      </c>
      <c r="D461" s="134" t="s">
        <v>131</v>
      </c>
      <c r="E461" s="135" t="s">
        <v>853</v>
      </c>
      <c r="F461" s="136" t="s">
        <v>854</v>
      </c>
      <c r="G461" s="137" t="s">
        <v>154</v>
      </c>
      <c r="H461" s="138">
        <v>7.68</v>
      </c>
      <c r="I461" s="139"/>
      <c r="J461" s="140">
        <f>ROUND(I461*H461,2)</f>
        <v>0</v>
      </c>
      <c r="K461" s="136" t="s">
        <v>135</v>
      </c>
      <c r="L461" s="34"/>
      <c r="M461" s="141" t="s">
        <v>3</v>
      </c>
      <c r="N461" s="142" t="s">
        <v>44</v>
      </c>
      <c r="O461" s="54"/>
      <c r="P461" s="143">
        <f>O461*H461</f>
        <v>0</v>
      </c>
      <c r="Q461" s="143">
        <v>8E-05</v>
      </c>
      <c r="R461" s="143">
        <f>Q461*H461</f>
        <v>0.0006144000000000001</v>
      </c>
      <c r="S461" s="143">
        <v>0</v>
      </c>
      <c r="T461" s="144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45" t="s">
        <v>224</v>
      </c>
      <c r="AT461" s="145" t="s">
        <v>131</v>
      </c>
      <c r="AU461" s="145" t="s">
        <v>80</v>
      </c>
      <c r="AY461" s="18" t="s">
        <v>128</v>
      </c>
      <c r="BE461" s="146">
        <f>IF(N461="základní",J461,0)</f>
        <v>0</v>
      </c>
      <c r="BF461" s="146">
        <f>IF(N461="snížená",J461,0)</f>
        <v>0</v>
      </c>
      <c r="BG461" s="146">
        <f>IF(N461="zákl. přenesená",J461,0)</f>
        <v>0</v>
      </c>
      <c r="BH461" s="146">
        <f>IF(N461="sníž. přenesená",J461,0)</f>
        <v>0</v>
      </c>
      <c r="BI461" s="146">
        <f>IF(N461="nulová",J461,0)</f>
        <v>0</v>
      </c>
      <c r="BJ461" s="18" t="s">
        <v>78</v>
      </c>
      <c r="BK461" s="146">
        <f>ROUND(I461*H461,2)</f>
        <v>0</v>
      </c>
      <c r="BL461" s="18" t="s">
        <v>224</v>
      </c>
      <c r="BM461" s="145" t="s">
        <v>855</v>
      </c>
    </row>
    <row r="462" spans="1:47" s="2" customFormat="1" ht="12">
      <c r="A462" s="33"/>
      <c r="B462" s="34"/>
      <c r="C462" s="33"/>
      <c r="D462" s="147" t="s">
        <v>138</v>
      </c>
      <c r="E462" s="33"/>
      <c r="F462" s="148" t="s">
        <v>856</v>
      </c>
      <c r="G462" s="33"/>
      <c r="H462" s="33"/>
      <c r="I462" s="149"/>
      <c r="J462" s="33"/>
      <c r="K462" s="33"/>
      <c r="L462" s="34"/>
      <c r="M462" s="150"/>
      <c r="N462" s="151"/>
      <c r="O462" s="54"/>
      <c r="P462" s="54"/>
      <c r="Q462" s="54"/>
      <c r="R462" s="54"/>
      <c r="S462" s="54"/>
      <c r="T462" s="55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T462" s="18" t="s">
        <v>138</v>
      </c>
      <c r="AU462" s="18" t="s">
        <v>80</v>
      </c>
    </row>
    <row r="463" spans="2:51" s="13" customFormat="1" ht="12">
      <c r="B463" s="152"/>
      <c r="D463" s="153" t="s">
        <v>145</v>
      </c>
      <c r="E463" s="154" t="s">
        <v>3</v>
      </c>
      <c r="F463" s="155" t="s">
        <v>857</v>
      </c>
      <c r="H463" s="154" t="s">
        <v>3</v>
      </c>
      <c r="I463" s="156"/>
      <c r="L463" s="152"/>
      <c r="M463" s="157"/>
      <c r="N463" s="158"/>
      <c r="O463" s="158"/>
      <c r="P463" s="158"/>
      <c r="Q463" s="158"/>
      <c r="R463" s="158"/>
      <c r="S463" s="158"/>
      <c r="T463" s="159"/>
      <c r="AT463" s="154" t="s">
        <v>145</v>
      </c>
      <c r="AU463" s="154" t="s">
        <v>80</v>
      </c>
      <c r="AV463" s="13" t="s">
        <v>78</v>
      </c>
      <c r="AW463" s="13" t="s">
        <v>33</v>
      </c>
      <c r="AX463" s="13" t="s">
        <v>73</v>
      </c>
      <c r="AY463" s="154" t="s">
        <v>128</v>
      </c>
    </row>
    <row r="464" spans="2:51" s="14" customFormat="1" ht="12">
      <c r="B464" s="160"/>
      <c r="D464" s="153" t="s">
        <v>145</v>
      </c>
      <c r="E464" s="161" t="s">
        <v>3</v>
      </c>
      <c r="F464" s="162" t="s">
        <v>858</v>
      </c>
      <c r="H464" s="163">
        <v>7.68</v>
      </c>
      <c r="I464" s="164"/>
      <c r="L464" s="160"/>
      <c r="M464" s="165"/>
      <c r="N464" s="166"/>
      <c r="O464" s="166"/>
      <c r="P464" s="166"/>
      <c r="Q464" s="166"/>
      <c r="R464" s="166"/>
      <c r="S464" s="166"/>
      <c r="T464" s="167"/>
      <c r="AT464" s="161" t="s">
        <v>145</v>
      </c>
      <c r="AU464" s="161" t="s">
        <v>80</v>
      </c>
      <c r="AV464" s="14" t="s">
        <v>80</v>
      </c>
      <c r="AW464" s="14" t="s">
        <v>33</v>
      </c>
      <c r="AX464" s="14" t="s">
        <v>78</v>
      </c>
      <c r="AY464" s="161" t="s">
        <v>128</v>
      </c>
    </row>
    <row r="465" spans="1:65" s="2" customFormat="1" ht="16.5" customHeight="1">
      <c r="A465" s="33"/>
      <c r="B465" s="133"/>
      <c r="C465" s="134" t="s">
        <v>859</v>
      </c>
      <c r="D465" s="134" t="s">
        <v>131</v>
      </c>
      <c r="E465" s="135" t="s">
        <v>860</v>
      </c>
      <c r="F465" s="136" t="s">
        <v>861</v>
      </c>
      <c r="G465" s="137" t="s">
        <v>154</v>
      </c>
      <c r="H465" s="138">
        <v>69.12</v>
      </c>
      <c r="I465" s="139"/>
      <c r="J465" s="140">
        <f>ROUND(I465*H465,2)</f>
        <v>0</v>
      </c>
      <c r="K465" s="136" t="s">
        <v>135</v>
      </c>
      <c r="L465" s="34"/>
      <c r="M465" s="141" t="s">
        <v>3</v>
      </c>
      <c r="N465" s="142" t="s">
        <v>44</v>
      </c>
      <c r="O465" s="54"/>
      <c r="P465" s="143">
        <f>O465*H465</f>
        <v>0</v>
      </c>
      <c r="Q465" s="143">
        <v>0</v>
      </c>
      <c r="R465" s="143">
        <f>Q465*H465</f>
        <v>0</v>
      </c>
      <c r="S465" s="143">
        <v>0</v>
      </c>
      <c r="T465" s="144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45" t="s">
        <v>224</v>
      </c>
      <c r="AT465" s="145" t="s">
        <v>131</v>
      </c>
      <c r="AU465" s="145" t="s">
        <v>80</v>
      </c>
      <c r="AY465" s="18" t="s">
        <v>128</v>
      </c>
      <c r="BE465" s="146">
        <f>IF(N465="základní",J465,0)</f>
        <v>0</v>
      </c>
      <c r="BF465" s="146">
        <f>IF(N465="snížená",J465,0)</f>
        <v>0</v>
      </c>
      <c r="BG465" s="146">
        <f>IF(N465="zákl. přenesená",J465,0)</f>
        <v>0</v>
      </c>
      <c r="BH465" s="146">
        <f>IF(N465="sníž. přenesená",J465,0)</f>
        <v>0</v>
      </c>
      <c r="BI465" s="146">
        <f>IF(N465="nulová",J465,0)</f>
        <v>0</v>
      </c>
      <c r="BJ465" s="18" t="s">
        <v>78</v>
      </c>
      <c r="BK465" s="146">
        <f>ROUND(I465*H465,2)</f>
        <v>0</v>
      </c>
      <c r="BL465" s="18" t="s">
        <v>224</v>
      </c>
      <c r="BM465" s="145" t="s">
        <v>862</v>
      </c>
    </row>
    <row r="466" spans="1:47" s="2" customFormat="1" ht="12">
      <c r="A466" s="33"/>
      <c r="B466" s="34"/>
      <c r="C466" s="33"/>
      <c r="D466" s="147" t="s">
        <v>138</v>
      </c>
      <c r="E466" s="33"/>
      <c r="F466" s="148" t="s">
        <v>863</v>
      </c>
      <c r="G466" s="33"/>
      <c r="H466" s="33"/>
      <c r="I466" s="149"/>
      <c r="J466" s="33"/>
      <c r="K466" s="33"/>
      <c r="L466" s="34"/>
      <c r="M466" s="150"/>
      <c r="N466" s="151"/>
      <c r="O466" s="54"/>
      <c r="P466" s="54"/>
      <c r="Q466" s="54"/>
      <c r="R466" s="54"/>
      <c r="S466" s="54"/>
      <c r="T466" s="55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T466" s="18" t="s">
        <v>138</v>
      </c>
      <c r="AU466" s="18" t="s">
        <v>80</v>
      </c>
    </row>
    <row r="467" spans="1:65" s="2" customFormat="1" ht="16.5" customHeight="1">
      <c r="A467" s="33"/>
      <c r="B467" s="133"/>
      <c r="C467" s="134" t="s">
        <v>864</v>
      </c>
      <c r="D467" s="134" t="s">
        <v>131</v>
      </c>
      <c r="E467" s="135" t="s">
        <v>865</v>
      </c>
      <c r="F467" s="136" t="s">
        <v>866</v>
      </c>
      <c r="G467" s="137" t="s">
        <v>154</v>
      </c>
      <c r="H467" s="138">
        <v>69.12</v>
      </c>
      <c r="I467" s="139"/>
      <c r="J467" s="140">
        <f>ROUND(I467*H467,2)</f>
        <v>0</v>
      </c>
      <c r="K467" s="136" t="s">
        <v>135</v>
      </c>
      <c r="L467" s="34"/>
      <c r="M467" s="141" t="s">
        <v>3</v>
      </c>
      <c r="N467" s="142" t="s">
        <v>44</v>
      </c>
      <c r="O467" s="54"/>
      <c r="P467" s="143">
        <f>O467*H467</f>
        <v>0</v>
      </c>
      <c r="Q467" s="143">
        <v>6E-05</v>
      </c>
      <c r="R467" s="143">
        <f>Q467*H467</f>
        <v>0.0041472</v>
      </c>
      <c r="S467" s="143">
        <v>0</v>
      </c>
      <c r="T467" s="144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45" t="s">
        <v>224</v>
      </c>
      <c r="AT467" s="145" t="s">
        <v>131</v>
      </c>
      <c r="AU467" s="145" t="s">
        <v>80</v>
      </c>
      <c r="AY467" s="18" t="s">
        <v>128</v>
      </c>
      <c r="BE467" s="146">
        <f>IF(N467="základní",J467,0)</f>
        <v>0</v>
      </c>
      <c r="BF467" s="146">
        <f>IF(N467="snížená",J467,0)</f>
        <v>0</v>
      </c>
      <c r="BG467" s="146">
        <f>IF(N467="zákl. přenesená",J467,0)</f>
        <v>0</v>
      </c>
      <c r="BH467" s="146">
        <f>IF(N467="sníž. přenesená",J467,0)</f>
        <v>0</v>
      </c>
      <c r="BI467" s="146">
        <f>IF(N467="nulová",J467,0)</f>
        <v>0</v>
      </c>
      <c r="BJ467" s="18" t="s">
        <v>78</v>
      </c>
      <c r="BK467" s="146">
        <f>ROUND(I467*H467,2)</f>
        <v>0</v>
      </c>
      <c r="BL467" s="18" t="s">
        <v>224</v>
      </c>
      <c r="BM467" s="145" t="s">
        <v>867</v>
      </c>
    </row>
    <row r="468" spans="1:47" s="2" customFormat="1" ht="12">
      <c r="A468" s="33"/>
      <c r="B468" s="34"/>
      <c r="C468" s="33"/>
      <c r="D468" s="147" t="s">
        <v>138</v>
      </c>
      <c r="E468" s="33"/>
      <c r="F468" s="148" t="s">
        <v>868</v>
      </c>
      <c r="G468" s="33"/>
      <c r="H468" s="33"/>
      <c r="I468" s="149"/>
      <c r="J468" s="33"/>
      <c r="K468" s="33"/>
      <c r="L468" s="34"/>
      <c r="M468" s="150"/>
      <c r="N468" s="151"/>
      <c r="O468" s="54"/>
      <c r="P468" s="54"/>
      <c r="Q468" s="54"/>
      <c r="R468" s="54"/>
      <c r="S468" s="54"/>
      <c r="T468" s="55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T468" s="18" t="s">
        <v>138</v>
      </c>
      <c r="AU468" s="18" t="s">
        <v>80</v>
      </c>
    </row>
    <row r="469" spans="2:51" s="13" customFormat="1" ht="12">
      <c r="B469" s="152"/>
      <c r="D469" s="153" t="s">
        <v>145</v>
      </c>
      <c r="E469" s="154" t="s">
        <v>3</v>
      </c>
      <c r="F469" s="155" t="s">
        <v>869</v>
      </c>
      <c r="H469" s="154" t="s">
        <v>3</v>
      </c>
      <c r="I469" s="156"/>
      <c r="L469" s="152"/>
      <c r="M469" s="157"/>
      <c r="N469" s="158"/>
      <c r="O469" s="158"/>
      <c r="P469" s="158"/>
      <c r="Q469" s="158"/>
      <c r="R469" s="158"/>
      <c r="S469" s="158"/>
      <c r="T469" s="159"/>
      <c r="AT469" s="154" t="s">
        <v>145</v>
      </c>
      <c r="AU469" s="154" t="s">
        <v>80</v>
      </c>
      <c r="AV469" s="13" t="s">
        <v>78</v>
      </c>
      <c r="AW469" s="13" t="s">
        <v>33</v>
      </c>
      <c r="AX469" s="13" t="s">
        <v>73</v>
      </c>
      <c r="AY469" s="154" t="s">
        <v>128</v>
      </c>
    </row>
    <row r="470" spans="2:51" s="14" customFormat="1" ht="12">
      <c r="B470" s="160"/>
      <c r="D470" s="153" t="s">
        <v>145</v>
      </c>
      <c r="E470" s="161" t="s">
        <v>3</v>
      </c>
      <c r="F470" s="162" t="s">
        <v>870</v>
      </c>
      <c r="H470" s="163">
        <v>69.12</v>
      </c>
      <c r="I470" s="164"/>
      <c r="L470" s="160"/>
      <c r="M470" s="165"/>
      <c r="N470" s="166"/>
      <c r="O470" s="166"/>
      <c r="P470" s="166"/>
      <c r="Q470" s="166"/>
      <c r="R470" s="166"/>
      <c r="S470" s="166"/>
      <c r="T470" s="167"/>
      <c r="AT470" s="161" t="s">
        <v>145</v>
      </c>
      <c r="AU470" s="161" t="s">
        <v>80</v>
      </c>
      <c r="AV470" s="14" t="s">
        <v>80</v>
      </c>
      <c r="AW470" s="14" t="s">
        <v>33</v>
      </c>
      <c r="AX470" s="14" t="s">
        <v>78</v>
      </c>
      <c r="AY470" s="161" t="s">
        <v>128</v>
      </c>
    </row>
    <row r="471" spans="1:65" s="2" customFormat="1" ht="16.5" customHeight="1">
      <c r="A471" s="33"/>
      <c r="B471" s="133"/>
      <c r="C471" s="134" t="s">
        <v>871</v>
      </c>
      <c r="D471" s="134" t="s">
        <v>131</v>
      </c>
      <c r="E471" s="135" t="s">
        <v>872</v>
      </c>
      <c r="F471" s="136" t="s">
        <v>873</v>
      </c>
      <c r="G471" s="137" t="s">
        <v>154</v>
      </c>
      <c r="H471" s="138">
        <v>76.8</v>
      </c>
      <c r="I471" s="139"/>
      <c r="J471" s="140">
        <f>ROUND(I471*H471,2)</f>
        <v>0</v>
      </c>
      <c r="K471" s="136" t="s">
        <v>135</v>
      </c>
      <c r="L471" s="34"/>
      <c r="M471" s="141" t="s">
        <v>3</v>
      </c>
      <c r="N471" s="142" t="s">
        <v>44</v>
      </c>
      <c r="O471" s="54"/>
      <c r="P471" s="143">
        <f>O471*H471</f>
        <v>0</v>
      </c>
      <c r="Q471" s="143">
        <v>0.00014</v>
      </c>
      <c r="R471" s="143">
        <f>Q471*H471</f>
        <v>0.010752</v>
      </c>
      <c r="S471" s="143">
        <v>0</v>
      </c>
      <c r="T471" s="144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45" t="s">
        <v>224</v>
      </c>
      <c r="AT471" s="145" t="s">
        <v>131</v>
      </c>
      <c r="AU471" s="145" t="s">
        <v>80</v>
      </c>
      <c r="AY471" s="18" t="s">
        <v>128</v>
      </c>
      <c r="BE471" s="146">
        <f>IF(N471="základní",J471,0)</f>
        <v>0</v>
      </c>
      <c r="BF471" s="146">
        <f>IF(N471="snížená",J471,0)</f>
        <v>0</v>
      </c>
      <c r="BG471" s="146">
        <f>IF(N471="zákl. přenesená",J471,0)</f>
        <v>0</v>
      </c>
      <c r="BH471" s="146">
        <f>IF(N471="sníž. přenesená",J471,0)</f>
        <v>0</v>
      </c>
      <c r="BI471" s="146">
        <f>IF(N471="nulová",J471,0)</f>
        <v>0</v>
      </c>
      <c r="BJ471" s="18" t="s">
        <v>78</v>
      </c>
      <c r="BK471" s="146">
        <f>ROUND(I471*H471,2)</f>
        <v>0</v>
      </c>
      <c r="BL471" s="18" t="s">
        <v>224</v>
      </c>
      <c r="BM471" s="145" t="s">
        <v>874</v>
      </c>
    </row>
    <row r="472" spans="1:47" s="2" customFormat="1" ht="12">
      <c r="A472" s="33"/>
      <c r="B472" s="34"/>
      <c r="C472" s="33"/>
      <c r="D472" s="147" t="s">
        <v>138</v>
      </c>
      <c r="E472" s="33"/>
      <c r="F472" s="148" t="s">
        <v>875</v>
      </c>
      <c r="G472" s="33"/>
      <c r="H472" s="33"/>
      <c r="I472" s="149"/>
      <c r="J472" s="33"/>
      <c r="K472" s="33"/>
      <c r="L472" s="34"/>
      <c r="M472" s="150"/>
      <c r="N472" s="151"/>
      <c r="O472" s="54"/>
      <c r="P472" s="54"/>
      <c r="Q472" s="54"/>
      <c r="R472" s="54"/>
      <c r="S472" s="54"/>
      <c r="T472" s="55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T472" s="18" t="s">
        <v>138</v>
      </c>
      <c r="AU472" s="18" t="s">
        <v>80</v>
      </c>
    </row>
    <row r="473" spans="2:51" s="14" customFormat="1" ht="12">
      <c r="B473" s="160"/>
      <c r="D473" s="153" t="s">
        <v>145</v>
      </c>
      <c r="E473" s="161" t="s">
        <v>3</v>
      </c>
      <c r="F473" s="162" t="s">
        <v>876</v>
      </c>
      <c r="H473" s="163">
        <v>69.12</v>
      </c>
      <c r="I473" s="164"/>
      <c r="L473" s="160"/>
      <c r="M473" s="165"/>
      <c r="N473" s="166"/>
      <c r="O473" s="166"/>
      <c r="P473" s="166"/>
      <c r="Q473" s="166"/>
      <c r="R473" s="166"/>
      <c r="S473" s="166"/>
      <c r="T473" s="167"/>
      <c r="AT473" s="161" t="s">
        <v>145</v>
      </c>
      <c r="AU473" s="161" t="s">
        <v>80</v>
      </c>
      <c r="AV473" s="14" t="s">
        <v>80</v>
      </c>
      <c r="AW473" s="14" t="s">
        <v>33</v>
      </c>
      <c r="AX473" s="14" t="s">
        <v>73</v>
      </c>
      <c r="AY473" s="161" t="s">
        <v>128</v>
      </c>
    </row>
    <row r="474" spans="2:51" s="14" customFormat="1" ht="12">
      <c r="B474" s="160"/>
      <c r="D474" s="153" t="s">
        <v>145</v>
      </c>
      <c r="E474" s="161" t="s">
        <v>3</v>
      </c>
      <c r="F474" s="162" t="s">
        <v>877</v>
      </c>
      <c r="H474" s="163">
        <v>7.68</v>
      </c>
      <c r="I474" s="164"/>
      <c r="L474" s="160"/>
      <c r="M474" s="165"/>
      <c r="N474" s="166"/>
      <c r="O474" s="166"/>
      <c r="P474" s="166"/>
      <c r="Q474" s="166"/>
      <c r="R474" s="166"/>
      <c r="S474" s="166"/>
      <c r="T474" s="167"/>
      <c r="AT474" s="161" t="s">
        <v>145</v>
      </c>
      <c r="AU474" s="161" t="s">
        <v>80</v>
      </c>
      <c r="AV474" s="14" t="s">
        <v>80</v>
      </c>
      <c r="AW474" s="14" t="s">
        <v>33</v>
      </c>
      <c r="AX474" s="14" t="s">
        <v>73</v>
      </c>
      <c r="AY474" s="161" t="s">
        <v>128</v>
      </c>
    </row>
    <row r="475" spans="2:51" s="15" customFormat="1" ht="12">
      <c r="B475" s="168"/>
      <c r="D475" s="153" t="s">
        <v>145</v>
      </c>
      <c r="E475" s="169" t="s">
        <v>3</v>
      </c>
      <c r="F475" s="170" t="s">
        <v>213</v>
      </c>
      <c r="H475" s="171">
        <v>76.8</v>
      </c>
      <c r="I475" s="172"/>
      <c r="L475" s="168"/>
      <c r="M475" s="173"/>
      <c r="N475" s="174"/>
      <c r="O475" s="174"/>
      <c r="P475" s="174"/>
      <c r="Q475" s="174"/>
      <c r="R475" s="174"/>
      <c r="S475" s="174"/>
      <c r="T475" s="175"/>
      <c r="AT475" s="169" t="s">
        <v>145</v>
      </c>
      <c r="AU475" s="169" t="s">
        <v>80</v>
      </c>
      <c r="AV475" s="15" t="s">
        <v>136</v>
      </c>
      <c r="AW475" s="15" t="s">
        <v>33</v>
      </c>
      <c r="AX475" s="15" t="s">
        <v>78</v>
      </c>
      <c r="AY475" s="169" t="s">
        <v>128</v>
      </c>
    </row>
    <row r="476" spans="1:65" s="2" customFormat="1" ht="16.5" customHeight="1">
      <c r="A476" s="33"/>
      <c r="B476" s="133"/>
      <c r="C476" s="134" t="s">
        <v>878</v>
      </c>
      <c r="D476" s="134" t="s">
        <v>131</v>
      </c>
      <c r="E476" s="135" t="s">
        <v>879</v>
      </c>
      <c r="F476" s="136" t="s">
        <v>880</v>
      </c>
      <c r="G476" s="137" t="s">
        <v>154</v>
      </c>
      <c r="H476" s="138">
        <v>76.884</v>
      </c>
      <c r="I476" s="139"/>
      <c r="J476" s="140">
        <f>ROUND(I476*H476,2)</f>
        <v>0</v>
      </c>
      <c r="K476" s="136" t="s">
        <v>135</v>
      </c>
      <c r="L476" s="34"/>
      <c r="M476" s="141" t="s">
        <v>3</v>
      </c>
      <c r="N476" s="142" t="s">
        <v>44</v>
      </c>
      <c r="O476" s="54"/>
      <c r="P476" s="143">
        <f>O476*H476</f>
        <v>0</v>
      </c>
      <c r="Q476" s="143">
        <v>0.00014</v>
      </c>
      <c r="R476" s="143">
        <f>Q476*H476</f>
        <v>0.010763759999999999</v>
      </c>
      <c r="S476" s="143">
        <v>0</v>
      </c>
      <c r="T476" s="144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45" t="s">
        <v>224</v>
      </c>
      <c r="AT476" s="145" t="s">
        <v>131</v>
      </c>
      <c r="AU476" s="145" t="s">
        <v>80</v>
      </c>
      <c r="AY476" s="18" t="s">
        <v>128</v>
      </c>
      <c r="BE476" s="146">
        <f>IF(N476="základní",J476,0)</f>
        <v>0</v>
      </c>
      <c r="BF476" s="146">
        <f>IF(N476="snížená",J476,0)</f>
        <v>0</v>
      </c>
      <c r="BG476" s="146">
        <f>IF(N476="zákl. přenesená",J476,0)</f>
        <v>0</v>
      </c>
      <c r="BH476" s="146">
        <f>IF(N476="sníž. přenesená",J476,0)</f>
        <v>0</v>
      </c>
      <c r="BI476" s="146">
        <f>IF(N476="nulová",J476,0)</f>
        <v>0</v>
      </c>
      <c r="BJ476" s="18" t="s">
        <v>78</v>
      </c>
      <c r="BK476" s="146">
        <f>ROUND(I476*H476,2)</f>
        <v>0</v>
      </c>
      <c r="BL476" s="18" t="s">
        <v>224</v>
      </c>
      <c r="BM476" s="145" t="s">
        <v>881</v>
      </c>
    </row>
    <row r="477" spans="1:47" s="2" customFormat="1" ht="12">
      <c r="A477" s="33"/>
      <c r="B477" s="34"/>
      <c r="C477" s="33"/>
      <c r="D477" s="147" t="s">
        <v>138</v>
      </c>
      <c r="E477" s="33"/>
      <c r="F477" s="148" t="s">
        <v>882</v>
      </c>
      <c r="G477" s="33"/>
      <c r="H477" s="33"/>
      <c r="I477" s="149"/>
      <c r="J477" s="33"/>
      <c r="K477" s="33"/>
      <c r="L477" s="34"/>
      <c r="M477" s="150"/>
      <c r="N477" s="151"/>
      <c r="O477" s="54"/>
      <c r="P477" s="54"/>
      <c r="Q477" s="54"/>
      <c r="R477" s="54"/>
      <c r="S477" s="54"/>
      <c r="T477" s="55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T477" s="18" t="s">
        <v>138</v>
      </c>
      <c r="AU477" s="18" t="s">
        <v>80</v>
      </c>
    </row>
    <row r="478" spans="1:65" s="2" customFormat="1" ht="16.5" customHeight="1">
      <c r="A478" s="33"/>
      <c r="B478" s="133"/>
      <c r="C478" s="134" t="s">
        <v>883</v>
      </c>
      <c r="D478" s="134" t="s">
        <v>131</v>
      </c>
      <c r="E478" s="135" t="s">
        <v>884</v>
      </c>
      <c r="F478" s="136" t="s">
        <v>885</v>
      </c>
      <c r="G478" s="137" t="s">
        <v>154</v>
      </c>
      <c r="H478" s="138">
        <v>76.884</v>
      </c>
      <c r="I478" s="139"/>
      <c r="J478" s="140">
        <f>ROUND(I478*H478,2)</f>
        <v>0</v>
      </c>
      <c r="K478" s="136" t="s">
        <v>135</v>
      </c>
      <c r="L478" s="34"/>
      <c r="M478" s="141" t="s">
        <v>3</v>
      </c>
      <c r="N478" s="142" t="s">
        <v>44</v>
      </c>
      <c r="O478" s="54"/>
      <c r="P478" s="143">
        <f>O478*H478</f>
        <v>0</v>
      </c>
      <c r="Q478" s="143">
        <v>0.00014</v>
      </c>
      <c r="R478" s="143">
        <f>Q478*H478</f>
        <v>0.010763759999999999</v>
      </c>
      <c r="S478" s="143">
        <v>0</v>
      </c>
      <c r="T478" s="144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45" t="s">
        <v>224</v>
      </c>
      <c r="AT478" s="145" t="s">
        <v>131</v>
      </c>
      <c r="AU478" s="145" t="s">
        <v>80</v>
      </c>
      <c r="AY478" s="18" t="s">
        <v>128</v>
      </c>
      <c r="BE478" s="146">
        <f>IF(N478="základní",J478,0)</f>
        <v>0</v>
      </c>
      <c r="BF478" s="146">
        <f>IF(N478="snížená",J478,0)</f>
        <v>0</v>
      </c>
      <c r="BG478" s="146">
        <f>IF(N478="zákl. přenesená",J478,0)</f>
        <v>0</v>
      </c>
      <c r="BH478" s="146">
        <f>IF(N478="sníž. přenesená",J478,0)</f>
        <v>0</v>
      </c>
      <c r="BI478" s="146">
        <f>IF(N478="nulová",J478,0)</f>
        <v>0</v>
      </c>
      <c r="BJ478" s="18" t="s">
        <v>78</v>
      </c>
      <c r="BK478" s="146">
        <f>ROUND(I478*H478,2)</f>
        <v>0</v>
      </c>
      <c r="BL478" s="18" t="s">
        <v>224</v>
      </c>
      <c r="BM478" s="145" t="s">
        <v>886</v>
      </c>
    </row>
    <row r="479" spans="1:47" s="2" customFormat="1" ht="12">
      <c r="A479" s="33"/>
      <c r="B479" s="34"/>
      <c r="C479" s="33"/>
      <c r="D479" s="147" t="s">
        <v>138</v>
      </c>
      <c r="E479" s="33"/>
      <c r="F479" s="148" t="s">
        <v>887</v>
      </c>
      <c r="G479" s="33"/>
      <c r="H479" s="33"/>
      <c r="I479" s="149"/>
      <c r="J479" s="33"/>
      <c r="K479" s="33"/>
      <c r="L479" s="34"/>
      <c r="M479" s="150"/>
      <c r="N479" s="151"/>
      <c r="O479" s="54"/>
      <c r="P479" s="54"/>
      <c r="Q479" s="54"/>
      <c r="R479" s="54"/>
      <c r="S479" s="54"/>
      <c r="T479" s="55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T479" s="18" t="s">
        <v>138</v>
      </c>
      <c r="AU479" s="18" t="s">
        <v>80</v>
      </c>
    </row>
    <row r="480" spans="1:65" s="2" customFormat="1" ht="16.5" customHeight="1">
      <c r="A480" s="33"/>
      <c r="B480" s="133"/>
      <c r="C480" s="134" t="s">
        <v>888</v>
      </c>
      <c r="D480" s="134" t="s">
        <v>131</v>
      </c>
      <c r="E480" s="135" t="s">
        <v>889</v>
      </c>
      <c r="F480" s="136" t="s">
        <v>890</v>
      </c>
      <c r="G480" s="137" t="s">
        <v>154</v>
      </c>
      <c r="H480" s="138">
        <v>6.72</v>
      </c>
      <c r="I480" s="139"/>
      <c r="J480" s="140">
        <f>ROUND(I480*H480,2)</f>
        <v>0</v>
      </c>
      <c r="K480" s="136" t="s">
        <v>135</v>
      </c>
      <c r="L480" s="34"/>
      <c r="M480" s="141" t="s">
        <v>3</v>
      </c>
      <c r="N480" s="142" t="s">
        <v>44</v>
      </c>
      <c r="O480" s="54"/>
      <c r="P480" s="143">
        <f>O480*H480</f>
        <v>0</v>
      </c>
      <c r="Q480" s="143">
        <v>0</v>
      </c>
      <c r="R480" s="143">
        <f>Q480*H480</f>
        <v>0</v>
      </c>
      <c r="S480" s="143">
        <v>0</v>
      </c>
      <c r="T480" s="144">
        <f>S480*H480</f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45" t="s">
        <v>224</v>
      </c>
      <c r="AT480" s="145" t="s">
        <v>131</v>
      </c>
      <c r="AU480" s="145" t="s">
        <v>80</v>
      </c>
      <c r="AY480" s="18" t="s">
        <v>128</v>
      </c>
      <c r="BE480" s="146">
        <f>IF(N480="základní",J480,0)</f>
        <v>0</v>
      </c>
      <c r="BF480" s="146">
        <f>IF(N480="snížená",J480,0)</f>
        <v>0</v>
      </c>
      <c r="BG480" s="146">
        <f>IF(N480="zákl. přenesená",J480,0)</f>
        <v>0</v>
      </c>
      <c r="BH480" s="146">
        <f>IF(N480="sníž. přenesená",J480,0)</f>
        <v>0</v>
      </c>
      <c r="BI480" s="146">
        <f>IF(N480="nulová",J480,0)</f>
        <v>0</v>
      </c>
      <c r="BJ480" s="18" t="s">
        <v>78</v>
      </c>
      <c r="BK480" s="146">
        <f>ROUND(I480*H480,2)</f>
        <v>0</v>
      </c>
      <c r="BL480" s="18" t="s">
        <v>224</v>
      </c>
      <c r="BM480" s="145" t="s">
        <v>891</v>
      </c>
    </row>
    <row r="481" spans="1:47" s="2" customFormat="1" ht="12">
      <c r="A481" s="33"/>
      <c r="B481" s="34"/>
      <c r="C481" s="33"/>
      <c r="D481" s="147" t="s">
        <v>138</v>
      </c>
      <c r="E481" s="33"/>
      <c r="F481" s="148" t="s">
        <v>892</v>
      </c>
      <c r="G481" s="33"/>
      <c r="H481" s="33"/>
      <c r="I481" s="149"/>
      <c r="J481" s="33"/>
      <c r="K481" s="33"/>
      <c r="L481" s="34"/>
      <c r="M481" s="150"/>
      <c r="N481" s="151"/>
      <c r="O481" s="54"/>
      <c r="P481" s="54"/>
      <c r="Q481" s="54"/>
      <c r="R481" s="54"/>
      <c r="S481" s="54"/>
      <c r="T481" s="55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T481" s="18" t="s">
        <v>138</v>
      </c>
      <c r="AU481" s="18" t="s">
        <v>80</v>
      </c>
    </row>
    <row r="482" spans="2:51" s="14" customFormat="1" ht="12">
      <c r="B482" s="160"/>
      <c r="D482" s="153" t="s">
        <v>145</v>
      </c>
      <c r="E482" s="161" t="s">
        <v>3</v>
      </c>
      <c r="F482" s="162" t="s">
        <v>893</v>
      </c>
      <c r="H482" s="163">
        <v>6.72</v>
      </c>
      <c r="I482" s="164"/>
      <c r="L482" s="160"/>
      <c r="M482" s="165"/>
      <c r="N482" s="166"/>
      <c r="O482" s="166"/>
      <c r="P482" s="166"/>
      <c r="Q482" s="166"/>
      <c r="R482" s="166"/>
      <c r="S482" s="166"/>
      <c r="T482" s="167"/>
      <c r="AT482" s="161" t="s">
        <v>145</v>
      </c>
      <c r="AU482" s="161" t="s">
        <v>80</v>
      </c>
      <c r="AV482" s="14" t="s">
        <v>80</v>
      </c>
      <c r="AW482" s="14" t="s">
        <v>33</v>
      </c>
      <c r="AX482" s="14" t="s">
        <v>78</v>
      </c>
      <c r="AY482" s="161" t="s">
        <v>128</v>
      </c>
    </row>
    <row r="483" spans="1:65" s="2" customFormat="1" ht="16.5" customHeight="1">
      <c r="A483" s="33"/>
      <c r="B483" s="133"/>
      <c r="C483" s="134" t="s">
        <v>894</v>
      </c>
      <c r="D483" s="134" t="s">
        <v>131</v>
      </c>
      <c r="E483" s="135" t="s">
        <v>895</v>
      </c>
      <c r="F483" s="136" t="s">
        <v>896</v>
      </c>
      <c r="G483" s="137" t="s">
        <v>154</v>
      </c>
      <c r="H483" s="138">
        <v>66.24</v>
      </c>
      <c r="I483" s="139"/>
      <c r="J483" s="140">
        <f>ROUND(I483*H483,2)</f>
        <v>0</v>
      </c>
      <c r="K483" s="136" t="s">
        <v>135</v>
      </c>
      <c r="L483" s="34"/>
      <c r="M483" s="141" t="s">
        <v>3</v>
      </c>
      <c r="N483" s="142" t="s">
        <v>44</v>
      </c>
      <c r="O483" s="54"/>
      <c r="P483" s="143">
        <f>O483*H483</f>
        <v>0</v>
      </c>
      <c r="Q483" s="143">
        <v>0</v>
      </c>
      <c r="R483" s="143">
        <f>Q483*H483</f>
        <v>0</v>
      </c>
      <c r="S483" s="143">
        <v>0</v>
      </c>
      <c r="T483" s="144">
        <f>S483*H483</f>
        <v>0</v>
      </c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R483" s="145" t="s">
        <v>224</v>
      </c>
      <c r="AT483" s="145" t="s">
        <v>131</v>
      </c>
      <c r="AU483" s="145" t="s">
        <v>80</v>
      </c>
      <c r="AY483" s="18" t="s">
        <v>128</v>
      </c>
      <c r="BE483" s="146">
        <f>IF(N483="základní",J483,0)</f>
        <v>0</v>
      </c>
      <c r="BF483" s="146">
        <f>IF(N483="snížená",J483,0)</f>
        <v>0</v>
      </c>
      <c r="BG483" s="146">
        <f>IF(N483="zákl. přenesená",J483,0)</f>
        <v>0</v>
      </c>
      <c r="BH483" s="146">
        <f>IF(N483="sníž. přenesená",J483,0)</f>
        <v>0</v>
      </c>
      <c r="BI483" s="146">
        <f>IF(N483="nulová",J483,0)</f>
        <v>0</v>
      </c>
      <c r="BJ483" s="18" t="s">
        <v>78</v>
      </c>
      <c r="BK483" s="146">
        <f>ROUND(I483*H483,2)</f>
        <v>0</v>
      </c>
      <c r="BL483" s="18" t="s">
        <v>224</v>
      </c>
      <c r="BM483" s="145" t="s">
        <v>897</v>
      </c>
    </row>
    <row r="484" spans="1:47" s="2" customFormat="1" ht="12">
      <c r="A484" s="33"/>
      <c r="B484" s="34"/>
      <c r="C484" s="33"/>
      <c r="D484" s="147" t="s">
        <v>138</v>
      </c>
      <c r="E484" s="33"/>
      <c r="F484" s="148" t="s">
        <v>898</v>
      </c>
      <c r="G484" s="33"/>
      <c r="H484" s="33"/>
      <c r="I484" s="149"/>
      <c r="J484" s="33"/>
      <c r="K484" s="33"/>
      <c r="L484" s="34"/>
      <c r="M484" s="150"/>
      <c r="N484" s="151"/>
      <c r="O484" s="54"/>
      <c r="P484" s="54"/>
      <c r="Q484" s="54"/>
      <c r="R484" s="54"/>
      <c r="S484" s="54"/>
      <c r="T484" s="55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T484" s="18" t="s">
        <v>138</v>
      </c>
      <c r="AU484" s="18" t="s">
        <v>80</v>
      </c>
    </row>
    <row r="485" spans="2:51" s="14" customFormat="1" ht="12">
      <c r="B485" s="160"/>
      <c r="D485" s="153" t="s">
        <v>145</v>
      </c>
      <c r="E485" s="161" t="s">
        <v>3</v>
      </c>
      <c r="F485" s="162" t="s">
        <v>899</v>
      </c>
      <c r="H485" s="163">
        <v>66.24</v>
      </c>
      <c r="I485" s="164"/>
      <c r="L485" s="160"/>
      <c r="M485" s="165"/>
      <c r="N485" s="166"/>
      <c r="O485" s="166"/>
      <c r="P485" s="166"/>
      <c r="Q485" s="166"/>
      <c r="R485" s="166"/>
      <c r="S485" s="166"/>
      <c r="T485" s="167"/>
      <c r="AT485" s="161" t="s">
        <v>145</v>
      </c>
      <c r="AU485" s="161" t="s">
        <v>80</v>
      </c>
      <c r="AV485" s="14" t="s">
        <v>80</v>
      </c>
      <c r="AW485" s="14" t="s">
        <v>33</v>
      </c>
      <c r="AX485" s="14" t="s">
        <v>78</v>
      </c>
      <c r="AY485" s="161" t="s">
        <v>128</v>
      </c>
    </row>
    <row r="486" spans="1:65" s="2" customFormat="1" ht="16.5" customHeight="1">
      <c r="A486" s="33"/>
      <c r="B486" s="133"/>
      <c r="C486" s="134" t="s">
        <v>900</v>
      </c>
      <c r="D486" s="134" t="s">
        <v>131</v>
      </c>
      <c r="E486" s="135" t="s">
        <v>901</v>
      </c>
      <c r="F486" s="136" t="s">
        <v>902</v>
      </c>
      <c r="G486" s="137" t="s">
        <v>154</v>
      </c>
      <c r="H486" s="138">
        <v>6.72</v>
      </c>
      <c r="I486" s="139"/>
      <c r="J486" s="140">
        <f>ROUND(I486*H486,2)</f>
        <v>0</v>
      </c>
      <c r="K486" s="136" t="s">
        <v>135</v>
      </c>
      <c r="L486" s="34"/>
      <c r="M486" s="141" t="s">
        <v>3</v>
      </c>
      <c r="N486" s="142" t="s">
        <v>44</v>
      </c>
      <c r="O486" s="54"/>
      <c r="P486" s="143">
        <f>O486*H486</f>
        <v>0</v>
      </c>
      <c r="Q486" s="143">
        <v>9E-05</v>
      </c>
      <c r="R486" s="143">
        <f>Q486*H486</f>
        <v>0.0006048000000000001</v>
      </c>
      <c r="S486" s="143">
        <v>0</v>
      </c>
      <c r="T486" s="144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45" t="s">
        <v>224</v>
      </c>
      <c r="AT486" s="145" t="s">
        <v>131</v>
      </c>
      <c r="AU486" s="145" t="s">
        <v>80</v>
      </c>
      <c r="AY486" s="18" t="s">
        <v>128</v>
      </c>
      <c r="BE486" s="146">
        <f>IF(N486="základní",J486,0)</f>
        <v>0</v>
      </c>
      <c r="BF486" s="146">
        <f>IF(N486="snížená",J486,0)</f>
        <v>0</v>
      </c>
      <c r="BG486" s="146">
        <f>IF(N486="zákl. přenesená",J486,0)</f>
        <v>0</v>
      </c>
      <c r="BH486" s="146">
        <f>IF(N486="sníž. přenesená",J486,0)</f>
        <v>0</v>
      </c>
      <c r="BI486" s="146">
        <f>IF(N486="nulová",J486,0)</f>
        <v>0</v>
      </c>
      <c r="BJ486" s="18" t="s">
        <v>78</v>
      </c>
      <c r="BK486" s="146">
        <f>ROUND(I486*H486,2)</f>
        <v>0</v>
      </c>
      <c r="BL486" s="18" t="s">
        <v>224</v>
      </c>
      <c r="BM486" s="145" t="s">
        <v>903</v>
      </c>
    </row>
    <row r="487" spans="1:47" s="2" customFormat="1" ht="12">
      <c r="A487" s="33"/>
      <c r="B487" s="34"/>
      <c r="C487" s="33"/>
      <c r="D487" s="147" t="s">
        <v>138</v>
      </c>
      <c r="E487" s="33"/>
      <c r="F487" s="148" t="s">
        <v>904</v>
      </c>
      <c r="G487" s="33"/>
      <c r="H487" s="33"/>
      <c r="I487" s="149"/>
      <c r="J487" s="33"/>
      <c r="K487" s="33"/>
      <c r="L487" s="34"/>
      <c r="M487" s="150"/>
      <c r="N487" s="151"/>
      <c r="O487" s="54"/>
      <c r="P487" s="54"/>
      <c r="Q487" s="54"/>
      <c r="R487" s="54"/>
      <c r="S487" s="54"/>
      <c r="T487" s="55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T487" s="18" t="s">
        <v>138</v>
      </c>
      <c r="AU487" s="18" t="s">
        <v>80</v>
      </c>
    </row>
    <row r="488" spans="1:65" s="2" customFormat="1" ht="16.5" customHeight="1">
      <c r="A488" s="33"/>
      <c r="B488" s="133"/>
      <c r="C488" s="134" t="s">
        <v>905</v>
      </c>
      <c r="D488" s="134" t="s">
        <v>131</v>
      </c>
      <c r="E488" s="135" t="s">
        <v>906</v>
      </c>
      <c r="F488" s="136" t="s">
        <v>907</v>
      </c>
      <c r="G488" s="137" t="s">
        <v>154</v>
      </c>
      <c r="H488" s="138">
        <v>66.24</v>
      </c>
      <c r="I488" s="139"/>
      <c r="J488" s="140">
        <f>ROUND(I488*H488,2)</f>
        <v>0</v>
      </c>
      <c r="K488" s="136" t="s">
        <v>135</v>
      </c>
      <c r="L488" s="34"/>
      <c r="M488" s="141" t="s">
        <v>3</v>
      </c>
      <c r="N488" s="142" t="s">
        <v>44</v>
      </c>
      <c r="O488" s="54"/>
      <c r="P488" s="143">
        <f>O488*H488</f>
        <v>0</v>
      </c>
      <c r="Q488" s="143">
        <v>0.00019</v>
      </c>
      <c r="R488" s="143">
        <f>Q488*H488</f>
        <v>0.012585599999999999</v>
      </c>
      <c r="S488" s="143">
        <v>0</v>
      </c>
      <c r="T488" s="144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45" t="s">
        <v>224</v>
      </c>
      <c r="AT488" s="145" t="s">
        <v>131</v>
      </c>
      <c r="AU488" s="145" t="s">
        <v>80</v>
      </c>
      <c r="AY488" s="18" t="s">
        <v>128</v>
      </c>
      <c r="BE488" s="146">
        <f>IF(N488="základní",J488,0)</f>
        <v>0</v>
      </c>
      <c r="BF488" s="146">
        <f>IF(N488="snížená",J488,0)</f>
        <v>0</v>
      </c>
      <c r="BG488" s="146">
        <f>IF(N488="zákl. přenesená",J488,0)</f>
        <v>0</v>
      </c>
      <c r="BH488" s="146">
        <f>IF(N488="sníž. přenesená",J488,0)</f>
        <v>0</v>
      </c>
      <c r="BI488" s="146">
        <f>IF(N488="nulová",J488,0)</f>
        <v>0</v>
      </c>
      <c r="BJ488" s="18" t="s">
        <v>78</v>
      </c>
      <c r="BK488" s="146">
        <f>ROUND(I488*H488,2)</f>
        <v>0</v>
      </c>
      <c r="BL488" s="18" t="s">
        <v>224</v>
      </c>
      <c r="BM488" s="145" t="s">
        <v>908</v>
      </c>
    </row>
    <row r="489" spans="1:47" s="2" customFormat="1" ht="12">
      <c r="A489" s="33"/>
      <c r="B489" s="34"/>
      <c r="C489" s="33"/>
      <c r="D489" s="147" t="s">
        <v>138</v>
      </c>
      <c r="E489" s="33"/>
      <c r="F489" s="148" t="s">
        <v>909</v>
      </c>
      <c r="G489" s="33"/>
      <c r="H489" s="33"/>
      <c r="I489" s="149"/>
      <c r="J489" s="33"/>
      <c r="K489" s="33"/>
      <c r="L489" s="34"/>
      <c r="M489" s="150"/>
      <c r="N489" s="151"/>
      <c r="O489" s="54"/>
      <c r="P489" s="54"/>
      <c r="Q489" s="54"/>
      <c r="R489" s="54"/>
      <c r="S489" s="54"/>
      <c r="T489" s="55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T489" s="18" t="s">
        <v>138</v>
      </c>
      <c r="AU489" s="18" t="s">
        <v>80</v>
      </c>
    </row>
    <row r="490" spans="1:65" s="2" customFormat="1" ht="16.5" customHeight="1">
      <c r="A490" s="33"/>
      <c r="B490" s="133"/>
      <c r="C490" s="134" t="s">
        <v>910</v>
      </c>
      <c r="D490" s="134" t="s">
        <v>131</v>
      </c>
      <c r="E490" s="135" t="s">
        <v>911</v>
      </c>
      <c r="F490" s="136" t="s">
        <v>912</v>
      </c>
      <c r="G490" s="137" t="s">
        <v>154</v>
      </c>
      <c r="H490" s="138">
        <v>6.72</v>
      </c>
      <c r="I490" s="139"/>
      <c r="J490" s="140">
        <f>ROUND(I490*H490,2)</f>
        <v>0</v>
      </c>
      <c r="K490" s="136" t="s">
        <v>135</v>
      </c>
      <c r="L490" s="34"/>
      <c r="M490" s="141" t="s">
        <v>3</v>
      </c>
      <c r="N490" s="142" t="s">
        <v>44</v>
      </c>
      <c r="O490" s="54"/>
      <c r="P490" s="143">
        <f>O490*H490</f>
        <v>0</v>
      </c>
      <c r="Q490" s="143">
        <v>0.00013</v>
      </c>
      <c r="R490" s="143">
        <f>Q490*H490</f>
        <v>0.0008735999999999999</v>
      </c>
      <c r="S490" s="143">
        <v>0</v>
      </c>
      <c r="T490" s="144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45" t="s">
        <v>224</v>
      </c>
      <c r="AT490" s="145" t="s">
        <v>131</v>
      </c>
      <c r="AU490" s="145" t="s">
        <v>80</v>
      </c>
      <c r="AY490" s="18" t="s">
        <v>128</v>
      </c>
      <c r="BE490" s="146">
        <f>IF(N490="základní",J490,0)</f>
        <v>0</v>
      </c>
      <c r="BF490" s="146">
        <f>IF(N490="snížená",J490,0)</f>
        <v>0</v>
      </c>
      <c r="BG490" s="146">
        <f>IF(N490="zákl. přenesená",J490,0)</f>
        <v>0</v>
      </c>
      <c r="BH490" s="146">
        <f>IF(N490="sníž. přenesená",J490,0)</f>
        <v>0</v>
      </c>
      <c r="BI490" s="146">
        <f>IF(N490="nulová",J490,0)</f>
        <v>0</v>
      </c>
      <c r="BJ490" s="18" t="s">
        <v>78</v>
      </c>
      <c r="BK490" s="146">
        <f>ROUND(I490*H490,2)</f>
        <v>0</v>
      </c>
      <c r="BL490" s="18" t="s">
        <v>224</v>
      </c>
      <c r="BM490" s="145" t="s">
        <v>913</v>
      </c>
    </row>
    <row r="491" spans="1:47" s="2" customFormat="1" ht="12">
      <c r="A491" s="33"/>
      <c r="B491" s="34"/>
      <c r="C491" s="33"/>
      <c r="D491" s="147" t="s">
        <v>138</v>
      </c>
      <c r="E491" s="33"/>
      <c r="F491" s="148" t="s">
        <v>914</v>
      </c>
      <c r="G491" s="33"/>
      <c r="H491" s="33"/>
      <c r="I491" s="149"/>
      <c r="J491" s="33"/>
      <c r="K491" s="33"/>
      <c r="L491" s="34"/>
      <c r="M491" s="150"/>
      <c r="N491" s="151"/>
      <c r="O491" s="54"/>
      <c r="P491" s="54"/>
      <c r="Q491" s="54"/>
      <c r="R491" s="54"/>
      <c r="S491" s="54"/>
      <c r="T491" s="55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T491" s="18" t="s">
        <v>138</v>
      </c>
      <c r="AU491" s="18" t="s">
        <v>80</v>
      </c>
    </row>
    <row r="492" spans="1:65" s="2" customFormat="1" ht="16.5" customHeight="1">
      <c r="A492" s="33"/>
      <c r="B492" s="133"/>
      <c r="C492" s="134" t="s">
        <v>915</v>
      </c>
      <c r="D492" s="134" t="s">
        <v>131</v>
      </c>
      <c r="E492" s="135" t="s">
        <v>916</v>
      </c>
      <c r="F492" s="136" t="s">
        <v>917</v>
      </c>
      <c r="G492" s="137" t="s">
        <v>154</v>
      </c>
      <c r="H492" s="138">
        <v>66.24</v>
      </c>
      <c r="I492" s="139"/>
      <c r="J492" s="140">
        <f>ROUND(I492*H492,2)</f>
        <v>0</v>
      </c>
      <c r="K492" s="136" t="s">
        <v>135</v>
      </c>
      <c r="L492" s="34"/>
      <c r="M492" s="141" t="s">
        <v>3</v>
      </c>
      <c r="N492" s="142" t="s">
        <v>44</v>
      </c>
      <c r="O492" s="54"/>
      <c r="P492" s="143">
        <f>O492*H492</f>
        <v>0</v>
      </c>
      <c r="Q492" s="143">
        <v>0.00017</v>
      </c>
      <c r="R492" s="143">
        <f>Q492*H492</f>
        <v>0.0112608</v>
      </c>
      <c r="S492" s="143">
        <v>0</v>
      </c>
      <c r="T492" s="144">
        <f>S492*H492</f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45" t="s">
        <v>224</v>
      </c>
      <c r="AT492" s="145" t="s">
        <v>131</v>
      </c>
      <c r="AU492" s="145" t="s">
        <v>80</v>
      </c>
      <c r="AY492" s="18" t="s">
        <v>128</v>
      </c>
      <c r="BE492" s="146">
        <f>IF(N492="základní",J492,0)</f>
        <v>0</v>
      </c>
      <c r="BF492" s="146">
        <f>IF(N492="snížená",J492,0)</f>
        <v>0</v>
      </c>
      <c r="BG492" s="146">
        <f>IF(N492="zákl. přenesená",J492,0)</f>
        <v>0</v>
      </c>
      <c r="BH492" s="146">
        <f>IF(N492="sníž. přenesená",J492,0)</f>
        <v>0</v>
      </c>
      <c r="BI492" s="146">
        <f>IF(N492="nulová",J492,0)</f>
        <v>0</v>
      </c>
      <c r="BJ492" s="18" t="s">
        <v>78</v>
      </c>
      <c r="BK492" s="146">
        <f>ROUND(I492*H492,2)</f>
        <v>0</v>
      </c>
      <c r="BL492" s="18" t="s">
        <v>224</v>
      </c>
      <c r="BM492" s="145" t="s">
        <v>918</v>
      </c>
    </row>
    <row r="493" spans="1:47" s="2" customFormat="1" ht="12">
      <c r="A493" s="33"/>
      <c r="B493" s="34"/>
      <c r="C493" s="33"/>
      <c r="D493" s="147" t="s">
        <v>138</v>
      </c>
      <c r="E493" s="33"/>
      <c r="F493" s="148" t="s">
        <v>919</v>
      </c>
      <c r="G493" s="33"/>
      <c r="H493" s="33"/>
      <c r="I493" s="149"/>
      <c r="J493" s="33"/>
      <c r="K493" s="33"/>
      <c r="L493" s="34"/>
      <c r="M493" s="150"/>
      <c r="N493" s="151"/>
      <c r="O493" s="54"/>
      <c r="P493" s="54"/>
      <c r="Q493" s="54"/>
      <c r="R493" s="54"/>
      <c r="S493" s="54"/>
      <c r="T493" s="55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T493" s="18" t="s">
        <v>138</v>
      </c>
      <c r="AU493" s="18" t="s">
        <v>80</v>
      </c>
    </row>
    <row r="494" spans="1:65" s="2" customFormat="1" ht="16.5" customHeight="1">
      <c r="A494" s="33"/>
      <c r="B494" s="133"/>
      <c r="C494" s="134" t="s">
        <v>920</v>
      </c>
      <c r="D494" s="134" t="s">
        <v>131</v>
      </c>
      <c r="E494" s="135" t="s">
        <v>921</v>
      </c>
      <c r="F494" s="136" t="s">
        <v>922</v>
      </c>
      <c r="G494" s="137" t="s">
        <v>154</v>
      </c>
      <c r="H494" s="138">
        <v>6.72</v>
      </c>
      <c r="I494" s="139"/>
      <c r="J494" s="140">
        <f>ROUND(I494*H494,2)</f>
        <v>0</v>
      </c>
      <c r="K494" s="136" t="s">
        <v>135</v>
      </c>
      <c r="L494" s="34"/>
      <c r="M494" s="141" t="s">
        <v>3</v>
      </c>
      <c r="N494" s="142" t="s">
        <v>44</v>
      </c>
      <c r="O494" s="54"/>
      <c r="P494" s="143">
        <f>O494*H494</f>
        <v>0</v>
      </c>
      <c r="Q494" s="143">
        <v>0.00034</v>
      </c>
      <c r="R494" s="143">
        <f>Q494*H494</f>
        <v>0.0022848</v>
      </c>
      <c r="S494" s="143">
        <v>0</v>
      </c>
      <c r="T494" s="144">
        <f>S494*H494</f>
        <v>0</v>
      </c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R494" s="145" t="s">
        <v>224</v>
      </c>
      <c r="AT494" s="145" t="s">
        <v>131</v>
      </c>
      <c r="AU494" s="145" t="s">
        <v>80</v>
      </c>
      <c r="AY494" s="18" t="s">
        <v>128</v>
      </c>
      <c r="BE494" s="146">
        <f>IF(N494="základní",J494,0)</f>
        <v>0</v>
      </c>
      <c r="BF494" s="146">
        <f>IF(N494="snížená",J494,0)</f>
        <v>0</v>
      </c>
      <c r="BG494" s="146">
        <f>IF(N494="zákl. přenesená",J494,0)</f>
        <v>0</v>
      </c>
      <c r="BH494" s="146">
        <f>IF(N494="sníž. přenesená",J494,0)</f>
        <v>0</v>
      </c>
      <c r="BI494" s="146">
        <f>IF(N494="nulová",J494,0)</f>
        <v>0</v>
      </c>
      <c r="BJ494" s="18" t="s">
        <v>78</v>
      </c>
      <c r="BK494" s="146">
        <f>ROUND(I494*H494,2)</f>
        <v>0</v>
      </c>
      <c r="BL494" s="18" t="s">
        <v>224</v>
      </c>
      <c r="BM494" s="145" t="s">
        <v>923</v>
      </c>
    </row>
    <row r="495" spans="1:47" s="2" customFormat="1" ht="12">
      <c r="A495" s="33"/>
      <c r="B495" s="34"/>
      <c r="C495" s="33"/>
      <c r="D495" s="147" t="s">
        <v>138</v>
      </c>
      <c r="E495" s="33"/>
      <c r="F495" s="148" t="s">
        <v>924</v>
      </c>
      <c r="G495" s="33"/>
      <c r="H495" s="33"/>
      <c r="I495" s="149"/>
      <c r="J495" s="33"/>
      <c r="K495" s="33"/>
      <c r="L495" s="34"/>
      <c r="M495" s="150"/>
      <c r="N495" s="151"/>
      <c r="O495" s="54"/>
      <c r="P495" s="54"/>
      <c r="Q495" s="54"/>
      <c r="R495" s="54"/>
      <c r="S495" s="54"/>
      <c r="T495" s="55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T495" s="18" t="s">
        <v>138</v>
      </c>
      <c r="AU495" s="18" t="s">
        <v>80</v>
      </c>
    </row>
    <row r="496" spans="1:65" s="2" customFormat="1" ht="16.5" customHeight="1">
      <c r="A496" s="33"/>
      <c r="B496" s="133"/>
      <c r="C496" s="134" t="s">
        <v>925</v>
      </c>
      <c r="D496" s="134" t="s">
        <v>131</v>
      </c>
      <c r="E496" s="135" t="s">
        <v>926</v>
      </c>
      <c r="F496" s="136" t="s">
        <v>927</v>
      </c>
      <c r="G496" s="137" t="s">
        <v>154</v>
      </c>
      <c r="H496" s="138">
        <v>66.24</v>
      </c>
      <c r="I496" s="139"/>
      <c r="J496" s="140">
        <f>ROUND(I496*H496,2)</f>
        <v>0</v>
      </c>
      <c r="K496" s="136" t="s">
        <v>135</v>
      </c>
      <c r="L496" s="34"/>
      <c r="M496" s="141" t="s">
        <v>3</v>
      </c>
      <c r="N496" s="142" t="s">
        <v>44</v>
      </c>
      <c r="O496" s="54"/>
      <c r="P496" s="143">
        <f>O496*H496</f>
        <v>0</v>
      </c>
      <c r="Q496" s="143">
        <v>0.00043</v>
      </c>
      <c r="R496" s="143">
        <f>Q496*H496</f>
        <v>0.028483199999999997</v>
      </c>
      <c r="S496" s="143">
        <v>0</v>
      </c>
      <c r="T496" s="144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45" t="s">
        <v>224</v>
      </c>
      <c r="AT496" s="145" t="s">
        <v>131</v>
      </c>
      <c r="AU496" s="145" t="s">
        <v>80</v>
      </c>
      <c r="AY496" s="18" t="s">
        <v>128</v>
      </c>
      <c r="BE496" s="146">
        <f>IF(N496="základní",J496,0)</f>
        <v>0</v>
      </c>
      <c r="BF496" s="146">
        <f>IF(N496="snížená",J496,0)</f>
        <v>0</v>
      </c>
      <c r="BG496" s="146">
        <f>IF(N496="zákl. přenesená",J496,0)</f>
        <v>0</v>
      </c>
      <c r="BH496" s="146">
        <f>IF(N496="sníž. přenesená",J496,0)</f>
        <v>0</v>
      </c>
      <c r="BI496" s="146">
        <f>IF(N496="nulová",J496,0)</f>
        <v>0</v>
      </c>
      <c r="BJ496" s="18" t="s">
        <v>78</v>
      </c>
      <c r="BK496" s="146">
        <f>ROUND(I496*H496,2)</f>
        <v>0</v>
      </c>
      <c r="BL496" s="18" t="s">
        <v>224</v>
      </c>
      <c r="BM496" s="145" t="s">
        <v>928</v>
      </c>
    </row>
    <row r="497" spans="1:47" s="2" customFormat="1" ht="12">
      <c r="A497" s="33"/>
      <c r="B497" s="34"/>
      <c r="C497" s="33"/>
      <c r="D497" s="147" t="s">
        <v>138</v>
      </c>
      <c r="E497" s="33"/>
      <c r="F497" s="148" t="s">
        <v>929</v>
      </c>
      <c r="G497" s="33"/>
      <c r="H497" s="33"/>
      <c r="I497" s="149"/>
      <c r="J497" s="33"/>
      <c r="K497" s="33"/>
      <c r="L497" s="34"/>
      <c r="M497" s="150"/>
      <c r="N497" s="151"/>
      <c r="O497" s="54"/>
      <c r="P497" s="54"/>
      <c r="Q497" s="54"/>
      <c r="R497" s="54"/>
      <c r="S497" s="54"/>
      <c r="T497" s="55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T497" s="18" t="s">
        <v>138</v>
      </c>
      <c r="AU497" s="18" t="s">
        <v>80</v>
      </c>
    </row>
    <row r="498" spans="1:65" s="2" customFormat="1" ht="24.2" customHeight="1">
      <c r="A498" s="33"/>
      <c r="B498" s="133"/>
      <c r="C498" s="134" t="s">
        <v>930</v>
      </c>
      <c r="D498" s="134" t="s">
        <v>131</v>
      </c>
      <c r="E498" s="135" t="s">
        <v>931</v>
      </c>
      <c r="F498" s="136" t="s">
        <v>932</v>
      </c>
      <c r="G498" s="137" t="s">
        <v>154</v>
      </c>
      <c r="H498" s="138">
        <v>46.76</v>
      </c>
      <c r="I498" s="139"/>
      <c r="J498" s="140">
        <f>ROUND(I498*H498,2)</f>
        <v>0</v>
      </c>
      <c r="K498" s="136" t="s">
        <v>3</v>
      </c>
      <c r="L498" s="34"/>
      <c r="M498" s="141" t="s">
        <v>3</v>
      </c>
      <c r="N498" s="142" t="s">
        <v>44</v>
      </c>
      <c r="O498" s="54"/>
      <c r="P498" s="143">
        <f>O498*H498</f>
        <v>0</v>
      </c>
      <c r="Q498" s="143">
        <v>0.0002</v>
      </c>
      <c r="R498" s="143">
        <f>Q498*H498</f>
        <v>0.009352</v>
      </c>
      <c r="S498" s="143">
        <v>0</v>
      </c>
      <c r="T498" s="144">
        <f>S498*H498</f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145" t="s">
        <v>224</v>
      </c>
      <c r="AT498" s="145" t="s">
        <v>131</v>
      </c>
      <c r="AU498" s="145" t="s">
        <v>80</v>
      </c>
      <c r="AY498" s="18" t="s">
        <v>128</v>
      </c>
      <c r="BE498" s="146">
        <f>IF(N498="základní",J498,0)</f>
        <v>0</v>
      </c>
      <c r="BF498" s="146">
        <f>IF(N498="snížená",J498,0)</f>
        <v>0</v>
      </c>
      <c r="BG498" s="146">
        <f>IF(N498="zákl. přenesená",J498,0)</f>
        <v>0</v>
      </c>
      <c r="BH498" s="146">
        <f>IF(N498="sníž. přenesená",J498,0)</f>
        <v>0</v>
      </c>
      <c r="BI498" s="146">
        <f>IF(N498="nulová",J498,0)</f>
        <v>0</v>
      </c>
      <c r="BJ498" s="18" t="s">
        <v>78</v>
      </c>
      <c r="BK498" s="146">
        <f>ROUND(I498*H498,2)</f>
        <v>0</v>
      </c>
      <c r="BL498" s="18" t="s">
        <v>224</v>
      </c>
      <c r="BM498" s="145" t="s">
        <v>933</v>
      </c>
    </row>
    <row r="499" spans="1:65" s="2" customFormat="1" ht="24.2" customHeight="1">
      <c r="A499" s="33"/>
      <c r="B499" s="133"/>
      <c r="C499" s="134" t="s">
        <v>934</v>
      </c>
      <c r="D499" s="134" t="s">
        <v>131</v>
      </c>
      <c r="E499" s="135" t="s">
        <v>935</v>
      </c>
      <c r="F499" s="136" t="s">
        <v>936</v>
      </c>
      <c r="G499" s="137" t="s">
        <v>154</v>
      </c>
      <c r="H499" s="138">
        <v>46.76</v>
      </c>
      <c r="I499" s="139"/>
      <c r="J499" s="140">
        <f>ROUND(I499*H499,2)</f>
        <v>0</v>
      </c>
      <c r="K499" s="136" t="s">
        <v>3</v>
      </c>
      <c r="L499" s="34"/>
      <c r="M499" s="141" t="s">
        <v>3</v>
      </c>
      <c r="N499" s="142" t="s">
        <v>44</v>
      </c>
      <c r="O499" s="54"/>
      <c r="P499" s="143">
        <f>O499*H499</f>
        <v>0</v>
      </c>
      <c r="Q499" s="143">
        <v>0.00041</v>
      </c>
      <c r="R499" s="143">
        <f>Q499*H499</f>
        <v>0.0191716</v>
      </c>
      <c r="S499" s="143">
        <v>0</v>
      </c>
      <c r="T499" s="144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45" t="s">
        <v>224</v>
      </c>
      <c r="AT499" s="145" t="s">
        <v>131</v>
      </c>
      <c r="AU499" s="145" t="s">
        <v>80</v>
      </c>
      <c r="AY499" s="18" t="s">
        <v>128</v>
      </c>
      <c r="BE499" s="146">
        <f>IF(N499="základní",J499,0)</f>
        <v>0</v>
      </c>
      <c r="BF499" s="146">
        <f>IF(N499="snížená",J499,0)</f>
        <v>0</v>
      </c>
      <c r="BG499" s="146">
        <f>IF(N499="zákl. přenesená",J499,0)</f>
        <v>0</v>
      </c>
      <c r="BH499" s="146">
        <f>IF(N499="sníž. přenesená",J499,0)</f>
        <v>0</v>
      </c>
      <c r="BI499" s="146">
        <f>IF(N499="nulová",J499,0)</f>
        <v>0</v>
      </c>
      <c r="BJ499" s="18" t="s">
        <v>78</v>
      </c>
      <c r="BK499" s="146">
        <f>ROUND(I499*H499,2)</f>
        <v>0</v>
      </c>
      <c r="BL499" s="18" t="s">
        <v>224</v>
      </c>
      <c r="BM499" s="145" t="s">
        <v>937</v>
      </c>
    </row>
    <row r="500" spans="2:51" s="14" customFormat="1" ht="12">
      <c r="B500" s="160"/>
      <c r="D500" s="153" t="s">
        <v>145</v>
      </c>
      <c r="E500" s="161" t="s">
        <v>3</v>
      </c>
      <c r="F500" s="162" t="s">
        <v>264</v>
      </c>
      <c r="H500" s="163">
        <v>8.58</v>
      </c>
      <c r="I500" s="164"/>
      <c r="L500" s="160"/>
      <c r="M500" s="165"/>
      <c r="N500" s="166"/>
      <c r="O500" s="166"/>
      <c r="P500" s="166"/>
      <c r="Q500" s="166"/>
      <c r="R500" s="166"/>
      <c r="S500" s="166"/>
      <c r="T500" s="167"/>
      <c r="AT500" s="161" t="s">
        <v>145</v>
      </c>
      <c r="AU500" s="161" t="s">
        <v>80</v>
      </c>
      <c r="AV500" s="14" t="s">
        <v>80</v>
      </c>
      <c r="AW500" s="14" t="s">
        <v>33</v>
      </c>
      <c r="AX500" s="14" t="s">
        <v>73</v>
      </c>
      <c r="AY500" s="161" t="s">
        <v>128</v>
      </c>
    </row>
    <row r="501" spans="2:51" s="14" customFormat="1" ht="12">
      <c r="B501" s="160"/>
      <c r="D501" s="153" t="s">
        <v>145</v>
      </c>
      <c r="E501" s="161" t="s">
        <v>3</v>
      </c>
      <c r="F501" s="162" t="s">
        <v>270</v>
      </c>
      <c r="H501" s="163">
        <v>38.18</v>
      </c>
      <c r="I501" s="164"/>
      <c r="L501" s="160"/>
      <c r="M501" s="165"/>
      <c r="N501" s="166"/>
      <c r="O501" s="166"/>
      <c r="P501" s="166"/>
      <c r="Q501" s="166"/>
      <c r="R501" s="166"/>
      <c r="S501" s="166"/>
      <c r="T501" s="167"/>
      <c r="AT501" s="161" t="s">
        <v>145</v>
      </c>
      <c r="AU501" s="161" t="s">
        <v>80</v>
      </c>
      <c r="AV501" s="14" t="s">
        <v>80</v>
      </c>
      <c r="AW501" s="14" t="s">
        <v>33</v>
      </c>
      <c r="AX501" s="14" t="s">
        <v>73</v>
      </c>
      <c r="AY501" s="161" t="s">
        <v>128</v>
      </c>
    </row>
    <row r="502" spans="2:51" s="15" customFormat="1" ht="12">
      <c r="B502" s="168"/>
      <c r="D502" s="153" t="s">
        <v>145</v>
      </c>
      <c r="E502" s="169" t="s">
        <v>3</v>
      </c>
      <c r="F502" s="170" t="s">
        <v>213</v>
      </c>
      <c r="H502" s="171">
        <v>46.76</v>
      </c>
      <c r="I502" s="172"/>
      <c r="L502" s="168"/>
      <c r="M502" s="173"/>
      <c r="N502" s="174"/>
      <c r="O502" s="174"/>
      <c r="P502" s="174"/>
      <c r="Q502" s="174"/>
      <c r="R502" s="174"/>
      <c r="S502" s="174"/>
      <c r="T502" s="175"/>
      <c r="AT502" s="169" t="s">
        <v>145</v>
      </c>
      <c r="AU502" s="169" t="s">
        <v>80</v>
      </c>
      <c r="AV502" s="15" t="s">
        <v>136</v>
      </c>
      <c r="AW502" s="15" t="s">
        <v>33</v>
      </c>
      <c r="AX502" s="15" t="s">
        <v>78</v>
      </c>
      <c r="AY502" s="169" t="s">
        <v>128</v>
      </c>
    </row>
    <row r="503" spans="2:63" s="12" customFormat="1" ht="22.9" customHeight="1">
      <c r="B503" s="120"/>
      <c r="D503" s="121" t="s">
        <v>72</v>
      </c>
      <c r="E503" s="131" t="s">
        <v>938</v>
      </c>
      <c r="F503" s="131" t="s">
        <v>939</v>
      </c>
      <c r="I503" s="123"/>
      <c r="J503" s="132">
        <f>BK503</f>
        <v>0</v>
      </c>
      <c r="L503" s="120"/>
      <c r="M503" s="125"/>
      <c r="N503" s="126"/>
      <c r="O503" s="126"/>
      <c r="P503" s="127">
        <f>SUM(P504:P537)</f>
        <v>0</v>
      </c>
      <c r="Q503" s="126"/>
      <c r="R503" s="127">
        <f>SUM(R504:R537)</f>
        <v>1.9815993600000001</v>
      </c>
      <c r="S503" s="126"/>
      <c r="T503" s="128">
        <f>SUM(T504:T537)</f>
        <v>0</v>
      </c>
      <c r="AR503" s="121" t="s">
        <v>80</v>
      </c>
      <c r="AT503" s="129" t="s">
        <v>72</v>
      </c>
      <c r="AU503" s="129" t="s">
        <v>78</v>
      </c>
      <c r="AY503" s="121" t="s">
        <v>128</v>
      </c>
      <c r="BK503" s="130">
        <f>SUM(BK504:BK537)</f>
        <v>0</v>
      </c>
    </row>
    <row r="504" spans="1:65" s="2" customFormat="1" ht="16.5" customHeight="1">
      <c r="A504" s="33"/>
      <c r="B504" s="133"/>
      <c r="C504" s="134" t="s">
        <v>940</v>
      </c>
      <c r="D504" s="134" t="s">
        <v>131</v>
      </c>
      <c r="E504" s="135" t="s">
        <v>941</v>
      </c>
      <c r="F504" s="136" t="s">
        <v>942</v>
      </c>
      <c r="G504" s="137" t="s">
        <v>154</v>
      </c>
      <c r="H504" s="138">
        <v>3657.232</v>
      </c>
      <c r="I504" s="139"/>
      <c r="J504" s="140">
        <f>ROUND(I504*H504,2)</f>
        <v>0</v>
      </c>
      <c r="K504" s="136" t="s">
        <v>135</v>
      </c>
      <c r="L504" s="34"/>
      <c r="M504" s="141" t="s">
        <v>3</v>
      </c>
      <c r="N504" s="142" t="s">
        <v>44</v>
      </c>
      <c r="O504" s="54"/>
      <c r="P504" s="143">
        <f>O504*H504</f>
        <v>0</v>
      </c>
      <c r="Q504" s="143">
        <v>0</v>
      </c>
      <c r="R504" s="143">
        <f>Q504*H504</f>
        <v>0</v>
      </c>
      <c r="S504" s="143">
        <v>0</v>
      </c>
      <c r="T504" s="144">
        <f>S504*H504</f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145" t="s">
        <v>224</v>
      </c>
      <c r="AT504" s="145" t="s">
        <v>131</v>
      </c>
      <c r="AU504" s="145" t="s">
        <v>80</v>
      </c>
      <c r="AY504" s="18" t="s">
        <v>128</v>
      </c>
      <c r="BE504" s="146">
        <f>IF(N504="základní",J504,0)</f>
        <v>0</v>
      </c>
      <c r="BF504" s="146">
        <f>IF(N504="snížená",J504,0)</f>
        <v>0</v>
      </c>
      <c r="BG504" s="146">
        <f>IF(N504="zákl. přenesená",J504,0)</f>
        <v>0</v>
      </c>
      <c r="BH504" s="146">
        <f>IF(N504="sníž. přenesená",J504,0)</f>
        <v>0</v>
      </c>
      <c r="BI504" s="146">
        <f>IF(N504="nulová",J504,0)</f>
        <v>0</v>
      </c>
      <c r="BJ504" s="18" t="s">
        <v>78</v>
      </c>
      <c r="BK504" s="146">
        <f>ROUND(I504*H504,2)</f>
        <v>0</v>
      </c>
      <c r="BL504" s="18" t="s">
        <v>224</v>
      </c>
      <c r="BM504" s="145" t="s">
        <v>943</v>
      </c>
    </row>
    <row r="505" spans="1:47" s="2" customFormat="1" ht="12">
      <c r="A505" s="33"/>
      <c r="B505" s="34"/>
      <c r="C505" s="33"/>
      <c r="D505" s="147" t="s">
        <v>138</v>
      </c>
      <c r="E505" s="33"/>
      <c r="F505" s="148" t="s">
        <v>944</v>
      </c>
      <c r="G505" s="33"/>
      <c r="H505" s="33"/>
      <c r="I505" s="149"/>
      <c r="J505" s="33"/>
      <c r="K505" s="33"/>
      <c r="L505" s="34"/>
      <c r="M505" s="150"/>
      <c r="N505" s="151"/>
      <c r="O505" s="54"/>
      <c r="P505" s="54"/>
      <c r="Q505" s="54"/>
      <c r="R505" s="54"/>
      <c r="S505" s="54"/>
      <c r="T505" s="55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T505" s="18" t="s">
        <v>138</v>
      </c>
      <c r="AU505" s="18" t="s">
        <v>80</v>
      </c>
    </row>
    <row r="506" spans="1:65" s="2" customFormat="1" ht="16.5" customHeight="1">
      <c r="A506" s="33"/>
      <c r="B506" s="133"/>
      <c r="C506" s="134" t="s">
        <v>945</v>
      </c>
      <c r="D506" s="134" t="s">
        <v>131</v>
      </c>
      <c r="E506" s="135" t="s">
        <v>946</v>
      </c>
      <c r="F506" s="136" t="s">
        <v>947</v>
      </c>
      <c r="G506" s="137" t="s">
        <v>154</v>
      </c>
      <c r="H506" s="138">
        <v>1078.28</v>
      </c>
      <c r="I506" s="139"/>
      <c r="J506" s="140">
        <f>ROUND(I506*H506,2)</f>
        <v>0</v>
      </c>
      <c r="K506" s="136" t="s">
        <v>135</v>
      </c>
      <c r="L506" s="34"/>
      <c r="M506" s="141" t="s">
        <v>3</v>
      </c>
      <c r="N506" s="142" t="s">
        <v>44</v>
      </c>
      <c r="O506" s="54"/>
      <c r="P506" s="143">
        <f>O506*H506</f>
        <v>0</v>
      </c>
      <c r="Q506" s="143">
        <v>0</v>
      </c>
      <c r="R506" s="143">
        <f>Q506*H506</f>
        <v>0</v>
      </c>
      <c r="S506" s="143">
        <v>0</v>
      </c>
      <c r="T506" s="144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45" t="s">
        <v>224</v>
      </c>
      <c r="AT506" s="145" t="s">
        <v>131</v>
      </c>
      <c r="AU506" s="145" t="s">
        <v>80</v>
      </c>
      <c r="AY506" s="18" t="s">
        <v>128</v>
      </c>
      <c r="BE506" s="146">
        <f>IF(N506="základní",J506,0)</f>
        <v>0</v>
      </c>
      <c r="BF506" s="146">
        <f>IF(N506="snížená",J506,0)</f>
        <v>0</v>
      </c>
      <c r="BG506" s="146">
        <f>IF(N506="zákl. přenesená",J506,0)</f>
        <v>0</v>
      </c>
      <c r="BH506" s="146">
        <f>IF(N506="sníž. přenesená",J506,0)</f>
        <v>0</v>
      </c>
      <c r="BI506" s="146">
        <f>IF(N506="nulová",J506,0)</f>
        <v>0</v>
      </c>
      <c r="BJ506" s="18" t="s">
        <v>78</v>
      </c>
      <c r="BK506" s="146">
        <f>ROUND(I506*H506,2)</f>
        <v>0</v>
      </c>
      <c r="BL506" s="18" t="s">
        <v>224</v>
      </c>
      <c r="BM506" s="145" t="s">
        <v>948</v>
      </c>
    </row>
    <row r="507" spans="1:47" s="2" customFormat="1" ht="12">
      <c r="A507" s="33"/>
      <c r="B507" s="34"/>
      <c r="C507" s="33"/>
      <c r="D507" s="147" t="s">
        <v>138</v>
      </c>
      <c r="E507" s="33"/>
      <c r="F507" s="148" t="s">
        <v>949</v>
      </c>
      <c r="G507" s="33"/>
      <c r="H507" s="33"/>
      <c r="I507" s="149"/>
      <c r="J507" s="33"/>
      <c r="K507" s="33"/>
      <c r="L507" s="34"/>
      <c r="M507" s="150"/>
      <c r="N507" s="151"/>
      <c r="O507" s="54"/>
      <c r="P507" s="54"/>
      <c r="Q507" s="54"/>
      <c r="R507" s="54"/>
      <c r="S507" s="54"/>
      <c r="T507" s="55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T507" s="18" t="s">
        <v>138</v>
      </c>
      <c r="AU507" s="18" t="s">
        <v>80</v>
      </c>
    </row>
    <row r="508" spans="2:51" s="14" customFormat="1" ht="12">
      <c r="B508" s="160"/>
      <c r="D508" s="153" t="s">
        <v>145</v>
      </c>
      <c r="E508" s="161" t="s">
        <v>3</v>
      </c>
      <c r="F508" s="162" t="s">
        <v>950</v>
      </c>
      <c r="H508" s="163">
        <v>1078.28</v>
      </c>
      <c r="I508" s="164"/>
      <c r="L508" s="160"/>
      <c r="M508" s="165"/>
      <c r="N508" s="166"/>
      <c r="O508" s="166"/>
      <c r="P508" s="166"/>
      <c r="Q508" s="166"/>
      <c r="R508" s="166"/>
      <c r="S508" s="166"/>
      <c r="T508" s="167"/>
      <c r="AT508" s="161" t="s">
        <v>145</v>
      </c>
      <c r="AU508" s="161" t="s">
        <v>80</v>
      </c>
      <c r="AV508" s="14" t="s">
        <v>80</v>
      </c>
      <c r="AW508" s="14" t="s">
        <v>33</v>
      </c>
      <c r="AX508" s="14" t="s">
        <v>78</v>
      </c>
      <c r="AY508" s="161" t="s">
        <v>128</v>
      </c>
    </row>
    <row r="509" spans="1:65" s="2" customFormat="1" ht="16.5" customHeight="1">
      <c r="A509" s="33"/>
      <c r="B509" s="133"/>
      <c r="C509" s="184" t="s">
        <v>951</v>
      </c>
      <c r="D509" s="184" t="s">
        <v>281</v>
      </c>
      <c r="E509" s="185" t="s">
        <v>952</v>
      </c>
      <c r="F509" s="186" t="s">
        <v>953</v>
      </c>
      <c r="G509" s="187" t="s">
        <v>154</v>
      </c>
      <c r="H509" s="188">
        <v>1132.194</v>
      </c>
      <c r="I509" s="189"/>
      <c r="J509" s="190">
        <f>ROUND(I509*H509,2)</f>
        <v>0</v>
      </c>
      <c r="K509" s="186" t="s">
        <v>135</v>
      </c>
      <c r="L509" s="191"/>
      <c r="M509" s="192" t="s">
        <v>3</v>
      </c>
      <c r="N509" s="193" t="s">
        <v>44</v>
      </c>
      <c r="O509" s="54"/>
      <c r="P509" s="143">
        <f>O509*H509</f>
        <v>0</v>
      </c>
      <c r="Q509" s="143">
        <v>0</v>
      </c>
      <c r="R509" s="143">
        <f>Q509*H509</f>
        <v>0</v>
      </c>
      <c r="S509" s="143">
        <v>0</v>
      </c>
      <c r="T509" s="144">
        <f>S509*H509</f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45" t="s">
        <v>331</v>
      </c>
      <c r="AT509" s="145" t="s">
        <v>281</v>
      </c>
      <c r="AU509" s="145" t="s">
        <v>80</v>
      </c>
      <c r="AY509" s="18" t="s">
        <v>128</v>
      </c>
      <c r="BE509" s="146">
        <f>IF(N509="základní",J509,0)</f>
        <v>0</v>
      </c>
      <c r="BF509" s="146">
        <f>IF(N509="snížená",J509,0)</f>
        <v>0</v>
      </c>
      <c r="BG509" s="146">
        <f>IF(N509="zákl. přenesená",J509,0)</f>
        <v>0</v>
      </c>
      <c r="BH509" s="146">
        <f>IF(N509="sníž. přenesená",J509,0)</f>
        <v>0</v>
      </c>
      <c r="BI509" s="146">
        <f>IF(N509="nulová",J509,0)</f>
        <v>0</v>
      </c>
      <c r="BJ509" s="18" t="s">
        <v>78</v>
      </c>
      <c r="BK509" s="146">
        <f>ROUND(I509*H509,2)</f>
        <v>0</v>
      </c>
      <c r="BL509" s="18" t="s">
        <v>224</v>
      </c>
      <c r="BM509" s="145" t="s">
        <v>954</v>
      </c>
    </row>
    <row r="510" spans="2:51" s="14" customFormat="1" ht="12">
      <c r="B510" s="160"/>
      <c r="D510" s="153" t="s">
        <v>145</v>
      </c>
      <c r="F510" s="162" t="s">
        <v>955</v>
      </c>
      <c r="H510" s="163">
        <v>1132.194</v>
      </c>
      <c r="I510" s="164"/>
      <c r="L510" s="160"/>
      <c r="M510" s="165"/>
      <c r="N510" s="166"/>
      <c r="O510" s="166"/>
      <c r="P510" s="166"/>
      <c r="Q510" s="166"/>
      <c r="R510" s="166"/>
      <c r="S510" s="166"/>
      <c r="T510" s="167"/>
      <c r="AT510" s="161" t="s">
        <v>145</v>
      </c>
      <c r="AU510" s="161" t="s">
        <v>80</v>
      </c>
      <c r="AV510" s="14" t="s">
        <v>80</v>
      </c>
      <c r="AW510" s="14" t="s">
        <v>4</v>
      </c>
      <c r="AX510" s="14" t="s">
        <v>78</v>
      </c>
      <c r="AY510" s="161" t="s">
        <v>128</v>
      </c>
    </row>
    <row r="511" spans="1:65" s="2" customFormat="1" ht="24.2" customHeight="1">
      <c r="A511" s="33"/>
      <c r="B511" s="133"/>
      <c r="C511" s="134" t="s">
        <v>956</v>
      </c>
      <c r="D511" s="134" t="s">
        <v>131</v>
      </c>
      <c r="E511" s="135" t="s">
        <v>957</v>
      </c>
      <c r="F511" s="136" t="s">
        <v>958</v>
      </c>
      <c r="G511" s="137" t="s">
        <v>154</v>
      </c>
      <c r="H511" s="138">
        <v>232.268</v>
      </c>
      <c r="I511" s="139"/>
      <c r="J511" s="140">
        <f>ROUND(I511*H511,2)</f>
        <v>0</v>
      </c>
      <c r="K511" s="136" t="s">
        <v>135</v>
      </c>
      <c r="L511" s="34"/>
      <c r="M511" s="141" t="s">
        <v>3</v>
      </c>
      <c r="N511" s="142" t="s">
        <v>44</v>
      </c>
      <c r="O511" s="54"/>
      <c r="P511" s="143">
        <f>O511*H511</f>
        <v>0</v>
      </c>
      <c r="Q511" s="143">
        <v>0</v>
      </c>
      <c r="R511" s="143">
        <f>Q511*H511</f>
        <v>0</v>
      </c>
      <c r="S511" s="143">
        <v>0</v>
      </c>
      <c r="T511" s="144">
        <f>S511*H511</f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45" t="s">
        <v>224</v>
      </c>
      <c r="AT511" s="145" t="s">
        <v>131</v>
      </c>
      <c r="AU511" s="145" t="s">
        <v>80</v>
      </c>
      <c r="AY511" s="18" t="s">
        <v>128</v>
      </c>
      <c r="BE511" s="146">
        <f>IF(N511="základní",J511,0)</f>
        <v>0</v>
      </c>
      <c r="BF511" s="146">
        <f>IF(N511="snížená",J511,0)</f>
        <v>0</v>
      </c>
      <c r="BG511" s="146">
        <f>IF(N511="zákl. přenesená",J511,0)</f>
        <v>0</v>
      </c>
      <c r="BH511" s="146">
        <f>IF(N511="sníž. přenesená",J511,0)</f>
        <v>0</v>
      </c>
      <c r="BI511" s="146">
        <f>IF(N511="nulová",J511,0)</f>
        <v>0</v>
      </c>
      <c r="BJ511" s="18" t="s">
        <v>78</v>
      </c>
      <c r="BK511" s="146">
        <f>ROUND(I511*H511,2)</f>
        <v>0</v>
      </c>
      <c r="BL511" s="18" t="s">
        <v>224</v>
      </c>
      <c r="BM511" s="145" t="s">
        <v>959</v>
      </c>
    </row>
    <row r="512" spans="1:47" s="2" customFormat="1" ht="12">
      <c r="A512" s="33"/>
      <c r="B512" s="34"/>
      <c r="C512" s="33"/>
      <c r="D512" s="147" t="s">
        <v>138</v>
      </c>
      <c r="E512" s="33"/>
      <c r="F512" s="148" t="s">
        <v>960</v>
      </c>
      <c r="G512" s="33"/>
      <c r="H512" s="33"/>
      <c r="I512" s="149"/>
      <c r="J512" s="33"/>
      <c r="K512" s="33"/>
      <c r="L512" s="34"/>
      <c r="M512" s="150"/>
      <c r="N512" s="151"/>
      <c r="O512" s="54"/>
      <c r="P512" s="54"/>
      <c r="Q512" s="54"/>
      <c r="R512" s="54"/>
      <c r="S512" s="54"/>
      <c r="T512" s="55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T512" s="18" t="s">
        <v>138</v>
      </c>
      <c r="AU512" s="18" t="s">
        <v>80</v>
      </c>
    </row>
    <row r="513" spans="2:51" s="14" customFormat="1" ht="12">
      <c r="B513" s="160"/>
      <c r="D513" s="153" t="s">
        <v>145</v>
      </c>
      <c r="E513" s="161" t="s">
        <v>3</v>
      </c>
      <c r="F513" s="162" t="s">
        <v>961</v>
      </c>
      <c r="H513" s="163">
        <v>33.78</v>
      </c>
      <c r="I513" s="164"/>
      <c r="L513" s="160"/>
      <c r="M513" s="165"/>
      <c r="N513" s="166"/>
      <c r="O513" s="166"/>
      <c r="P513" s="166"/>
      <c r="Q513" s="166"/>
      <c r="R513" s="166"/>
      <c r="S513" s="166"/>
      <c r="T513" s="167"/>
      <c r="AT513" s="161" t="s">
        <v>145</v>
      </c>
      <c r="AU513" s="161" t="s">
        <v>80</v>
      </c>
      <c r="AV513" s="14" t="s">
        <v>80</v>
      </c>
      <c r="AW513" s="14" t="s">
        <v>33</v>
      </c>
      <c r="AX513" s="14" t="s">
        <v>73</v>
      </c>
      <c r="AY513" s="161" t="s">
        <v>128</v>
      </c>
    </row>
    <row r="514" spans="2:51" s="14" customFormat="1" ht="12">
      <c r="B514" s="160"/>
      <c r="D514" s="153" t="s">
        <v>145</v>
      </c>
      <c r="E514" s="161" t="s">
        <v>3</v>
      </c>
      <c r="F514" s="162" t="s">
        <v>962</v>
      </c>
      <c r="H514" s="163">
        <v>51.84</v>
      </c>
      <c r="I514" s="164"/>
      <c r="L514" s="160"/>
      <c r="M514" s="165"/>
      <c r="N514" s="166"/>
      <c r="O514" s="166"/>
      <c r="P514" s="166"/>
      <c r="Q514" s="166"/>
      <c r="R514" s="166"/>
      <c r="S514" s="166"/>
      <c r="T514" s="167"/>
      <c r="AT514" s="161" t="s">
        <v>145</v>
      </c>
      <c r="AU514" s="161" t="s">
        <v>80</v>
      </c>
      <c r="AV514" s="14" t="s">
        <v>80</v>
      </c>
      <c r="AW514" s="14" t="s">
        <v>33</v>
      </c>
      <c r="AX514" s="14" t="s">
        <v>73</v>
      </c>
      <c r="AY514" s="161" t="s">
        <v>128</v>
      </c>
    </row>
    <row r="515" spans="2:51" s="14" customFormat="1" ht="12">
      <c r="B515" s="160"/>
      <c r="D515" s="153" t="s">
        <v>145</v>
      </c>
      <c r="E515" s="161" t="s">
        <v>3</v>
      </c>
      <c r="F515" s="162" t="s">
        <v>963</v>
      </c>
      <c r="H515" s="163">
        <v>48.048</v>
      </c>
      <c r="I515" s="164"/>
      <c r="L515" s="160"/>
      <c r="M515" s="165"/>
      <c r="N515" s="166"/>
      <c r="O515" s="166"/>
      <c r="P515" s="166"/>
      <c r="Q515" s="166"/>
      <c r="R515" s="166"/>
      <c r="S515" s="166"/>
      <c r="T515" s="167"/>
      <c r="AT515" s="161" t="s">
        <v>145</v>
      </c>
      <c r="AU515" s="161" t="s">
        <v>80</v>
      </c>
      <c r="AV515" s="14" t="s">
        <v>80</v>
      </c>
      <c r="AW515" s="14" t="s">
        <v>33</v>
      </c>
      <c r="AX515" s="14" t="s">
        <v>73</v>
      </c>
      <c r="AY515" s="161" t="s">
        <v>128</v>
      </c>
    </row>
    <row r="516" spans="2:51" s="14" customFormat="1" ht="12">
      <c r="B516" s="160"/>
      <c r="D516" s="153" t="s">
        <v>145</v>
      </c>
      <c r="E516" s="161" t="s">
        <v>3</v>
      </c>
      <c r="F516" s="162" t="s">
        <v>964</v>
      </c>
      <c r="H516" s="163">
        <v>89.76</v>
      </c>
      <c r="I516" s="164"/>
      <c r="L516" s="160"/>
      <c r="M516" s="165"/>
      <c r="N516" s="166"/>
      <c r="O516" s="166"/>
      <c r="P516" s="166"/>
      <c r="Q516" s="166"/>
      <c r="R516" s="166"/>
      <c r="S516" s="166"/>
      <c r="T516" s="167"/>
      <c r="AT516" s="161" t="s">
        <v>145</v>
      </c>
      <c r="AU516" s="161" t="s">
        <v>80</v>
      </c>
      <c r="AV516" s="14" t="s">
        <v>80</v>
      </c>
      <c r="AW516" s="14" t="s">
        <v>33</v>
      </c>
      <c r="AX516" s="14" t="s">
        <v>73</v>
      </c>
      <c r="AY516" s="161" t="s">
        <v>128</v>
      </c>
    </row>
    <row r="517" spans="2:51" s="14" customFormat="1" ht="12">
      <c r="B517" s="160"/>
      <c r="D517" s="153" t="s">
        <v>145</v>
      </c>
      <c r="E517" s="161" t="s">
        <v>3</v>
      </c>
      <c r="F517" s="162" t="s">
        <v>965</v>
      </c>
      <c r="H517" s="163">
        <v>8.84</v>
      </c>
      <c r="I517" s="164"/>
      <c r="L517" s="160"/>
      <c r="M517" s="165"/>
      <c r="N517" s="166"/>
      <c r="O517" s="166"/>
      <c r="P517" s="166"/>
      <c r="Q517" s="166"/>
      <c r="R517" s="166"/>
      <c r="S517" s="166"/>
      <c r="T517" s="167"/>
      <c r="AT517" s="161" t="s">
        <v>145</v>
      </c>
      <c r="AU517" s="161" t="s">
        <v>80</v>
      </c>
      <c r="AV517" s="14" t="s">
        <v>80</v>
      </c>
      <c r="AW517" s="14" t="s">
        <v>33</v>
      </c>
      <c r="AX517" s="14" t="s">
        <v>73</v>
      </c>
      <c r="AY517" s="161" t="s">
        <v>128</v>
      </c>
    </row>
    <row r="518" spans="2:51" s="15" customFormat="1" ht="12">
      <c r="B518" s="168"/>
      <c r="D518" s="153" t="s">
        <v>145</v>
      </c>
      <c r="E518" s="169" t="s">
        <v>3</v>
      </c>
      <c r="F518" s="170" t="s">
        <v>213</v>
      </c>
      <c r="H518" s="171">
        <v>232.268</v>
      </c>
      <c r="I518" s="172"/>
      <c r="L518" s="168"/>
      <c r="M518" s="173"/>
      <c r="N518" s="174"/>
      <c r="O518" s="174"/>
      <c r="P518" s="174"/>
      <c r="Q518" s="174"/>
      <c r="R518" s="174"/>
      <c r="S518" s="174"/>
      <c r="T518" s="175"/>
      <c r="AT518" s="169" t="s">
        <v>145</v>
      </c>
      <c r="AU518" s="169" t="s">
        <v>80</v>
      </c>
      <c r="AV518" s="15" t="s">
        <v>136</v>
      </c>
      <c r="AW518" s="15" t="s">
        <v>33</v>
      </c>
      <c r="AX518" s="15" t="s">
        <v>78</v>
      </c>
      <c r="AY518" s="169" t="s">
        <v>128</v>
      </c>
    </row>
    <row r="519" spans="1:65" s="2" customFormat="1" ht="16.5" customHeight="1">
      <c r="A519" s="33"/>
      <c r="B519" s="133"/>
      <c r="C519" s="184" t="s">
        <v>966</v>
      </c>
      <c r="D519" s="184" t="s">
        <v>281</v>
      </c>
      <c r="E519" s="185" t="s">
        <v>952</v>
      </c>
      <c r="F519" s="186" t="s">
        <v>953</v>
      </c>
      <c r="G519" s="187" t="s">
        <v>154</v>
      </c>
      <c r="H519" s="188">
        <v>243.881</v>
      </c>
      <c r="I519" s="189"/>
      <c r="J519" s="190">
        <f>ROUND(I519*H519,2)</f>
        <v>0</v>
      </c>
      <c r="K519" s="186" t="s">
        <v>135</v>
      </c>
      <c r="L519" s="191"/>
      <c r="M519" s="192" t="s">
        <v>3</v>
      </c>
      <c r="N519" s="193" t="s">
        <v>44</v>
      </c>
      <c r="O519" s="54"/>
      <c r="P519" s="143">
        <f>O519*H519</f>
        <v>0</v>
      </c>
      <c r="Q519" s="143">
        <v>0</v>
      </c>
      <c r="R519" s="143">
        <f>Q519*H519</f>
        <v>0</v>
      </c>
      <c r="S519" s="143">
        <v>0</v>
      </c>
      <c r="T519" s="144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45" t="s">
        <v>331</v>
      </c>
      <c r="AT519" s="145" t="s">
        <v>281</v>
      </c>
      <c r="AU519" s="145" t="s">
        <v>80</v>
      </c>
      <c r="AY519" s="18" t="s">
        <v>128</v>
      </c>
      <c r="BE519" s="146">
        <f>IF(N519="základní",J519,0)</f>
        <v>0</v>
      </c>
      <c r="BF519" s="146">
        <f>IF(N519="snížená",J519,0)</f>
        <v>0</v>
      </c>
      <c r="BG519" s="146">
        <f>IF(N519="zákl. přenesená",J519,0)</f>
        <v>0</v>
      </c>
      <c r="BH519" s="146">
        <f>IF(N519="sníž. přenesená",J519,0)</f>
        <v>0</v>
      </c>
      <c r="BI519" s="146">
        <f>IF(N519="nulová",J519,0)</f>
        <v>0</v>
      </c>
      <c r="BJ519" s="18" t="s">
        <v>78</v>
      </c>
      <c r="BK519" s="146">
        <f>ROUND(I519*H519,2)</f>
        <v>0</v>
      </c>
      <c r="BL519" s="18" t="s">
        <v>224</v>
      </c>
      <c r="BM519" s="145" t="s">
        <v>967</v>
      </c>
    </row>
    <row r="520" spans="2:51" s="14" customFormat="1" ht="12">
      <c r="B520" s="160"/>
      <c r="D520" s="153" t="s">
        <v>145</v>
      </c>
      <c r="F520" s="162" t="s">
        <v>968</v>
      </c>
      <c r="H520" s="163">
        <v>243.881</v>
      </c>
      <c r="I520" s="164"/>
      <c r="L520" s="160"/>
      <c r="M520" s="165"/>
      <c r="N520" s="166"/>
      <c r="O520" s="166"/>
      <c r="P520" s="166"/>
      <c r="Q520" s="166"/>
      <c r="R520" s="166"/>
      <c r="S520" s="166"/>
      <c r="T520" s="167"/>
      <c r="AT520" s="161" t="s">
        <v>145</v>
      </c>
      <c r="AU520" s="161" t="s">
        <v>80</v>
      </c>
      <c r="AV520" s="14" t="s">
        <v>80</v>
      </c>
      <c r="AW520" s="14" t="s">
        <v>4</v>
      </c>
      <c r="AX520" s="14" t="s">
        <v>78</v>
      </c>
      <c r="AY520" s="161" t="s">
        <v>128</v>
      </c>
    </row>
    <row r="521" spans="1:65" s="2" customFormat="1" ht="16.5" customHeight="1">
      <c r="A521" s="33"/>
      <c r="B521" s="133"/>
      <c r="C521" s="134" t="s">
        <v>969</v>
      </c>
      <c r="D521" s="134" t="s">
        <v>131</v>
      </c>
      <c r="E521" s="135" t="s">
        <v>970</v>
      </c>
      <c r="F521" s="136" t="s">
        <v>971</v>
      </c>
      <c r="G521" s="137" t="s">
        <v>154</v>
      </c>
      <c r="H521" s="138">
        <v>3733.072</v>
      </c>
      <c r="I521" s="139"/>
      <c r="J521" s="140">
        <f>ROUND(I521*H521,2)</f>
        <v>0</v>
      </c>
      <c r="K521" s="136" t="s">
        <v>135</v>
      </c>
      <c r="L521" s="34"/>
      <c r="M521" s="141" t="s">
        <v>3</v>
      </c>
      <c r="N521" s="142" t="s">
        <v>44</v>
      </c>
      <c r="O521" s="54"/>
      <c r="P521" s="143">
        <f>O521*H521</f>
        <v>0</v>
      </c>
      <c r="Q521" s="143">
        <v>0.0002</v>
      </c>
      <c r="R521" s="143">
        <f>Q521*H521</f>
        <v>0.7466144</v>
      </c>
      <c r="S521" s="143">
        <v>0</v>
      </c>
      <c r="T521" s="144">
        <f>S521*H521</f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45" t="s">
        <v>224</v>
      </c>
      <c r="AT521" s="145" t="s">
        <v>131</v>
      </c>
      <c r="AU521" s="145" t="s">
        <v>80</v>
      </c>
      <c r="AY521" s="18" t="s">
        <v>128</v>
      </c>
      <c r="BE521" s="146">
        <f>IF(N521="základní",J521,0)</f>
        <v>0</v>
      </c>
      <c r="BF521" s="146">
        <f>IF(N521="snížená",J521,0)</f>
        <v>0</v>
      </c>
      <c r="BG521" s="146">
        <f>IF(N521="zákl. přenesená",J521,0)</f>
        <v>0</v>
      </c>
      <c r="BH521" s="146">
        <f>IF(N521="sníž. přenesená",J521,0)</f>
        <v>0</v>
      </c>
      <c r="BI521" s="146">
        <f>IF(N521="nulová",J521,0)</f>
        <v>0</v>
      </c>
      <c r="BJ521" s="18" t="s">
        <v>78</v>
      </c>
      <c r="BK521" s="146">
        <f>ROUND(I521*H521,2)</f>
        <v>0</v>
      </c>
      <c r="BL521" s="18" t="s">
        <v>224</v>
      </c>
      <c r="BM521" s="145" t="s">
        <v>972</v>
      </c>
    </row>
    <row r="522" spans="1:47" s="2" customFormat="1" ht="12">
      <c r="A522" s="33"/>
      <c r="B522" s="34"/>
      <c r="C522" s="33"/>
      <c r="D522" s="147" t="s">
        <v>138</v>
      </c>
      <c r="E522" s="33"/>
      <c r="F522" s="148" t="s">
        <v>973</v>
      </c>
      <c r="G522" s="33"/>
      <c r="H522" s="33"/>
      <c r="I522" s="149"/>
      <c r="J522" s="33"/>
      <c r="K522" s="33"/>
      <c r="L522" s="34"/>
      <c r="M522" s="150"/>
      <c r="N522" s="151"/>
      <c r="O522" s="54"/>
      <c r="P522" s="54"/>
      <c r="Q522" s="54"/>
      <c r="R522" s="54"/>
      <c r="S522" s="54"/>
      <c r="T522" s="55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T522" s="18" t="s">
        <v>138</v>
      </c>
      <c r="AU522" s="18" t="s">
        <v>80</v>
      </c>
    </row>
    <row r="523" spans="2:51" s="14" customFormat="1" ht="12">
      <c r="B523" s="160"/>
      <c r="D523" s="153" t="s">
        <v>145</v>
      </c>
      <c r="E523" s="161" t="s">
        <v>3</v>
      </c>
      <c r="F523" s="162" t="s">
        <v>974</v>
      </c>
      <c r="H523" s="163">
        <v>603.11</v>
      </c>
      <c r="I523" s="164"/>
      <c r="L523" s="160"/>
      <c r="M523" s="165"/>
      <c r="N523" s="166"/>
      <c r="O523" s="166"/>
      <c r="P523" s="166"/>
      <c r="Q523" s="166"/>
      <c r="R523" s="166"/>
      <c r="S523" s="166"/>
      <c r="T523" s="167"/>
      <c r="AT523" s="161" t="s">
        <v>145</v>
      </c>
      <c r="AU523" s="161" t="s">
        <v>80</v>
      </c>
      <c r="AV523" s="14" t="s">
        <v>80</v>
      </c>
      <c r="AW523" s="14" t="s">
        <v>33</v>
      </c>
      <c r="AX523" s="14" t="s">
        <v>73</v>
      </c>
      <c r="AY523" s="161" t="s">
        <v>128</v>
      </c>
    </row>
    <row r="524" spans="2:51" s="14" customFormat="1" ht="12">
      <c r="B524" s="160"/>
      <c r="D524" s="153" t="s">
        <v>145</v>
      </c>
      <c r="E524" s="161" t="s">
        <v>3</v>
      </c>
      <c r="F524" s="162" t="s">
        <v>975</v>
      </c>
      <c r="H524" s="163">
        <v>3054.122</v>
      </c>
      <c r="I524" s="164"/>
      <c r="L524" s="160"/>
      <c r="M524" s="165"/>
      <c r="N524" s="166"/>
      <c r="O524" s="166"/>
      <c r="P524" s="166"/>
      <c r="Q524" s="166"/>
      <c r="R524" s="166"/>
      <c r="S524" s="166"/>
      <c r="T524" s="167"/>
      <c r="AT524" s="161" t="s">
        <v>145</v>
      </c>
      <c r="AU524" s="161" t="s">
        <v>80</v>
      </c>
      <c r="AV524" s="14" t="s">
        <v>80</v>
      </c>
      <c r="AW524" s="14" t="s">
        <v>33</v>
      </c>
      <c r="AX524" s="14" t="s">
        <v>73</v>
      </c>
      <c r="AY524" s="161" t="s">
        <v>128</v>
      </c>
    </row>
    <row r="525" spans="2:51" s="14" customFormat="1" ht="12">
      <c r="B525" s="160"/>
      <c r="D525" s="153" t="s">
        <v>145</v>
      </c>
      <c r="E525" s="161" t="s">
        <v>3</v>
      </c>
      <c r="F525" s="162" t="s">
        <v>209</v>
      </c>
      <c r="H525" s="163">
        <v>75.84</v>
      </c>
      <c r="I525" s="164"/>
      <c r="L525" s="160"/>
      <c r="M525" s="165"/>
      <c r="N525" s="166"/>
      <c r="O525" s="166"/>
      <c r="P525" s="166"/>
      <c r="Q525" s="166"/>
      <c r="R525" s="166"/>
      <c r="S525" s="166"/>
      <c r="T525" s="167"/>
      <c r="AT525" s="161" t="s">
        <v>145</v>
      </c>
      <c r="AU525" s="161" t="s">
        <v>80</v>
      </c>
      <c r="AV525" s="14" t="s">
        <v>80</v>
      </c>
      <c r="AW525" s="14" t="s">
        <v>33</v>
      </c>
      <c r="AX525" s="14" t="s">
        <v>73</v>
      </c>
      <c r="AY525" s="161" t="s">
        <v>128</v>
      </c>
    </row>
    <row r="526" spans="2:51" s="15" customFormat="1" ht="12">
      <c r="B526" s="168"/>
      <c r="D526" s="153" t="s">
        <v>145</v>
      </c>
      <c r="E526" s="169" t="s">
        <v>3</v>
      </c>
      <c r="F526" s="170" t="s">
        <v>213</v>
      </c>
      <c r="H526" s="171">
        <v>3733.072</v>
      </c>
      <c r="I526" s="172"/>
      <c r="L526" s="168"/>
      <c r="M526" s="173"/>
      <c r="N526" s="174"/>
      <c r="O526" s="174"/>
      <c r="P526" s="174"/>
      <c r="Q526" s="174"/>
      <c r="R526" s="174"/>
      <c r="S526" s="174"/>
      <c r="T526" s="175"/>
      <c r="AT526" s="169" t="s">
        <v>145</v>
      </c>
      <c r="AU526" s="169" t="s">
        <v>80</v>
      </c>
      <c r="AV526" s="15" t="s">
        <v>136</v>
      </c>
      <c r="AW526" s="15" t="s">
        <v>33</v>
      </c>
      <c r="AX526" s="15" t="s">
        <v>78</v>
      </c>
      <c r="AY526" s="169" t="s">
        <v>128</v>
      </c>
    </row>
    <row r="527" spans="1:65" s="2" customFormat="1" ht="21.75" customHeight="1">
      <c r="A527" s="33"/>
      <c r="B527" s="133"/>
      <c r="C527" s="134" t="s">
        <v>976</v>
      </c>
      <c r="D527" s="134" t="s">
        <v>131</v>
      </c>
      <c r="E527" s="135" t="s">
        <v>977</v>
      </c>
      <c r="F527" s="136" t="s">
        <v>978</v>
      </c>
      <c r="G527" s="137" t="s">
        <v>154</v>
      </c>
      <c r="H527" s="138">
        <v>232.268</v>
      </c>
      <c r="I527" s="139"/>
      <c r="J527" s="140">
        <f>ROUND(I527*H527,2)</f>
        <v>0</v>
      </c>
      <c r="K527" s="136" t="s">
        <v>135</v>
      </c>
      <c r="L527" s="34"/>
      <c r="M527" s="141" t="s">
        <v>3</v>
      </c>
      <c r="N527" s="142" t="s">
        <v>44</v>
      </c>
      <c r="O527" s="54"/>
      <c r="P527" s="143">
        <f>O527*H527</f>
        <v>0</v>
      </c>
      <c r="Q527" s="143">
        <v>2E-05</v>
      </c>
      <c r="R527" s="143">
        <f>Q527*H527</f>
        <v>0.00464536</v>
      </c>
      <c r="S527" s="143">
        <v>0</v>
      </c>
      <c r="T527" s="144">
        <f>S527*H527</f>
        <v>0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145" t="s">
        <v>224</v>
      </c>
      <c r="AT527" s="145" t="s">
        <v>131</v>
      </c>
      <c r="AU527" s="145" t="s">
        <v>80</v>
      </c>
      <c r="AY527" s="18" t="s">
        <v>128</v>
      </c>
      <c r="BE527" s="146">
        <f>IF(N527="základní",J527,0)</f>
        <v>0</v>
      </c>
      <c r="BF527" s="146">
        <f>IF(N527="snížená",J527,0)</f>
        <v>0</v>
      </c>
      <c r="BG527" s="146">
        <f>IF(N527="zákl. přenesená",J527,0)</f>
        <v>0</v>
      </c>
      <c r="BH527" s="146">
        <f>IF(N527="sníž. přenesená",J527,0)</f>
        <v>0</v>
      </c>
      <c r="BI527" s="146">
        <f>IF(N527="nulová",J527,0)</f>
        <v>0</v>
      </c>
      <c r="BJ527" s="18" t="s">
        <v>78</v>
      </c>
      <c r="BK527" s="146">
        <f>ROUND(I527*H527,2)</f>
        <v>0</v>
      </c>
      <c r="BL527" s="18" t="s">
        <v>224</v>
      </c>
      <c r="BM527" s="145" t="s">
        <v>979</v>
      </c>
    </row>
    <row r="528" spans="1:47" s="2" customFormat="1" ht="12">
      <c r="A528" s="33"/>
      <c r="B528" s="34"/>
      <c r="C528" s="33"/>
      <c r="D528" s="147" t="s">
        <v>138</v>
      </c>
      <c r="E528" s="33"/>
      <c r="F528" s="148" t="s">
        <v>980</v>
      </c>
      <c r="G528" s="33"/>
      <c r="H528" s="33"/>
      <c r="I528" s="149"/>
      <c r="J528" s="33"/>
      <c r="K528" s="33"/>
      <c r="L528" s="34"/>
      <c r="M528" s="150"/>
      <c r="N528" s="151"/>
      <c r="O528" s="54"/>
      <c r="P528" s="54"/>
      <c r="Q528" s="54"/>
      <c r="R528" s="54"/>
      <c r="S528" s="54"/>
      <c r="T528" s="55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T528" s="18" t="s">
        <v>138</v>
      </c>
      <c r="AU528" s="18" t="s">
        <v>80</v>
      </c>
    </row>
    <row r="529" spans="1:65" s="2" customFormat="1" ht="16.5" customHeight="1">
      <c r="A529" s="33"/>
      <c r="B529" s="133"/>
      <c r="C529" s="134" t="s">
        <v>981</v>
      </c>
      <c r="D529" s="134" t="s">
        <v>131</v>
      </c>
      <c r="E529" s="135" t="s">
        <v>982</v>
      </c>
      <c r="F529" s="136" t="s">
        <v>983</v>
      </c>
      <c r="G529" s="137" t="s">
        <v>154</v>
      </c>
      <c r="H529" s="138">
        <v>1078.28</v>
      </c>
      <c r="I529" s="139"/>
      <c r="J529" s="140">
        <f>ROUND(I529*H529,2)</f>
        <v>0</v>
      </c>
      <c r="K529" s="136" t="s">
        <v>135</v>
      </c>
      <c r="L529" s="34"/>
      <c r="M529" s="141" t="s">
        <v>3</v>
      </c>
      <c r="N529" s="142" t="s">
        <v>44</v>
      </c>
      <c r="O529" s="54"/>
      <c r="P529" s="143">
        <f>O529*H529</f>
        <v>0</v>
      </c>
      <c r="Q529" s="143">
        <v>1E-05</v>
      </c>
      <c r="R529" s="143">
        <f>Q529*H529</f>
        <v>0.0107828</v>
      </c>
      <c r="S529" s="143">
        <v>0</v>
      </c>
      <c r="T529" s="144">
        <f>S529*H529</f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45" t="s">
        <v>224</v>
      </c>
      <c r="AT529" s="145" t="s">
        <v>131</v>
      </c>
      <c r="AU529" s="145" t="s">
        <v>80</v>
      </c>
      <c r="AY529" s="18" t="s">
        <v>128</v>
      </c>
      <c r="BE529" s="146">
        <f>IF(N529="základní",J529,0)</f>
        <v>0</v>
      </c>
      <c r="BF529" s="146">
        <f>IF(N529="snížená",J529,0)</f>
        <v>0</v>
      </c>
      <c r="BG529" s="146">
        <f>IF(N529="zákl. přenesená",J529,0)</f>
        <v>0</v>
      </c>
      <c r="BH529" s="146">
        <f>IF(N529="sníž. přenesená",J529,0)</f>
        <v>0</v>
      </c>
      <c r="BI529" s="146">
        <f>IF(N529="nulová",J529,0)</f>
        <v>0</v>
      </c>
      <c r="BJ529" s="18" t="s">
        <v>78</v>
      </c>
      <c r="BK529" s="146">
        <f>ROUND(I529*H529,2)</f>
        <v>0</v>
      </c>
      <c r="BL529" s="18" t="s">
        <v>224</v>
      </c>
      <c r="BM529" s="145" t="s">
        <v>984</v>
      </c>
    </row>
    <row r="530" spans="1:47" s="2" customFormat="1" ht="12">
      <c r="A530" s="33"/>
      <c r="B530" s="34"/>
      <c r="C530" s="33"/>
      <c r="D530" s="147" t="s">
        <v>138</v>
      </c>
      <c r="E530" s="33"/>
      <c r="F530" s="148" t="s">
        <v>985</v>
      </c>
      <c r="G530" s="33"/>
      <c r="H530" s="33"/>
      <c r="I530" s="149"/>
      <c r="J530" s="33"/>
      <c r="K530" s="33"/>
      <c r="L530" s="34"/>
      <c r="M530" s="150"/>
      <c r="N530" s="151"/>
      <c r="O530" s="54"/>
      <c r="P530" s="54"/>
      <c r="Q530" s="54"/>
      <c r="R530" s="54"/>
      <c r="S530" s="54"/>
      <c r="T530" s="55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T530" s="18" t="s">
        <v>138</v>
      </c>
      <c r="AU530" s="18" t="s">
        <v>80</v>
      </c>
    </row>
    <row r="531" spans="2:51" s="14" customFormat="1" ht="12">
      <c r="B531" s="160"/>
      <c r="D531" s="153" t="s">
        <v>145</v>
      </c>
      <c r="E531" s="161" t="s">
        <v>3</v>
      </c>
      <c r="F531" s="162" t="s">
        <v>950</v>
      </c>
      <c r="H531" s="163">
        <v>1078.28</v>
      </c>
      <c r="I531" s="164"/>
      <c r="L531" s="160"/>
      <c r="M531" s="165"/>
      <c r="N531" s="166"/>
      <c r="O531" s="166"/>
      <c r="P531" s="166"/>
      <c r="Q531" s="166"/>
      <c r="R531" s="166"/>
      <c r="S531" s="166"/>
      <c r="T531" s="167"/>
      <c r="AT531" s="161" t="s">
        <v>145</v>
      </c>
      <c r="AU531" s="161" t="s">
        <v>80</v>
      </c>
      <c r="AV531" s="14" t="s">
        <v>80</v>
      </c>
      <c r="AW531" s="14" t="s">
        <v>33</v>
      </c>
      <c r="AX531" s="14" t="s">
        <v>78</v>
      </c>
      <c r="AY531" s="161" t="s">
        <v>128</v>
      </c>
    </row>
    <row r="532" spans="1:65" s="2" customFormat="1" ht="24.2" customHeight="1">
      <c r="A532" s="33"/>
      <c r="B532" s="133"/>
      <c r="C532" s="134" t="s">
        <v>986</v>
      </c>
      <c r="D532" s="134" t="s">
        <v>131</v>
      </c>
      <c r="E532" s="135" t="s">
        <v>987</v>
      </c>
      <c r="F532" s="136" t="s">
        <v>988</v>
      </c>
      <c r="G532" s="137" t="s">
        <v>154</v>
      </c>
      <c r="H532" s="138">
        <v>3811.115</v>
      </c>
      <c r="I532" s="139"/>
      <c r="J532" s="140">
        <f>ROUND(I532*H532,2)</f>
        <v>0</v>
      </c>
      <c r="K532" s="136" t="s">
        <v>135</v>
      </c>
      <c r="L532" s="34"/>
      <c r="M532" s="141" t="s">
        <v>3</v>
      </c>
      <c r="N532" s="142" t="s">
        <v>44</v>
      </c>
      <c r="O532" s="54"/>
      <c r="P532" s="143">
        <f>O532*H532</f>
        <v>0</v>
      </c>
      <c r="Q532" s="143">
        <v>0.00032</v>
      </c>
      <c r="R532" s="143">
        <f>Q532*H532</f>
        <v>1.2195568</v>
      </c>
      <c r="S532" s="143">
        <v>0</v>
      </c>
      <c r="T532" s="144">
        <f>S532*H532</f>
        <v>0</v>
      </c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R532" s="145" t="s">
        <v>224</v>
      </c>
      <c r="AT532" s="145" t="s">
        <v>131</v>
      </c>
      <c r="AU532" s="145" t="s">
        <v>80</v>
      </c>
      <c r="AY532" s="18" t="s">
        <v>128</v>
      </c>
      <c r="BE532" s="146">
        <f>IF(N532="základní",J532,0)</f>
        <v>0</v>
      </c>
      <c r="BF532" s="146">
        <f>IF(N532="snížená",J532,0)</f>
        <v>0</v>
      </c>
      <c r="BG532" s="146">
        <f>IF(N532="zákl. přenesená",J532,0)</f>
        <v>0</v>
      </c>
      <c r="BH532" s="146">
        <f>IF(N532="sníž. přenesená",J532,0)</f>
        <v>0</v>
      </c>
      <c r="BI532" s="146">
        <f>IF(N532="nulová",J532,0)</f>
        <v>0</v>
      </c>
      <c r="BJ532" s="18" t="s">
        <v>78</v>
      </c>
      <c r="BK532" s="146">
        <f>ROUND(I532*H532,2)</f>
        <v>0</v>
      </c>
      <c r="BL532" s="18" t="s">
        <v>224</v>
      </c>
      <c r="BM532" s="145" t="s">
        <v>989</v>
      </c>
    </row>
    <row r="533" spans="1:47" s="2" customFormat="1" ht="12">
      <c r="A533" s="33"/>
      <c r="B533" s="34"/>
      <c r="C533" s="33"/>
      <c r="D533" s="147" t="s">
        <v>138</v>
      </c>
      <c r="E533" s="33"/>
      <c r="F533" s="148" t="s">
        <v>990</v>
      </c>
      <c r="G533" s="33"/>
      <c r="H533" s="33"/>
      <c r="I533" s="149"/>
      <c r="J533" s="33"/>
      <c r="K533" s="33"/>
      <c r="L533" s="34"/>
      <c r="M533" s="150"/>
      <c r="N533" s="151"/>
      <c r="O533" s="54"/>
      <c r="P533" s="54"/>
      <c r="Q533" s="54"/>
      <c r="R533" s="54"/>
      <c r="S533" s="54"/>
      <c r="T533" s="55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T533" s="18" t="s">
        <v>138</v>
      </c>
      <c r="AU533" s="18" t="s">
        <v>80</v>
      </c>
    </row>
    <row r="534" spans="2:51" s="14" customFormat="1" ht="12">
      <c r="B534" s="160"/>
      <c r="D534" s="153" t="s">
        <v>145</v>
      </c>
      <c r="E534" s="161" t="s">
        <v>3</v>
      </c>
      <c r="F534" s="162" t="s">
        <v>991</v>
      </c>
      <c r="H534" s="163">
        <v>3733.072</v>
      </c>
      <c r="I534" s="164"/>
      <c r="L534" s="160"/>
      <c r="M534" s="165"/>
      <c r="N534" s="166"/>
      <c r="O534" s="166"/>
      <c r="P534" s="166"/>
      <c r="Q534" s="166"/>
      <c r="R534" s="166"/>
      <c r="S534" s="166"/>
      <c r="T534" s="167"/>
      <c r="AT534" s="161" t="s">
        <v>145</v>
      </c>
      <c r="AU534" s="161" t="s">
        <v>80</v>
      </c>
      <c r="AV534" s="14" t="s">
        <v>80</v>
      </c>
      <c r="AW534" s="14" t="s">
        <v>33</v>
      </c>
      <c r="AX534" s="14" t="s">
        <v>73</v>
      </c>
      <c r="AY534" s="161" t="s">
        <v>128</v>
      </c>
    </row>
    <row r="535" spans="2:51" s="14" customFormat="1" ht="12">
      <c r="B535" s="160"/>
      <c r="D535" s="153" t="s">
        <v>145</v>
      </c>
      <c r="E535" s="161" t="s">
        <v>3</v>
      </c>
      <c r="F535" s="162" t="s">
        <v>579</v>
      </c>
      <c r="H535" s="163">
        <v>1.463</v>
      </c>
      <c r="I535" s="164"/>
      <c r="L535" s="160"/>
      <c r="M535" s="165"/>
      <c r="N535" s="166"/>
      <c r="O535" s="166"/>
      <c r="P535" s="166"/>
      <c r="Q535" s="166"/>
      <c r="R535" s="166"/>
      <c r="S535" s="166"/>
      <c r="T535" s="167"/>
      <c r="AT535" s="161" t="s">
        <v>145</v>
      </c>
      <c r="AU535" s="161" t="s">
        <v>80</v>
      </c>
      <c r="AV535" s="14" t="s">
        <v>80</v>
      </c>
      <c r="AW535" s="14" t="s">
        <v>33</v>
      </c>
      <c r="AX535" s="14" t="s">
        <v>73</v>
      </c>
      <c r="AY535" s="161" t="s">
        <v>128</v>
      </c>
    </row>
    <row r="536" spans="2:51" s="14" customFormat="1" ht="12">
      <c r="B536" s="160"/>
      <c r="D536" s="153" t="s">
        <v>145</v>
      </c>
      <c r="E536" s="161" t="s">
        <v>3</v>
      </c>
      <c r="F536" s="162" t="s">
        <v>992</v>
      </c>
      <c r="H536" s="163">
        <v>76.58</v>
      </c>
      <c r="I536" s="164"/>
      <c r="L536" s="160"/>
      <c r="M536" s="165"/>
      <c r="N536" s="166"/>
      <c r="O536" s="166"/>
      <c r="P536" s="166"/>
      <c r="Q536" s="166"/>
      <c r="R536" s="166"/>
      <c r="S536" s="166"/>
      <c r="T536" s="167"/>
      <c r="AT536" s="161" t="s">
        <v>145</v>
      </c>
      <c r="AU536" s="161" t="s">
        <v>80</v>
      </c>
      <c r="AV536" s="14" t="s">
        <v>80</v>
      </c>
      <c r="AW536" s="14" t="s">
        <v>33</v>
      </c>
      <c r="AX536" s="14" t="s">
        <v>73</v>
      </c>
      <c r="AY536" s="161" t="s">
        <v>128</v>
      </c>
    </row>
    <row r="537" spans="2:51" s="15" customFormat="1" ht="12">
      <c r="B537" s="168"/>
      <c r="D537" s="153" t="s">
        <v>145</v>
      </c>
      <c r="E537" s="169" t="s">
        <v>3</v>
      </c>
      <c r="F537" s="170" t="s">
        <v>213</v>
      </c>
      <c r="H537" s="171">
        <v>3811.115</v>
      </c>
      <c r="I537" s="172"/>
      <c r="L537" s="168"/>
      <c r="M537" s="173"/>
      <c r="N537" s="174"/>
      <c r="O537" s="174"/>
      <c r="P537" s="174"/>
      <c r="Q537" s="174"/>
      <c r="R537" s="174"/>
      <c r="S537" s="174"/>
      <c r="T537" s="175"/>
      <c r="AT537" s="169" t="s">
        <v>145</v>
      </c>
      <c r="AU537" s="169" t="s">
        <v>80</v>
      </c>
      <c r="AV537" s="15" t="s">
        <v>136</v>
      </c>
      <c r="AW537" s="15" t="s">
        <v>33</v>
      </c>
      <c r="AX537" s="15" t="s">
        <v>78</v>
      </c>
      <c r="AY537" s="169" t="s">
        <v>128</v>
      </c>
    </row>
    <row r="538" spans="2:63" s="12" customFormat="1" ht="22.9" customHeight="1">
      <c r="B538" s="120"/>
      <c r="D538" s="121" t="s">
        <v>72</v>
      </c>
      <c r="E538" s="131" t="s">
        <v>993</v>
      </c>
      <c r="F538" s="131" t="s">
        <v>994</v>
      </c>
      <c r="I538" s="123"/>
      <c r="J538" s="132">
        <f>BK538</f>
        <v>0</v>
      </c>
      <c r="L538" s="120"/>
      <c r="M538" s="125"/>
      <c r="N538" s="126"/>
      <c r="O538" s="126"/>
      <c r="P538" s="127">
        <f>SUM(P539:P544)</f>
        <v>0</v>
      </c>
      <c r="Q538" s="126"/>
      <c r="R538" s="127">
        <f>SUM(R539:R544)</f>
        <v>0.08431799999999999</v>
      </c>
      <c r="S538" s="126"/>
      <c r="T538" s="128">
        <f>SUM(T539:T544)</f>
        <v>0</v>
      </c>
      <c r="AR538" s="121" t="s">
        <v>80</v>
      </c>
      <c r="AT538" s="129" t="s">
        <v>72</v>
      </c>
      <c r="AU538" s="129" t="s">
        <v>78</v>
      </c>
      <c r="AY538" s="121" t="s">
        <v>128</v>
      </c>
      <c r="BK538" s="130">
        <f>SUM(BK539:BK544)</f>
        <v>0</v>
      </c>
    </row>
    <row r="539" spans="1:65" s="2" customFormat="1" ht="16.5" customHeight="1">
      <c r="A539" s="33"/>
      <c r="B539" s="133"/>
      <c r="C539" s="134" t="s">
        <v>995</v>
      </c>
      <c r="D539" s="134" t="s">
        <v>131</v>
      </c>
      <c r="E539" s="135" t="s">
        <v>996</v>
      </c>
      <c r="F539" s="136" t="s">
        <v>997</v>
      </c>
      <c r="G539" s="137" t="s">
        <v>154</v>
      </c>
      <c r="H539" s="138">
        <v>64.86</v>
      </c>
      <c r="I539" s="139"/>
      <c r="J539" s="140">
        <f>ROUND(I539*H539,2)</f>
        <v>0</v>
      </c>
      <c r="K539" s="136" t="s">
        <v>135</v>
      </c>
      <c r="L539" s="34"/>
      <c r="M539" s="141" t="s">
        <v>3</v>
      </c>
      <c r="N539" s="142" t="s">
        <v>44</v>
      </c>
      <c r="O539" s="54"/>
      <c r="P539" s="143">
        <f>O539*H539</f>
        <v>0</v>
      </c>
      <c r="Q539" s="143">
        <v>0</v>
      </c>
      <c r="R539" s="143">
        <f>Q539*H539</f>
        <v>0</v>
      </c>
      <c r="S539" s="143">
        <v>0</v>
      </c>
      <c r="T539" s="144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45" t="s">
        <v>224</v>
      </c>
      <c r="AT539" s="145" t="s">
        <v>131</v>
      </c>
      <c r="AU539" s="145" t="s">
        <v>80</v>
      </c>
      <c r="AY539" s="18" t="s">
        <v>128</v>
      </c>
      <c r="BE539" s="146">
        <f>IF(N539="základní",J539,0)</f>
        <v>0</v>
      </c>
      <c r="BF539" s="146">
        <f>IF(N539="snížená",J539,0)</f>
        <v>0</v>
      </c>
      <c r="BG539" s="146">
        <f>IF(N539="zákl. přenesená",J539,0)</f>
        <v>0</v>
      </c>
      <c r="BH539" s="146">
        <f>IF(N539="sníž. přenesená",J539,0)</f>
        <v>0</v>
      </c>
      <c r="BI539" s="146">
        <f>IF(N539="nulová",J539,0)</f>
        <v>0</v>
      </c>
      <c r="BJ539" s="18" t="s">
        <v>78</v>
      </c>
      <c r="BK539" s="146">
        <f>ROUND(I539*H539,2)</f>
        <v>0</v>
      </c>
      <c r="BL539" s="18" t="s">
        <v>224</v>
      </c>
      <c r="BM539" s="145" t="s">
        <v>998</v>
      </c>
    </row>
    <row r="540" spans="1:47" s="2" customFormat="1" ht="12">
      <c r="A540" s="33"/>
      <c r="B540" s="34"/>
      <c r="C540" s="33"/>
      <c r="D540" s="147" t="s">
        <v>138</v>
      </c>
      <c r="E540" s="33"/>
      <c r="F540" s="148" t="s">
        <v>999</v>
      </c>
      <c r="G540" s="33"/>
      <c r="H540" s="33"/>
      <c r="I540" s="149"/>
      <c r="J540" s="33"/>
      <c r="K540" s="33"/>
      <c r="L540" s="34"/>
      <c r="M540" s="150"/>
      <c r="N540" s="151"/>
      <c r="O540" s="54"/>
      <c r="P540" s="54"/>
      <c r="Q540" s="54"/>
      <c r="R540" s="54"/>
      <c r="S540" s="54"/>
      <c r="T540" s="55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T540" s="18" t="s">
        <v>138</v>
      </c>
      <c r="AU540" s="18" t="s">
        <v>80</v>
      </c>
    </row>
    <row r="541" spans="2:51" s="14" customFormat="1" ht="12">
      <c r="B541" s="160"/>
      <c r="D541" s="153" t="s">
        <v>145</v>
      </c>
      <c r="E541" s="161" t="s">
        <v>3</v>
      </c>
      <c r="F541" s="162" t="s">
        <v>1000</v>
      </c>
      <c r="H541" s="163">
        <v>64.86</v>
      </c>
      <c r="I541" s="164"/>
      <c r="L541" s="160"/>
      <c r="M541" s="165"/>
      <c r="N541" s="166"/>
      <c r="O541" s="166"/>
      <c r="P541" s="166"/>
      <c r="Q541" s="166"/>
      <c r="R541" s="166"/>
      <c r="S541" s="166"/>
      <c r="T541" s="167"/>
      <c r="AT541" s="161" t="s">
        <v>145</v>
      </c>
      <c r="AU541" s="161" t="s">
        <v>80</v>
      </c>
      <c r="AV541" s="14" t="s">
        <v>80</v>
      </c>
      <c r="AW541" s="14" t="s">
        <v>33</v>
      </c>
      <c r="AX541" s="14" t="s">
        <v>78</v>
      </c>
      <c r="AY541" s="161" t="s">
        <v>128</v>
      </c>
    </row>
    <row r="542" spans="1:65" s="2" customFormat="1" ht="16.5" customHeight="1">
      <c r="A542" s="33"/>
      <c r="B542" s="133"/>
      <c r="C542" s="184" t="s">
        <v>1001</v>
      </c>
      <c r="D542" s="184" t="s">
        <v>281</v>
      </c>
      <c r="E542" s="185" t="s">
        <v>1002</v>
      </c>
      <c r="F542" s="186" t="s">
        <v>1003</v>
      </c>
      <c r="G542" s="187" t="s">
        <v>154</v>
      </c>
      <c r="H542" s="188">
        <v>64.86</v>
      </c>
      <c r="I542" s="189"/>
      <c r="J542" s="190">
        <f>ROUND(I542*H542,2)</f>
        <v>0</v>
      </c>
      <c r="K542" s="186" t="s">
        <v>3</v>
      </c>
      <c r="L542" s="191"/>
      <c r="M542" s="192" t="s">
        <v>3</v>
      </c>
      <c r="N542" s="193" t="s">
        <v>44</v>
      </c>
      <c r="O542" s="54"/>
      <c r="P542" s="143">
        <f>O542*H542</f>
        <v>0</v>
      </c>
      <c r="Q542" s="143">
        <v>0.0013</v>
      </c>
      <c r="R542" s="143">
        <f>Q542*H542</f>
        <v>0.08431799999999999</v>
      </c>
      <c r="S542" s="143">
        <v>0</v>
      </c>
      <c r="T542" s="144">
        <f>S542*H542</f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45" t="s">
        <v>331</v>
      </c>
      <c r="AT542" s="145" t="s">
        <v>281</v>
      </c>
      <c r="AU542" s="145" t="s">
        <v>80</v>
      </c>
      <c r="AY542" s="18" t="s">
        <v>128</v>
      </c>
      <c r="BE542" s="146">
        <f>IF(N542="základní",J542,0)</f>
        <v>0</v>
      </c>
      <c r="BF542" s="146">
        <f>IF(N542="snížená",J542,0)</f>
        <v>0</v>
      </c>
      <c r="BG542" s="146">
        <f>IF(N542="zákl. přenesená",J542,0)</f>
        <v>0</v>
      </c>
      <c r="BH542" s="146">
        <f>IF(N542="sníž. přenesená",J542,0)</f>
        <v>0</v>
      </c>
      <c r="BI542" s="146">
        <f>IF(N542="nulová",J542,0)</f>
        <v>0</v>
      </c>
      <c r="BJ542" s="18" t="s">
        <v>78</v>
      </c>
      <c r="BK542" s="146">
        <f>ROUND(I542*H542,2)</f>
        <v>0</v>
      </c>
      <c r="BL542" s="18" t="s">
        <v>224</v>
      </c>
      <c r="BM542" s="145" t="s">
        <v>1004</v>
      </c>
    </row>
    <row r="543" spans="1:65" s="2" customFormat="1" ht="24.2" customHeight="1">
      <c r="A543" s="33"/>
      <c r="B543" s="133"/>
      <c r="C543" s="134" t="s">
        <v>1005</v>
      </c>
      <c r="D543" s="134" t="s">
        <v>131</v>
      </c>
      <c r="E543" s="135" t="s">
        <v>1006</v>
      </c>
      <c r="F543" s="136" t="s">
        <v>1007</v>
      </c>
      <c r="G543" s="137" t="s">
        <v>417</v>
      </c>
      <c r="H543" s="194"/>
      <c r="I543" s="139"/>
      <c r="J543" s="140">
        <f>ROUND(I543*H543,2)</f>
        <v>0</v>
      </c>
      <c r="K543" s="136" t="s">
        <v>135</v>
      </c>
      <c r="L543" s="34"/>
      <c r="M543" s="141" t="s">
        <v>3</v>
      </c>
      <c r="N543" s="142" t="s">
        <v>44</v>
      </c>
      <c r="O543" s="54"/>
      <c r="P543" s="143">
        <f>O543*H543</f>
        <v>0</v>
      </c>
      <c r="Q543" s="143">
        <v>0</v>
      </c>
      <c r="R543" s="143">
        <f>Q543*H543</f>
        <v>0</v>
      </c>
      <c r="S543" s="143">
        <v>0</v>
      </c>
      <c r="T543" s="144">
        <f>S543*H543</f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145" t="s">
        <v>224</v>
      </c>
      <c r="AT543" s="145" t="s">
        <v>131</v>
      </c>
      <c r="AU543" s="145" t="s">
        <v>80</v>
      </c>
      <c r="AY543" s="18" t="s">
        <v>128</v>
      </c>
      <c r="BE543" s="146">
        <f>IF(N543="základní",J543,0)</f>
        <v>0</v>
      </c>
      <c r="BF543" s="146">
        <f>IF(N543="snížená",J543,0)</f>
        <v>0</v>
      </c>
      <c r="BG543" s="146">
        <f>IF(N543="zákl. přenesená",J543,0)</f>
        <v>0</v>
      </c>
      <c r="BH543" s="146">
        <f>IF(N543="sníž. přenesená",J543,0)</f>
        <v>0</v>
      </c>
      <c r="BI543" s="146">
        <f>IF(N543="nulová",J543,0)</f>
        <v>0</v>
      </c>
      <c r="BJ543" s="18" t="s">
        <v>78</v>
      </c>
      <c r="BK543" s="146">
        <f>ROUND(I543*H543,2)</f>
        <v>0</v>
      </c>
      <c r="BL543" s="18" t="s">
        <v>224</v>
      </c>
      <c r="BM543" s="145" t="s">
        <v>1008</v>
      </c>
    </row>
    <row r="544" spans="1:47" s="2" customFormat="1" ht="12">
      <c r="A544" s="33"/>
      <c r="B544" s="34"/>
      <c r="C544" s="33"/>
      <c r="D544" s="147" t="s">
        <v>138</v>
      </c>
      <c r="E544" s="33"/>
      <c r="F544" s="148" t="s">
        <v>1009</v>
      </c>
      <c r="G544" s="33"/>
      <c r="H544" s="33"/>
      <c r="I544" s="149"/>
      <c r="J544" s="33"/>
      <c r="K544" s="33"/>
      <c r="L544" s="34"/>
      <c r="M544" s="150"/>
      <c r="N544" s="151"/>
      <c r="O544" s="54"/>
      <c r="P544" s="54"/>
      <c r="Q544" s="54"/>
      <c r="R544" s="54"/>
      <c r="S544" s="54"/>
      <c r="T544" s="55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T544" s="18" t="s">
        <v>138</v>
      </c>
      <c r="AU544" s="18" t="s">
        <v>80</v>
      </c>
    </row>
    <row r="545" spans="2:63" s="12" customFormat="1" ht="25.9" customHeight="1">
      <c r="B545" s="120"/>
      <c r="D545" s="121" t="s">
        <v>72</v>
      </c>
      <c r="E545" s="122" t="s">
        <v>1010</v>
      </c>
      <c r="F545" s="122" t="s">
        <v>1011</v>
      </c>
      <c r="I545" s="123"/>
      <c r="J545" s="124">
        <f>BK545</f>
        <v>0</v>
      </c>
      <c r="L545" s="120"/>
      <c r="M545" s="125"/>
      <c r="N545" s="126"/>
      <c r="O545" s="126"/>
      <c r="P545" s="127">
        <f>SUM(P546:P548)</f>
        <v>0</v>
      </c>
      <c r="Q545" s="126"/>
      <c r="R545" s="127">
        <f>SUM(R546:R548)</f>
        <v>0</v>
      </c>
      <c r="S545" s="126"/>
      <c r="T545" s="128">
        <f>SUM(T546:T548)</f>
        <v>0</v>
      </c>
      <c r="AR545" s="121" t="s">
        <v>136</v>
      </c>
      <c r="AT545" s="129" t="s">
        <v>72</v>
      </c>
      <c r="AU545" s="129" t="s">
        <v>73</v>
      </c>
      <c r="AY545" s="121" t="s">
        <v>128</v>
      </c>
      <c r="BK545" s="130">
        <f>SUM(BK546:BK548)</f>
        <v>0</v>
      </c>
    </row>
    <row r="546" spans="1:65" s="2" customFormat="1" ht="16.5" customHeight="1">
      <c r="A546" s="33"/>
      <c r="B546" s="133"/>
      <c r="C546" s="134" t="s">
        <v>1012</v>
      </c>
      <c r="D546" s="134" t="s">
        <v>131</v>
      </c>
      <c r="E546" s="135" t="s">
        <v>1013</v>
      </c>
      <c r="F546" s="136" t="s">
        <v>1014</v>
      </c>
      <c r="G546" s="137" t="s">
        <v>1015</v>
      </c>
      <c r="H546" s="138">
        <v>24</v>
      </c>
      <c r="I546" s="139"/>
      <c r="J546" s="140">
        <f>ROUND(I546*H546,2)</f>
        <v>0</v>
      </c>
      <c r="K546" s="136" t="s">
        <v>135</v>
      </c>
      <c r="L546" s="34"/>
      <c r="M546" s="141" t="s">
        <v>3</v>
      </c>
      <c r="N546" s="142" t="s">
        <v>44</v>
      </c>
      <c r="O546" s="54"/>
      <c r="P546" s="143">
        <f>O546*H546</f>
        <v>0</v>
      </c>
      <c r="Q546" s="143">
        <v>0</v>
      </c>
      <c r="R546" s="143">
        <f>Q546*H546</f>
        <v>0</v>
      </c>
      <c r="S546" s="143">
        <v>0</v>
      </c>
      <c r="T546" s="144">
        <f>S546*H546</f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45" t="s">
        <v>1016</v>
      </c>
      <c r="AT546" s="145" t="s">
        <v>131</v>
      </c>
      <c r="AU546" s="145" t="s">
        <v>78</v>
      </c>
      <c r="AY546" s="18" t="s">
        <v>128</v>
      </c>
      <c r="BE546" s="146">
        <f>IF(N546="základní",J546,0)</f>
        <v>0</v>
      </c>
      <c r="BF546" s="146">
        <f>IF(N546="snížená",J546,0)</f>
        <v>0</v>
      </c>
      <c r="BG546" s="146">
        <f>IF(N546="zákl. přenesená",J546,0)</f>
        <v>0</v>
      </c>
      <c r="BH546" s="146">
        <f>IF(N546="sníž. přenesená",J546,0)</f>
        <v>0</v>
      </c>
      <c r="BI546" s="146">
        <f>IF(N546="nulová",J546,0)</f>
        <v>0</v>
      </c>
      <c r="BJ546" s="18" t="s">
        <v>78</v>
      </c>
      <c r="BK546" s="146">
        <f>ROUND(I546*H546,2)</f>
        <v>0</v>
      </c>
      <c r="BL546" s="18" t="s">
        <v>1016</v>
      </c>
      <c r="BM546" s="145" t="s">
        <v>1017</v>
      </c>
    </row>
    <row r="547" spans="1:47" s="2" customFormat="1" ht="12">
      <c r="A547" s="33"/>
      <c r="B547" s="34"/>
      <c r="C547" s="33"/>
      <c r="D547" s="147" t="s">
        <v>138</v>
      </c>
      <c r="E547" s="33"/>
      <c r="F547" s="148" t="s">
        <v>1018</v>
      </c>
      <c r="G547" s="33"/>
      <c r="H547" s="33"/>
      <c r="I547" s="149"/>
      <c r="J547" s="33"/>
      <c r="K547" s="33"/>
      <c r="L547" s="34"/>
      <c r="M547" s="150"/>
      <c r="N547" s="151"/>
      <c r="O547" s="54"/>
      <c r="P547" s="54"/>
      <c r="Q547" s="54"/>
      <c r="R547" s="54"/>
      <c r="S547" s="54"/>
      <c r="T547" s="55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T547" s="18" t="s">
        <v>138</v>
      </c>
      <c r="AU547" s="18" t="s">
        <v>78</v>
      </c>
    </row>
    <row r="548" spans="1:65" s="2" customFormat="1" ht="16.5" customHeight="1">
      <c r="A548" s="33"/>
      <c r="B548" s="133"/>
      <c r="C548" s="134" t="s">
        <v>1019</v>
      </c>
      <c r="D548" s="134" t="s">
        <v>131</v>
      </c>
      <c r="E548" s="135" t="s">
        <v>1020</v>
      </c>
      <c r="F548" s="136" t="s">
        <v>1021</v>
      </c>
      <c r="G548" s="137" t="s">
        <v>1015</v>
      </c>
      <c r="H548" s="138">
        <v>67</v>
      </c>
      <c r="I548" s="139"/>
      <c r="J548" s="140">
        <f>ROUND(I548*H548,2)</f>
        <v>0</v>
      </c>
      <c r="K548" s="136" t="s">
        <v>3</v>
      </c>
      <c r="L548" s="34"/>
      <c r="M548" s="141" t="s">
        <v>3</v>
      </c>
      <c r="N548" s="142" t="s">
        <v>44</v>
      </c>
      <c r="O548" s="54"/>
      <c r="P548" s="143">
        <f>O548*H548</f>
        <v>0</v>
      </c>
      <c r="Q548" s="143">
        <v>0</v>
      </c>
      <c r="R548" s="143">
        <f>Q548*H548</f>
        <v>0</v>
      </c>
      <c r="S548" s="143">
        <v>0</v>
      </c>
      <c r="T548" s="144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45" t="s">
        <v>1016</v>
      </c>
      <c r="AT548" s="145" t="s">
        <v>131</v>
      </c>
      <c r="AU548" s="145" t="s">
        <v>78</v>
      </c>
      <c r="AY548" s="18" t="s">
        <v>128</v>
      </c>
      <c r="BE548" s="146">
        <f>IF(N548="základní",J548,0)</f>
        <v>0</v>
      </c>
      <c r="BF548" s="146">
        <f>IF(N548="snížená",J548,0)</f>
        <v>0</v>
      </c>
      <c r="BG548" s="146">
        <f>IF(N548="zákl. přenesená",J548,0)</f>
        <v>0</v>
      </c>
      <c r="BH548" s="146">
        <f>IF(N548="sníž. přenesená",J548,0)</f>
        <v>0</v>
      </c>
      <c r="BI548" s="146">
        <f>IF(N548="nulová",J548,0)</f>
        <v>0</v>
      </c>
      <c r="BJ548" s="18" t="s">
        <v>78</v>
      </c>
      <c r="BK548" s="146">
        <f>ROUND(I548*H548,2)</f>
        <v>0</v>
      </c>
      <c r="BL548" s="18" t="s">
        <v>1016</v>
      </c>
      <c r="BM548" s="145" t="s">
        <v>1022</v>
      </c>
    </row>
    <row r="549" spans="2:63" s="12" customFormat="1" ht="25.9" customHeight="1">
      <c r="B549" s="120"/>
      <c r="D549" s="121" t="s">
        <v>72</v>
      </c>
      <c r="E549" s="122" t="s">
        <v>1023</v>
      </c>
      <c r="F549" s="122" t="s">
        <v>1024</v>
      </c>
      <c r="I549" s="123"/>
      <c r="J549" s="124">
        <f>BK549</f>
        <v>0</v>
      </c>
      <c r="L549" s="120"/>
      <c r="M549" s="125"/>
      <c r="N549" s="126"/>
      <c r="O549" s="126"/>
      <c r="P549" s="127">
        <f>P550+P553+P556</f>
        <v>0</v>
      </c>
      <c r="Q549" s="126"/>
      <c r="R549" s="127">
        <f>R550+R553+R556</f>
        <v>0</v>
      </c>
      <c r="S549" s="126"/>
      <c r="T549" s="128">
        <f>T550+T553+T556</f>
        <v>0</v>
      </c>
      <c r="AR549" s="121" t="s">
        <v>159</v>
      </c>
      <c r="AT549" s="129" t="s">
        <v>72</v>
      </c>
      <c r="AU549" s="129" t="s">
        <v>73</v>
      </c>
      <c r="AY549" s="121" t="s">
        <v>128</v>
      </c>
      <c r="BK549" s="130">
        <f>BK550+BK553+BK556</f>
        <v>0</v>
      </c>
    </row>
    <row r="550" spans="2:63" s="12" customFormat="1" ht="22.9" customHeight="1">
      <c r="B550" s="120"/>
      <c r="D550" s="121" t="s">
        <v>72</v>
      </c>
      <c r="E550" s="131" t="s">
        <v>1025</v>
      </c>
      <c r="F550" s="131" t="s">
        <v>1026</v>
      </c>
      <c r="I550" s="123"/>
      <c r="J550" s="132">
        <f>BK550</f>
        <v>0</v>
      </c>
      <c r="L550" s="120"/>
      <c r="M550" s="125"/>
      <c r="N550" s="126"/>
      <c r="O550" s="126"/>
      <c r="P550" s="127">
        <f>SUM(P551:P552)</f>
        <v>0</v>
      </c>
      <c r="Q550" s="126"/>
      <c r="R550" s="127">
        <f>SUM(R551:R552)</f>
        <v>0</v>
      </c>
      <c r="S550" s="126"/>
      <c r="T550" s="128">
        <f>SUM(T551:T552)</f>
        <v>0</v>
      </c>
      <c r="AR550" s="121" t="s">
        <v>159</v>
      </c>
      <c r="AT550" s="129" t="s">
        <v>72</v>
      </c>
      <c r="AU550" s="129" t="s">
        <v>78</v>
      </c>
      <c r="AY550" s="121" t="s">
        <v>128</v>
      </c>
      <c r="BK550" s="130">
        <f>SUM(BK551:BK552)</f>
        <v>0</v>
      </c>
    </row>
    <row r="551" spans="1:65" s="2" customFormat="1" ht="16.5" customHeight="1">
      <c r="A551" s="33"/>
      <c r="B551" s="133"/>
      <c r="C551" s="134" t="s">
        <v>1027</v>
      </c>
      <c r="D551" s="134" t="s">
        <v>131</v>
      </c>
      <c r="E551" s="135" t="s">
        <v>1028</v>
      </c>
      <c r="F551" s="136" t="s">
        <v>1026</v>
      </c>
      <c r="G551" s="137" t="s">
        <v>1029</v>
      </c>
      <c r="H551" s="138">
        <v>1</v>
      </c>
      <c r="I551" s="139"/>
      <c r="J551" s="140">
        <f>ROUND(I551*H551,2)</f>
        <v>0</v>
      </c>
      <c r="K551" s="136" t="s">
        <v>135</v>
      </c>
      <c r="L551" s="34"/>
      <c r="M551" s="141" t="s">
        <v>3</v>
      </c>
      <c r="N551" s="142" t="s">
        <v>44</v>
      </c>
      <c r="O551" s="54"/>
      <c r="P551" s="143">
        <f>O551*H551</f>
        <v>0</v>
      </c>
      <c r="Q551" s="143">
        <v>0</v>
      </c>
      <c r="R551" s="143">
        <f>Q551*H551</f>
        <v>0</v>
      </c>
      <c r="S551" s="143">
        <v>0</v>
      </c>
      <c r="T551" s="144">
        <f>S551*H551</f>
        <v>0</v>
      </c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R551" s="145" t="s">
        <v>1030</v>
      </c>
      <c r="AT551" s="145" t="s">
        <v>131</v>
      </c>
      <c r="AU551" s="145" t="s">
        <v>80</v>
      </c>
      <c r="AY551" s="18" t="s">
        <v>128</v>
      </c>
      <c r="BE551" s="146">
        <f>IF(N551="základní",J551,0)</f>
        <v>0</v>
      </c>
      <c r="BF551" s="146">
        <f>IF(N551="snížená",J551,0)</f>
        <v>0</v>
      </c>
      <c r="BG551" s="146">
        <f>IF(N551="zákl. přenesená",J551,0)</f>
        <v>0</v>
      </c>
      <c r="BH551" s="146">
        <f>IF(N551="sníž. přenesená",J551,0)</f>
        <v>0</v>
      </c>
      <c r="BI551" s="146">
        <f>IF(N551="nulová",J551,0)</f>
        <v>0</v>
      </c>
      <c r="BJ551" s="18" t="s">
        <v>78</v>
      </c>
      <c r="BK551" s="146">
        <f>ROUND(I551*H551,2)</f>
        <v>0</v>
      </c>
      <c r="BL551" s="18" t="s">
        <v>1030</v>
      </c>
      <c r="BM551" s="145" t="s">
        <v>1031</v>
      </c>
    </row>
    <row r="552" spans="1:47" s="2" customFormat="1" ht="12">
      <c r="A552" s="33"/>
      <c r="B552" s="34"/>
      <c r="C552" s="33"/>
      <c r="D552" s="147" t="s">
        <v>138</v>
      </c>
      <c r="E552" s="33"/>
      <c r="F552" s="148" t="s">
        <v>1032</v>
      </c>
      <c r="G552" s="33"/>
      <c r="H552" s="33"/>
      <c r="I552" s="149"/>
      <c r="J552" s="33"/>
      <c r="K552" s="33"/>
      <c r="L552" s="34"/>
      <c r="M552" s="150"/>
      <c r="N552" s="151"/>
      <c r="O552" s="54"/>
      <c r="P552" s="54"/>
      <c r="Q552" s="54"/>
      <c r="R552" s="54"/>
      <c r="S552" s="54"/>
      <c r="T552" s="55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T552" s="18" t="s">
        <v>138</v>
      </c>
      <c r="AU552" s="18" t="s">
        <v>80</v>
      </c>
    </row>
    <row r="553" spans="2:63" s="12" customFormat="1" ht="22.9" customHeight="1">
      <c r="B553" s="120"/>
      <c r="D553" s="121" t="s">
        <v>72</v>
      </c>
      <c r="E553" s="131" t="s">
        <v>1033</v>
      </c>
      <c r="F553" s="131" t="s">
        <v>1034</v>
      </c>
      <c r="I553" s="123"/>
      <c r="J553" s="132">
        <f>BK553</f>
        <v>0</v>
      </c>
      <c r="L553" s="120"/>
      <c r="M553" s="125"/>
      <c r="N553" s="126"/>
      <c r="O553" s="126"/>
      <c r="P553" s="127">
        <f>SUM(P554:P555)</f>
        <v>0</v>
      </c>
      <c r="Q553" s="126"/>
      <c r="R553" s="127">
        <f>SUM(R554:R555)</f>
        <v>0</v>
      </c>
      <c r="S553" s="126"/>
      <c r="T553" s="128">
        <f>SUM(T554:T555)</f>
        <v>0</v>
      </c>
      <c r="AR553" s="121" t="s">
        <v>159</v>
      </c>
      <c r="AT553" s="129" t="s">
        <v>72</v>
      </c>
      <c r="AU553" s="129" t="s">
        <v>78</v>
      </c>
      <c r="AY553" s="121" t="s">
        <v>128</v>
      </c>
      <c r="BK553" s="130">
        <f>SUM(BK554:BK555)</f>
        <v>0</v>
      </c>
    </row>
    <row r="554" spans="1:65" s="2" customFormat="1" ht="16.5" customHeight="1">
      <c r="A554" s="33"/>
      <c r="B554" s="133"/>
      <c r="C554" s="134" t="s">
        <v>1035</v>
      </c>
      <c r="D554" s="134" t="s">
        <v>131</v>
      </c>
      <c r="E554" s="135" t="s">
        <v>1036</v>
      </c>
      <c r="F554" s="136" t="s">
        <v>1037</v>
      </c>
      <c r="G554" s="137" t="s">
        <v>1029</v>
      </c>
      <c r="H554" s="138">
        <v>1</v>
      </c>
      <c r="I554" s="139"/>
      <c r="J554" s="140">
        <f>ROUND(I554*H554,2)</f>
        <v>0</v>
      </c>
      <c r="K554" s="136" t="s">
        <v>135</v>
      </c>
      <c r="L554" s="34"/>
      <c r="M554" s="141" t="s">
        <v>3</v>
      </c>
      <c r="N554" s="142" t="s">
        <v>44</v>
      </c>
      <c r="O554" s="54"/>
      <c r="P554" s="143">
        <f>O554*H554</f>
        <v>0</v>
      </c>
      <c r="Q554" s="143">
        <v>0</v>
      </c>
      <c r="R554" s="143">
        <f>Q554*H554</f>
        <v>0</v>
      </c>
      <c r="S554" s="143">
        <v>0</v>
      </c>
      <c r="T554" s="144">
        <f>S554*H554</f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145" t="s">
        <v>1030</v>
      </c>
      <c r="AT554" s="145" t="s">
        <v>131</v>
      </c>
      <c r="AU554" s="145" t="s">
        <v>80</v>
      </c>
      <c r="AY554" s="18" t="s">
        <v>128</v>
      </c>
      <c r="BE554" s="146">
        <f>IF(N554="základní",J554,0)</f>
        <v>0</v>
      </c>
      <c r="BF554" s="146">
        <f>IF(N554="snížená",J554,0)</f>
        <v>0</v>
      </c>
      <c r="BG554" s="146">
        <f>IF(N554="zákl. přenesená",J554,0)</f>
        <v>0</v>
      </c>
      <c r="BH554" s="146">
        <f>IF(N554="sníž. přenesená",J554,0)</f>
        <v>0</v>
      </c>
      <c r="BI554" s="146">
        <f>IF(N554="nulová",J554,0)</f>
        <v>0</v>
      </c>
      <c r="BJ554" s="18" t="s">
        <v>78</v>
      </c>
      <c r="BK554" s="146">
        <f>ROUND(I554*H554,2)</f>
        <v>0</v>
      </c>
      <c r="BL554" s="18" t="s">
        <v>1030</v>
      </c>
      <c r="BM554" s="145" t="s">
        <v>1038</v>
      </c>
    </row>
    <row r="555" spans="1:47" s="2" customFormat="1" ht="12">
      <c r="A555" s="33"/>
      <c r="B555" s="34"/>
      <c r="C555" s="33"/>
      <c r="D555" s="147" t="s">
        <v>138</v>
      </c>
      <c r="E555" s="33"/>
      <c r="F555" s="148" t="s">
        <v>1039</v>
      </c>
      <c r="G555" s="33"/>
      <c r="H555" s="33"/>
      <c r="I555" s="149"/>
      <c r="J555" s="33"/>
      <c r="K555" s="33"/>
      <c r="L555" s="34"/>
      <c r="M555" s="150"/>
      <c r="N555" s="151"/>
      <c r="O555" s="54"/>
      <c r="P555" s="54"/>
      <c r="Q555" s="54"/>
      <c r="R555" s="54"/>
      <c r="S555" s="54"/>
      <c r="T555" s="55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T555" s="18" t="s">
        <v>138</v>
      </c>
      <c r="AU555" s="18" t="s">
        <v>80</v>
      </c>
    </row>
    <row r="556" spans="2:63" s="12" customFormat="1" ht="22.9" customHeight="1">
      <c r="B556" s="120"/>
      <c r="D556" s="121" t="s">
        <v>72</v>
      </c>
      <c r="E556" s="131" t="s">
        <v>1040</v>
      </c>
      <c r="F556" s="131" t="s">
        <v>1041</v>
      </c>
      <c r="I556" s="123"/>
      <c r="J556" s="132">
        <f>BK556</f>
        <v>0</v>
      </c>
      <c r="L556" s="120"/>
      <c r="M556" s="125"/>
      <c r="N556" s="126"/>
      <c r="O556" s="126"/>
      <c r="P556" s="127">
        <f>SUM(P557:P558)</f>
        <v>0</v>
      </c>
      <c r="Q556" s="126"/>
      <c r="R556" s="127">
        <f>SUM(R557:R558)</f>
        <v>0</v>
      </c>
      <c r="S556" s="126"/>
      <c r="T556" s="128">
        <f>SUM(T557:T558)</f>
        <v>0</v>
      </c>
      <c r="AR556" s="121" t="s">
        <v>159</v>
      </c>
      <c r="AT556" s="129" t="s">
        <v>72</v>
      </c>
      <c r="AU556" s="129" t="s">
        <v>78</v>
      </c>
      <c r="AY556" s="121" t="s">
        <v>128</v>
      </c>
      <c r="BK556" s="130">
        <f>SUM(BK557:BK558)</f>
        <v>0</v>
      </c>
    </row>
    <row r="557" spans="1:65" s="2" customFormat="1" ht="16.5" customHeight="1">
      <c r="A557" s="33"/>
      <c r="B557" s="133"/>
      <c r="C557" s="134" t="s">
        <v>1042</v>
      </c>
      <c r="D557" s="134" t="s">
        <v>131</v>
      </c>
      <c r="E557" s="135" t="s">
        <v>1043</v>
      </c>
      <c r="F557" s="136" t="s">
        <v>1041</v>
      </c>
      <c r="G557" s="137" t="s">
        <v>1029</v>
      </c>
      <c r="H557" s="138">
        <v>1</v>
      </c>
      <c r="I557" s="139"/>
      <c r="J557" s="140">
        <f>ROUND(I557*H557,2)</f>
        <v>0</v>
      </c>
      <c r="K557" s="136" t="s">
        <v>135</v>
      </c>
      <c r="L557" s="34"/>
      <c r="M557" s="141" t="s">
        <v>3</v>
      </c>
      <c r="N557" s="142" t="s">
        <v>44</v>
      </c>
      <c r="O557" s="54"/>
      <c r="P557" s="143">
        <f>O557*H557</f>
        <v>0</v>
      </c>
      <c r="Q557" s="143">
        <v>0</v>
      </c>
      <c r="R557" s="143">
        <f>Q557*H557</f>
        <v>0</v>
      </c>
      <c r="S557" s="143">
        <v>0</v>
      </c>
      <c r="T557" s="144">
        <f>S557*H557</f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145" t="s">
        <v>1030</v>
      </c>
      <c r="AT557" s="145" t="s">
        <v>131</v>
      </c>
      <c r="AU557" s="145" t="s">
        <v>80</v>
      </c>
      <c r="AY557" s="18" t="s">
        <v>128</v>
      </c>
      <c r="BE557" s="146">
        <f>IF(N557="základní",J557,0)</f>
        <v>0</v>
      </c>
      <c r="BF557" s="146">
        <f>IF(N557="snížená",J557,0)</f>
        <v>0</v>
      </c>
      <c r="BG557" s="146">
        <f>IF(N557="zákl. přenesená",J557,0)</f>
        <v>0</v>
      </c>
      <c r="BH557" s="146">
        <f>IF(N557="sníž. přenesená",J557,0)</f>
        <v>0</v>
      </c>
      <c r="BI557" s="146">
        <f>IF(N557="nulová",J557,0)</f>
        <v>0</v>
      </c>
      <c r="BJ557" s="18" t="s">
        <v>78</v>
      </c>
      <c r="BK557" s="146">
        <f>ROUND(I557*H557,2)</f>
        <v>0</v>
      </c>
      <c r="BL557" s="18" t="s">
        <v>1030</v>
      </c>
      <c r="BM557" s="145" t="s">
        <v>1044</v>
      </c>
    </row>
    <row r="558" spans="1:47" s="2" customFormat="1" ht="12">
      <c r="A558" s="33"/>
      <c r="B558" s="34"/>
      <c r="C558" s="33"/>
      <c r="D558" s="147" t="s">
        <v>138</v>
      </c>
      <c r="E558" s="33"/>
      <c r="F558" s="148" t="s">
        <v>1045</v>
      </c>
      <c r="G558" s="33"/>
      <c r="H558" s="33"/>
      <c r="I558" s="149"/>
      <c r="J558" s="33"/>
      <c r="K558" s="33"/>
      <c r="L558" s="34"/>
      <c r="M558" s="195"/>
      <c r="N558" s="196"/>
      <c r="O558" s="197"/>
      <c r="P558" s="197"/>
      <c r="Q558" s="197"/>
      <c r="R558" s="197"/>
      <c r="S558" s="197"/>
      <c r="T558" s="198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T558" s="18" t="s">
        <v>138</v>
      </c>
      <c r="AU558" s="18" t="s">
        <v>80</v>
      </c>
    </row>
    <row r="559" spans="1:31" s="2" customFormat="1" ht="6.95" customHeight="1">
      <c r="A559" s="33"/>
      <c r="B559" s="43"/>
      <c r="C559" s="44"/>
      <c r="D559" s="44"/>
      <c r="E559" s="44"/>
      <c r="F559" s="44"/>
      <c r="G559" s="44"/>
      <c r="H559" s="44"/>
      <c r="I559" s="44"/>
      <c r="J559" s="44"/>
      <c r="K559" s="44"/>
      <c r="L559" s="34"/>
      <c r="M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</row>
  </sheetData>
  <autoFilter ref="C99:K558"/>
  <mergeCells count="6">
    <mergeCell ref="E92:H92"/>
    <mergeCell ref="L2:V2"/>
    <mergeCell ref="E7:H7"/>
    <mergeCell ref="E16:H16"/>
    <mergeCell ref="E25:H25"/>
    <mergeCell ref="E46:H46"/>
  </mergeCells>
  <hyperlinks>
    <hyperlink ref="F104" r:id="rId1" display="https://podminky.urs.cz/item/CS_URS_2022_01/317142422"/>
    <hyperlink ref="F106" r:id="rId2" display="https://podminky.urs.cz/item/CS_URS_2022_01/317944321"/>
    <hyperlink ref="F110" r:id="rId3" display="https://podminky.urs.cz/item/CS_URS_2022_01/340236211"/>
    <hyperlink ref="F112" r:id="rId4" display="https://podminky.urs.cz/item/CS_URS_2022_01/340238211"/>
    <hyperlink ref="F120" r:id="rId5" display="https://podminky.urs.cz/item/CS_URS_2022_01/346244381"/>
    <hyperlink ref="F125" r:id="rId6" display="https://podminky.urs.cz/item/CS_URS_2022_01/346481111"/>
    <hyperlink ref="F129" r:id="rId7" display="https://podminky.urs.cz/item/CS_URS_2022_01/611325421"/>
    <hyperlink ref="F132" r:id="rId8" display="https://podminky.urs.cz/item/CS_URS_2022_01/612111001"/>
    <hyperlink ref="F134" r:id="rId9" display="https://podminky.urs.cz/item/CS_URS_2022_01/612135101"/>
    <hyperlink ref="F137" r:id="rId10" display="https://podminky.urs.cz/item/CS_URS_2022_01/612142001"/>
    <hyperlink ref="F144" r:id="rId11" display="https://podminky.urs.cz/item/CS_URS_2022_01/612321141"/>
    <hyperlink ref="F147" r:id="rId12" display="https://podminky.urs.cz/item/CS_URS_2022_01/612325222"/>
    <hyperlink ref="F151" r:id="rId13" display="https://podminky.urs.cz/item/CS_URS_2022_01/612325225"/>
    <hyperlink ref="F153" r:id="rId14" display="https://podminky.urs.cz/item/CS_URS_2022_01/612325302"/>
    <hyperlink ref="F157" r:id="rId15" display="https://podminky.urs.cz/item/CS_URS_2022_01/612325421"/>
    <hyperlink ref="F178" r:id="rId16" display="https://podminky.urs.cz/item/CS_URS_2022_01/621325102"/>
    <hyperlink ref="F181" r:id="rId17" display="https://podminky.urs.cz/item/CS_URS_2022_01/622325102"/>
    <hyperlink ref="F184" r:id="rId18" display="https://podminky.urs.cz/item/CS_URS_2022_01/629995101"/>
    <hyperlink ref="F189" r:id="rId19" display="https://podminky.urs.cz/item/CS_URS_2022_01/642942611"/>
    <hyperlink ref="F192" r:id="rId20" display="https://podminky.urs.cz/item/CS_URS_2022_01/642944121"/>
    <hyperlink ref="F196" r:id="rId21" display="https://podminky.urs.cz/item/CS_URS_2022_01/952902041"/>
    <hyperlink ref="F206" r:id="rId22" display="https://podminky.urs.cz/item/CS_URS_2022_01/962031132"/>
    <hyperlink ref="F213" r:id="rId23" display="https://podminky.urs.cz/item/CS_URS_2022_01/967031132"/>
    <hyperlink ref="F216" r:id="rId24" display="https://podminky.urs.cz/item/CS_URS_2022_01/971033621"/>
    <hyperlink ref="F224" r:id="rId25" display="https://podminky.urs.cz/item/CS_URS_2022_01/971033621"/>
    <hyperlink ref="F227" r:id="rId26" display="https://podminky.urs.cz/item/CS_URS_2022_01/974031664"/>
    <hyperlink ref="F230" r:id="rId27" display="https://podminky.urs.cz/item/CS_URS_2022_01/977151113"/>
    <hyperlink ref="F233" r:id="rId28" display="https://podminky.urs.cz/item/CS_URS_2022_01/978015331"/>
    <hyperlink ref="F245" r:id="rId29" display="https://podminky.urs.cz/item/CS_URS_2022_01/997013212"/>
    <hyperlink ref="F247" r:id="rId30" display="https://podminky.urs.cz/item/CS_URS_2022_01/997013501"/>
    <hyperlink ref="F249" r:id="rId31" display="https://podminky.urs.cz/item/CS_URS_2022_01/997013509"/>
    <hyperlink ref="F252" r:id="rId32" display="https://podminky.urs.cz/item/CS_URS_2022_01/997013631"/>
    <hyperlink ref="F255" r:id="rId33" display="https://podminky.urs.cz/item/CS_URS_2022_01/997013812"/>
    <hyperlink ref="F258" r:id="rId34" display="https://podminky.urs.cz/item/CS_URS_2022_01/998018002"/>
    <hyperlink ref="F262" r:id="rId35" display="https://podminky.urs.cz/item/CS_URS_2022_01/713131151"/>
    <hyperlink ref="F266" r:id="rId36" display="https://podminky.urs.cz/item/CS_URS_2022_01/998713202"/>
    <hyperlink ref="F272" r:id="rId37" display="https://podminky.urs.cz/item/CS_URS_2022_01/725111982"/>
    <hyperlink ref="F274" r:id="rId38" display="https://podminky.urs.cz/item/CS_URS_2022_01/725116931"/>
    <hyperlink ref="F276" r:id="rId39" display="https://podminky.urs.cz/item/CS_URS_2022_01/725116941"/>
    <hyperlink ref="F280" r:id="rId40" display="https://podminky.urs.cz/item/CS_URS_2022_01/725121965"/>
    <hyperlink ref="F282" r:id="rId41" display="https://podminky.urs.cz/item/CS_URS_2022_01/725211604"/>
    <hyperlink ref="F284" r:id="rId42" display="https://podminky.urs.cz/item/CS_URS_2022_01/725291621"/>
    <hyperlink ref="F286" r:id="rId43" display="https://podminky.urs.cz/item/CS_URS_2022_01/725291631"/>
    <hyperlink ref="F294" r:id="rId44" display="https://podminky.urs.cz/item/CS_URS_2022_01/725331111"/>
    <hyperlink ref="F296" r:id="rId45" display="https://podminky.urs.cz/item/CS_URS_2022_01/725821316"/>
    <hyperlink ref="F299" r:id="rId46" display="https://podminky.urs.cz/item/CS_URS_2022_01/998725202"/>
    <hyperlink ref="F303" r:id="rId47" display="https://podminky.urs.cz/item/CS_URS_2022_01/998726212"/>
    <hyperlink ref="F311" r:id="rId48" display="https://podminky.urs.cz/item/CS_URS_2022_01/751711851"/>
    <hyperlink ref="F314" r:id="rId49" display="https://podminky.urs.cz/item/CS_URS_2022_01/763111411"/>
    <hyperlink ref="F317" r:id="rId50" display="https://podminky.urs.cz/item/CS_URS_2022_01/763111717"/>
    <hyperlink ref="F319" r:id="rId51" display="https://podminky.urs.cz/item/CS_URS_2022_01/763111821"/>
    <hyperlink ref="F324" r:id="rId52" display="https://podminky.urs.cz/item/CS_URS_2022_01/763121463"/>
    <hyperlink ref="F327" r:id="rId53" display="https://podminky.urs.cz/item/CS_URS_2022_01/763121714"/>
    <hyperlink ref="F332" r:id="rId54" display="https://podminky.urs.cz/item/CS_URS_2022_01/763121811"/>
    <hyperlink ref="F336" r:id="rId55" display="https://podminky.urs.cz/item/CS_URS_2022_01/763121821"/>
    <hyperlink ref="F340" r:id="rId56" display="https://podminky.urs.cz/item/CS_URS_2022_01/763122811"/>
    <hyperlink ref="F343" r:id="rId57" display="https://podminky.urs.cz/item/CS_URS_2022_01/763164531"/>
    <hyperlink ref="F348" r:id="rId58" display="https://podminky.urs.cz/item/CS_URS_2022_01/763164551"/>
    <hyperlink ref="F355" r:id="rId59" display="https://podminky.urs.cz/item/CS_URS_2022_01/763164558"/>
    <hyperlink ref="F358" r:id="rId60" display="https://podminky.urs.cz/item/CS_URS_2022_01/763164651"/>
    <hyperlink ref="F361" r:id="rId61" display="https://podminky.urs.cz/item/CS_URS_2022_01/763164656"/>
    <hyperlink ref="F363" r:id="rId62" display="https://podminky.urs.cz/item/CS_URS_2022_01/763164658"/>
    <hyperlink ref="F366" r:id="rId63" display="https://podminky.urs.cz/item/CS_URS_2022_01/763172322"/>
    <hyperlink ref="F369" r:id="rId64" display="https://podminky.urs.cz/item/CS_URS_2022_01/763172323"/>
    <hyperlink ref="F372" r:id="rId65" display="https://podminky.urs.cz/item/CS_URS_2022_01/763172325"/>
    <hyperlink ref="F375" r:id="rId66" display="https://podminky.urs.cz/item/CS_URS_2022_01/763181311"/>
    <hyperlink ref="F378" r:id="rId67" display="https://podminky.urs.cz/item/CS_URS_2022_01/763181811"/>
    <hyperlink ref="F388" r:id="rId68" display="https://podminky.urs.cz/item/CS_URS_2022_01/763431701"/>
    <hyperlink ref="F390" r:id="rId69" display="https://podminky.urs.cz/item/CS_URS_2022_01/763431801"/>
    <hyperlink ref="F397" r:id="rId70" display="https://podminky.urs.cz/item/CS_URS_2022_01/763431871"/>
    <hyperlink ref="F399" r:id="rId71" display="https://podminky.urs.cz/item/CS_URS_2022_01/998763402"/>
    <hyperlink ref="F402" r:id="rId72" display="https://podminky.urs.cz/item/CS_URS_2022_01/766660001"/>
    <hyperlink ref="F408" r:id="rId73" display="https://podminky.urs.cz/item/CS_URS_2022_01/766660717"/>
    <hyperlink ref="F413" r:id="rId74" display="https://podminky.urs.cz/item/CS_URS_2022_01/766691914"/>
    <hyperlink ref="F420" r:id="rId75" display="https://podminky.urs.cz/item/CS_URS_2022_01/998766202"/>
    <hyperlink ref="F426" r:id="rId76" display="https://podminky.urs.cz/item/CS_URS_2022_01/776141111"/>
    <hyperlink ref="F430" r:id="rId77" display="https://podminky.urs.cz/item/CS_URS_2022_01/998776202"/>
    <hyperlink ref="F433" r:id="rId78" display="https://podminky.urs.cz/item/CS_URS_2022_01/781121011"/>
    <hyperlink ref="F446" r:id="rId79" display="https://podminky.urs.cz/item/CS_URS_2022_01/781151031"/>
    <hyperlink ref="F448" r:id="rId80" display="https://podminky.urs.cz/item/CS_URS_2022_01/781474226"/>
    <hyperlink ref="F452" r:id="rId81" display="https://podminky.urs.cz/item/CS_URS_2022_01/781495211"/>
    <hyperlink ref="F454" r:id="rId82" display="https://podminky.urs.cz/item/CS_URS_2022_01/998781202"/>
    <hyperlink ref="F457" r:id="rId83" display="https://podminky.urs.cz/item/CS_URS_2022_01/783000201"/>
    <hyperlink ref="F460" r:id="rId84" display="https://podminky.urs.cz/item/CS_URS_2022_01/783301303"/>
    <hyperlink ref="F462" r:id="rId85" display="https://podminky.urs.cz/item/CS_URS_2022_01/783301311"/>
    <hyperlink ref="F466" r:id="rId86" display="https://podminky.urs.cz/item/CS_URS_2022_01/783301401"/>
    <hyperlink ref="F468" r:id="rId87" display="https://podminky.urs.cz/item/CS_URS_2022_01/783306801"/>
    <hyperlink ref="F472" r:id="rId88" display="https://podminky.urs.cz/item/CS_URS_2022_01/783314203"/>
    <hyperlink ref="F477" r:id="rId89" display="https://podminky.urs.cz/item/CS_URS_2022_01/783315103"/>
    <hyperlink ref="F479" r:id="rId90" display="https://podminky.urs.cz/item/CS_URS_2022_01/783317105"/>
    <hyperlink ref="F481" r:id="rId91" display="https://podminky.urs.cz/item/CS_URS_2022_01/783601411"/>
    <hyperlink ref="F484" r:id="rId92" display="https://podminky.urs.cz/item/CS_URS_2022_01/783601441"/>
    <hyperlink ref="F487" r:id="rId93" display="https://podminky.urs.cz/item/CS_URS_2022_01/783606808"/>
    <hyperlink ref="F489" r:id="rId94" display="https://podminky.urs.cz/item/CS_URS_2022_01/783606823"/>
    <hyperlink ref="F491" r:id="rId95" display="https://podminky.urs.cz/item/CS_URS_2022_01/783614121"/>
    <hyperlink ref="F493" r:id="rId96" display="https://podminky.urs.cz/item/CS_URS_2022_01/783614141"/>
    <hyperlink ref="F495" r:id="rId97" display="https://podminky.urs.cz/item/CS_URS_2022_01/783617127"/>
    <hyperlink ref="F497" r:id="rId98" display="https://podminky.urs.cz/item/CS_URS_2022_01/783617147"/>
    <hyperlink ref="F505" r:id="rId99" display="https://podminky.urs.cz/item/CS_URS_2022_01/784121011"/>
    <hyperlink ref="F507" r:id="rId100" display="https://podminky.urs.cz/item/CS_URS_2022_01/784171101"/>
    <hyperlink ref="F512" r:id="rId101" display="https://podminky.urs.cz/item/CS_URS_2022_01/784171111"/>
    <hyperlink ref="F522" r:id="rId102" display="https://podminky.urs.cz/item/CS_URS_2022_01/784181101"/>
    <hyperlink ref="F528" r:id="rId103" display="https://podminky.urs.cz/item/CS_URS_2022_01/784191003"/>
    <hyperlink ref="F530" r:id="rId104" display="https://podminky.urs.cz/item/CS_URS_2022_01/784191007"/>
    <hyperlink ref="F533" r:id="rId105" display="https://podminky.urs.cz/item/CS_URS_2022_01/784211131"/>
    <hyperlink ref="F540" r:id="rId106" display="https://podminky.urs.cz/item/CS_URS_2022_01/786626111"/>
    <hyperlink ref="F544" r:id="rId107" display="https://podminky.urs.cz/item/CS_URS_2022_01/998786202"/>
    <hyperlink ref="F547" r:id="rId108" display="https://podminky.urs.cz/item/CS_URS_2022_01/HZS2491"/>
    <hyperlink ref="F552" r:id="rId109" display="https://podminky.urs.cz/item/CS_URS_2022_01/030001000"/>
    <hyperlink ref="F555" r:id="rId110" display="https://podminky.urs.cz/item/CS_URS_2022_01/045002000"/>
    <hyperlink ref="F558" r:id="rId111" display="https://podminky.urs.cz/item/CS_URS_2022_01/07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49"/>
  <sheetViews>
    <sheetView zoomScale="130" zoomScaleNormal="130" zoomScaleSheetLayoutView="100" workbookViewId="0" topLeftCell="A25">
      <selection activeCell="H34" sqref="H34"/>
    </sheetView>
  </sheetViews>
  <sheetFormatPr defaultColWidth="9.140625" defaultRowHeight="12"/>
  <cols>
    <col min="1" max="1" width="4.8515625" style="201" customWidth="1"/>
    <col min="2" max="2" width="11.140625" style="201" customWidth="1"/>
    <col min="3" max="3" width="0.13671875" style="201" hidden="1" customWidth="1"/>
    <col min="4" max="4" width="95.28125" style="201" customWidth="1"/>
    <col min="5" max="5" width="11.8515625" style="201" customWidth="1"/>
    <col min="6" max="6" width="11.00390625" style="201" customWidth="1"/>
    <col min="7" max="7" width="11.8515625" style="201" bestFit="1" customWidth="1"/>
    <col min="8" max="8" width="18.421875" style="201" customWidth="1"/>
    <col min="9" max="256" width="9.28125" style="201" customWidth="1"/>
    <col min="257" max="257" width="4.8515625" style="201" customWidth="1"/>
    <col min="258" max="258" width="11.140625" style="201" customWidth="1"/>
    <col min="259" max="259" width="9.140625" style="201" hidden="1" customWidth="1"/>
    <col min="260" max="260" width="95.28125" style="201" customWidth="1"/>
    <col min="261" max="261" width="11.8515625" style="201" customWidth="1"/>
    <col min="262" max="262" width="11.00390625" style="201" customWidth="1"/>
    <col min="263" max="263" width="11.8515625" style="201" bestFit="1" customWidth="1"/>
    <col min="264" max="264" width="18.421875" style="201" customWidth="1"/>
    <col min="265" max="512" width="9.28125" style="201" customWidth="1"/>
    <col min="513" max="513" width="4.8515625" style="201" customWidth="1"/>
    <col min="514" max="514" width="11.140625" style="201" customWidth="1"/>
    <col min="515" max="515" width="9.140625" style="201" hidden="1" customWidth="1"/>
    <col min="516" max="516" width="95.28125" style="201" customWidth="1"/>
    <col min="517" max="517" width="11.8515625" style="201" customWidth="1"/>
    <col min="518" max="518" width="11.00390625" style="201" customWidth="1"/>
    <col min="519" max="519" width="11.8515625" style="201" bestFit="1" customWidth="1"/>
    <col min="520" max="520" width="18.421875" style="201" customWidth="1"/>
    <col min="521" max="768" width="9.28125" style="201" customWidth="1"/>
    <col min="769" max="769" width="4.8515625" style="201" customWidth="1"/>
    <col min="770" max="770" width="11.140625" style="201" customWidth="1"/>
    <col min="771" max="771" width="9.140625" style="201" hidden="1" customWidth="1"/>
    <col min="772" max="772" width="95.28125" style="201" customWidth="1"/>
    <col min="773" max="773" width="11.8515625" style="201" customWidth="1"/>
    <col min="774" max="774" width="11.00390625" style="201" customWidth="1"/>
    <col min="775" max="775" width="11.8515625" style="201" bestFit="1" customWidth="1"/>
    <col min="776" max="776" width="18.421875" style="201" customWidth="1"/>
    <col min="777" max="1024" width="9.28125" style="201" customWidth="1"/>
    <col min="1025" max="1025" width="4.8515625" style="201" customWidth="1"/>
    <col min="1026" max="1026" width="11.140625" style="201" customWidth="1"/>
    <col min="1027" max="1027" width="9.140625" style="201" hidden="1" customWidth="1"/>
    <col min="1028" max="1028" width="95.28125" style="201" customWidth="1"/>
    <col min="1029" max="1029" width="11.8515625" style="201" customWidth="1"/>
    <col min="1030" max="1030" width="11.00390625" style="201" customWidth="1"/>
    <col min="1031" max="1031" width="11.8515625" style="201" bestFit="1" customWidth="1"/>
    <col min="1032" max="1032" width="18.421875" style="201" customWidth="1"/>
    <col min="1033" max="1280" width="9.28125" style="201" customWidth="1"/>
    <col min="1281" max="1281" width="4.8515625" style="201" customWidth="1"/>
    <col min="1282" max="1282" width="11.140625" style="201" customWidth="1"/>
    <col min="1283" max="1283" width="9.140625" style="201" hidden="1" customWidth="1"/>
    <col min="1284" max="1284" width="95.28125" style="201" customWidth="1"/>
    <col min="1285" max="1285" width="11.8515625" style="201" customWidth="1"/>
    <col min="1286" max="1286" width="11.00390625" style="201" customWidth="1"/>
    <col min="1287" max="1287" width="11.8515625" style="201" bestFit="1" customWidth="1"/>
    <col min="1288" max="1288" width="18.421875" style="201" customWidth="1"/>
    <col min="1289" max="1536" width="9.28125" style="201" customWidth="1"/>
    <col min="1537" max="1537" width="4.8515625" style="201" customWidth="1"/>
    <col min="1538" max="1538" width="11.140625" style="201" customWidth="1"/>
    <col min="1539" max="1539" width="9.140625" style="201" hidden="1" customWidth="1"/>
    <col min="1540" max="1540" width="95.28125" style="201" customWidth="1"/>
    <col min="1541" max="1541" width="11.8515625" style="201" customWidth="1"/>
    <col min="1542" max="1542" width="11.00390625" style="201" customWidth="1"/>
    <col min="1543" max="1543" width="11.8515625" style="201" bestFit="1" customWidth="1"/>
    <col min="1544" max="1544" width="18.421875" style="201" customWidth="1"/>
    <col min="1545" max="1792" width="9.28125" style="201" customWidth="1"/>
    <col min="1793" max="1793" width="4.8515625" style="201" customWidth="1"/>
    <col min="1794" max="1794" width="11.140625" style="201" customWidth="1"/>
    <col min="1795" max="1795" width="9.140625" style="201" hidden="1" customWidth="1"/>
    <col min="1796" max="1796" width="95.28125" style="201" customWidth="1"/>
    <col min="1797" max="1797" width="11.8515625" style="201" customWidth="1"/>
    <col min="1798" max="1798" width="11.00390625" style="201" customWidth="1"/>
    <col min="1799" max="1799" width="11.8515625" style="201" bestFit="1" customWidth="1"/>
    <col min="1800" max="1800" width="18.421875" style="201" customWidth="1"/>
    <col min="1801" max="2048" width="9.28125" style="201" customWidth="1"/>
    <col min="2049" max="2049" width="4.8515625" style="201" customWidth="1"/>
    <col min="2050" max="2050" width="11.140625" style="201" customWidth="1"/>
    <col min="2051" max="2051" width="9.140625" style="201" hidden="1" customWidth="1"/>
    <col min="2052" max="2052" width="95.28125" style="201" customWidth="1"/>
    <col min="2053" max="2053" width="11.8515625" style="201" customWidth="1"/>
    <col min="2054" max="2054" width="11.00390625" style="201" customWidth="1"/>
    <col min="2055" max="2055" width="11.8515625" style="201" bestFit="1" customWidth="1"/>
    <col min="2056" max="2056" width="18.421875" style="201" customWidth="1"/>
    <col min="2057" max="2304" width="9.28125" style="201" customWidth="1"/>
    <col min="2305" max="2305" width="4.8515625" style="201" customWidth="1"/>
    <col min="2306" max="2306" width="11.140625" style="201" customWidth="1"/>
    <col min="2307" max="2307" width="9.140625" style="201" hidden="1" customWidth="1"/>
    <col min="2308" max="2308" width="95.28125" style="201" customWidth="1"/>
    <col min="2309" max="2309" width="11.8515625" style="201" customWidth="1"/>
    <col min="2310" max="2310" width="11.00390625" style="201" customWidth="1"/>
    <col min="2311" max="2311" width="11.8515625" style="201" bestFit="1" customWidth="1"/>
    <col min="2312" max="2312" width="18.421875" style="201" customWidth="1"/>
    <col min="2313" max="2560" width="9.28125" style="201" customWidth="1"/>
    <col min="2561" max="2561" width="4.8515625" style="201" customWidth="1"/>
    <col min="2562" max="2562" width="11.140625" style="201" customWidth="1"/>
    <col min="2563" max="2563" width="9.140625" style="201" hidden="1" customWidth="1"/>
    <col min="2564" max="2564" width="95.28125" style="201" customWidth="1"/>
    <col min="2565" max="2565" width="11.8515625" style="201" customWidth="1"/>
    <col min="2566" max="2566" width="11.00390625" style="201" customWidth="1"/>
    <col min="2567" max="2567" width="11.8515625" style="201" bestFit="1" customWidth="1"/>
    <col min="2568" max="2568" width="18.421875" style="201" customWidth="1"/>
    <col min="2569" max="2816" width="9.28125" style="201" customWidth="1"/>
    <col min="2817" max="2817" width="4.8515625" style="201" customWidth="1"/>
    <col min="2818" max="2818" width="11.140625" style="201" customWidth="1"/>
    <col min="2819" max="2819" width="9.140625" style="201" hidden="1" customWidth="1"/>
    <col min="2820" max="2820" width="95.28125" style="201" customWidth="1"/>
    <col min="2821" max="2821" width="11.8515625" style="201" customWidth="1"/>
    <col min="2822" max="2822" width="11.00390625" style="201" customWidth="1"/>
    <col min="2823" max="2823" width="11.8515625" style="201" bestFit="1" customWidth="1"/>
    <col min="2824" max="2824" width="18.421875" style="201" customWidth="1"/>
    <col min="2825" max="3072" width="9.28125" style="201" customWidth="1"/>
    <col min="3073" max="3073" width="4.8515625" style="201" customWidth="1"/>
    <col min="3074" max="3074" width="11.140625" style="201" customWidth="1"/>
    <col min="3075" max="3075" width="9.140625" style="201" hidden="1" customWidth="1"/>
    <col min="3076" max="3076" width="95.28125" style="201" customWidth="1"/>
    <col min="3077" max="3077" width="11.8515625" style="201" customWidth="1"/>
    <col min="3078" max="3078" width="11.00390625" style="201" customWidth="1"/>
    <col min="3079" max="3079" width="11.8515625" style="201" bestFit="1" customWidth="1"/>
    <col min="3080" max="3080" width="18.421875" style="201" customWidth="1"/>
    <col min="3081" max="3328" width="9.28125" style="201" customWidth="1"/>
    <col min="3329" max="3329" width="4.8515625" style="201" customWidth="1"/>
    <col min="3330" max="3330" width="11.140625" style="201" customWidth="1"/>
    <col min="3331" max="3331" width="9.140625" style="201" hidden="1" customWidth="1"/>
    <col min="3332" max="3332" width="95.28125" style="201" customWidth="1"/>
    <col min="3333" max="3333" width="11.8515625" style="201" customWidth="1"/>
    <col min="3334" max="3334" width="11.00390625" style="201" customWidth="1"/>
    <col min="3335" max="3335" width="11.8515625" style="201" bestFit="1" customWidth="1"/>
    <col min="3336" max="3336" width="18.421875" style="201" customWidth="1"/>
    <col min="3337" max="3584" width="9.28125" style="201" customWidth="1"/>
    <col min="3585" max="3585" width="4.8515625" style="201" customWidth="1"/>
    <col min="3586" max="3586" width="11.140625" style="201" customWidth="1"/>
    <col min="3587" max="3587" width="9.140625" style="201" hidden="1" customWidth="1"/>
    <col min="3588" max="3588" width="95.28125" style="201" customWidth="1"/>
    <col min="3589" max="3589" width="11.8515625" style="201" customWidth="1"/>
    <col min="3590" max="3590" width="11.00390625" style="201" customWidth="1"/>
    <col min="3591" max="3591" width="11.8515625" style="201" bestFit="1" customWidth="1"/>
    <col min="3592" max="3592" width="18.421875" style="201" customWidth="1"/>
    <col min="3593" max="3840" width="9.28125" style="201" customWidth="1"/>
    <col min="3841" max="3841" width="4.8515625" style="201" customWidth="1"/>
    <col min="3842" max="3842" width="11.140625" style="201" customWidth="1"/>
    <col min="3843" max="3843" width="9.140625" style="201" hidden="1" customWidth="1"/>
    <col min="3844" max="3844" width="95.28125" style="201" customWidth="1"/>
    <col min="3845" max="3845" width="11.8515625" style="201" customWidth="1"/>
    <col min="3846" max="3846" width="11.00390625" style="201" customWidth="1"/>
    <col min="3847" max="3847" width="11.8515625" style="201" bestFit="1" customWidth="1"/>
    <col min="3848" max="3848" width="18.421875" style="201" customWidth="1"/>
    <col min="3849" max="4096" width="9.28125" style="201" customWidth="1"/>
    <col min="4097" max="4097" width="4.8515625" style="201" customWidth="1"/>
    <col min="4098" max="4098" width="11.140625" style="201" customWidth="1"/>
    <col min="4099" max="4099" width="9.140625" style="201" hidden="1" customWidth="1"/>
    <col min="4100" max="4100" width="95.28125" style="201" customWidth="1"/>
    <col min="4101" max="4101" width="11.8515625" style="201" customWidth="1"/>
    <col min="4102" max="4102" width="11.00390625" style="201" customWidth="1"/>
    <col min="4103" max="4103" width="11.8515625" style="201" bestFit="1" customWidth="1"/>
    <col min="4104" max="4104" width="18.421875" style="201" customWidth="1"/>
    <col min="4105" max="4352" width="9.28125" style="201" customWidth="1"/>
    <col min="4353" max="4353" width="4.8515625" style="201" customWidth="1"/>
    <col min="4354" max="4354" width="11.140625" style="201" customWidth="1"/>
    <col min="4355" max="4355" width="9.140625" style="201" hidden="1" customWidth="1"/>
    <col min="4356" max="4356" width="95.28125" style="201" customWidth="1"/>
    <col min="4357" max="4357" width="11.8515625" style="201" customWidth="1"/>
    <col min="4358" max="4358" width="11.00390625" style="201" customWidth="1"/>
    <col min="4359" max="4359" width="11.8515625" style="201" bestFit="1" customWidth="1"/>
    <col min="4360" max="4360" width="18.421875" style="201" customWidth="1"/>
    <col min="4361" max="4608" width="9.28125" style="201" customWidth="1"/>
    <col min="4609" max="4609" width="4.8515625" style="201" customWidth="1"/>
    <col min="4610" max="4610" width="11.140625" style="201" customWidth="1"/>
    <col min="4611" max="4611" width="9.140625" style="201" hidden="1" customWidth="1"/>
    <col min="4612" max="4612" width="95.28125" style="201" customWidth="1"/>
    <col min="4613" max="4613" width="11.8515625" style="201" customWidth="1"/>
    <col min="4614" max="4614" width="11.00390625" style="201" customWidth="1"/>
    <col min="4615" max="4615" width="11.8515625" style="201" bestFit="1" customWidth="1"/>
    <col min="4616" max="4616" width="18.421875" style="201" customWidth="1"/>
    <col min="4617" max="4864" width="9.28125" style="201" customWidth="1"/>
    <col min="4865" max="4865" width="4.8515625" style="201" customWidth="1"/>
    <col min="4866" max="4866" width="11.140625" style="201" customWidth="1"/>
    <col min="4867" max="4867" width="9.140625" style="201" hidden="1" customWidth="1"/>
    <col min="4868" max="4868" width="95.28125" style="201" customWidth="1"/>
    <col min="4869" max="4869" width="11.8515625" style="201" customWidth="1"/>
    <col min="4870" max="4870" width="11.00390625" style="201" customWidth="1"/>
    <col min="4871" max="4871" width="11.8515625" style="201" bestFit="1" customWidth="1"/>
    <col min="4872" max="4872" width="18.421875" style="201" customWidth="1"/>
    <col min="4873" max="5120" width="9.28125" style="201" customWidth="1"/>
    <col min="5121" max="5121" width="4.8515625" style="201" customWidth="1"/>
    <col min="5122" max="5122" width="11.140625" style="201" customWidth="1"/>
    <col min="5123" max="5123" width="9.140625" style="201" hidden="1" customWidth="1"/>
    <col min="5124" max="5124" width="95.28125" style="201" customWidth="1"/>
    <col min="5125" max="5125" width="11.8515625" style="201" customWidth="1"/>
    <col min="5126" max="5126" width="11.00390625" style="201" customWidth="1"/>
    <col min="5127" max="5127" width="11.8515625" style="201" bestFit="1" customWidth="1"/>
    <col min="5128" max="5128" width="18.421875" style="201" customWidth="1"/>
    <col min="5129" max="5376" width="9.28125" style="201" customWidth="1"/>
    <col min="5377" max="5377" width="4.8515625" style="201" customWidth="1"/>
    <col min="5378" max="5378" width="11.140625" style="201" customWidth="1"/>
    <col min="5379" max="5379" width="9.140625" style="201" hidden="1" customWidth="1"/>
    <col min="5380" max="5380" width="95.28125" style="201" customWidth="1"/>
    <col min="5381" max="5381" width="11.8515625" style="201" customWidth="1"/>
    <col min="5382" max="5382" width="11.00390625" style="201" customWidth="1"/>
    <col min="5383" max="5383" width="11.8515625" style="201" bestFit="1" customWidth="1"/>
    <col min="5384" max="5384" width="18.421875" style="201" customWidth="1"/>
    <col min="5385" max="5632" width="9.28125" style="201" customWidth="1"/>
    <col min="5633" max="5633" width="4.8515625" style="201" customWidth="1"/>
    <col min="5634" max="5634" width="11.140625" style="201" customWidth="1"/>
    <col min="5635" max="5635" width="9.140625" style="201" hidden="1" customWidth="1"/>
    <col min="5636" max="5636" width="95.28125" style="201" customWidth="1"/>
    <col min="5637" max="5637" width="11.8515625" style="201" customWidth="1"/>
    <col min="5638" max="5638" width="11.00390625" style="201" customWidth="1"/>
    <col min="5639" max="5639" width="11.8515625" style="201" bestFit="1" customWidth="1"/>
    <col min="5640" max="5640" width="18.421875" style="201" customWidth="1"/>
    <col min="5641" max="5888" width="9.28125" style="201" customWidth="1"/>
    <col min="5889" max="5889" width="4.8515625" style="201" customWidth="1"/>
    <col min="5890" max="5890" width="11.140625" style="201" customWidth="1"/>
    <col min="5891" max="5891" width="9.140625" style="201" hidden="1" customWidth="1"/>
    <col min="5892" max="5892" width="95.28125" style="201" customWidth="1"/>
    <col min="5893" max="5893" width="11.8515625" style="201" customWidth="1"/>
    <col min="5894" max="5894" width="11.00390625" style="201" customWidth="1"/>
    <col min="5895" max="5895" width="11.8515625" style="201" bestFit="1" customWidth="1"/>
    <col min="5896" max="5896" width="18.421875" style="201" customWidth="1"/>
    <col min="5897" max="6144" width="9.28125" style="201" customWidth="1"/>
    <col min="6145" max="6145" width="4.8515625" style="201" customWidth="1"/>
    <col min="6146" max="6146" width="11.140625" style="201" customWidth="1"/>
    <col min="6147" max="6147" width="9.140625" style="201" hidden="1" customWidth="1"/>
    <col min="6148" max="6148" width="95.28125" style="201" customWidth="1"/>
    <col min="6149" max="6149" width="11.8515625" style="201" customWidth="1"/>
    <col min="6150" max="6150" width="11.00390625" style="201" customWidth="1"/>
    <col min="6151" max="6151" width="11.8515625" style="201" bestFit="1" customWidth="1"/>
    <col min="6152" max="6152" width="18.421875" style="201" customWidth="1"/>
    <col min="6153" max="6400" width="9.28125" style="201" customWidth="1"/>
    <col min="6401" max="6401" width="4.8515625" style="201" customWidth="1"/>
    <col min="6402" max="6402" width="11.140625" style="201" customWidth="1"/>
    <col min="6403" max="6403" width="9.140625" style="201" hidden="1" customWidth="1"/>
    <col min="6404" max="6404" width="95.28125" style="201" customWidth="1"/>
    <col min="6405" max="6405" width="11.8515625" style="201" customWidth="1"/>
    <col min="6406" max="6406" width="11.00390625" style="201" customWidth="1"/>
    <col min="6407" max="6407" width="11.8515625" style="201" bestFit="1" customWidth="1"/>
    <col min="6408" max="6408" width="18.421875" style="201" customWidth="1"/>
    <col min="6409" max="6656" width="9.28125" style="201" customWidth="1"/>
    <col min="6657" max="6657" width="4.8515625" style="201" customWidth="1"/>
    <col min="6658" max="6658" width="11.140625" style="201" customWidth="1"/>
    <col min="6659" max="6659" width="9.140625" style="201" hidden="1" customWidth="1"/>
    <col min="6660" max="6660" width="95.28125" style="201" customWidth="1"/>
    <col min="6661" max="6661" width="11.8515625" style="201" customWidth="1"/>
    <col min="6662" max="6662" width="11.00390625" style="201" customWidth="1"/>
    <col min="6663" max="6663" width="11.8515625" style="201" bestFit="1" customWidth="1"/>
    <col min="6664" max="6664" width="18.421875" style="201" customWidth="1"/>
    <col min="6665" max="6912" width="9.28125" style="201" customWidth="1"/>
    <col min="6913" max="6913" width="4.8515625" style="201" customWidth="1"/>
    <col min="6914" max="6914" width="11.140625" style="201" customWidth="1"/>
    <col min="6915" max="6915" width="9.140625" style="201" hidden="1" customWidth="1"/>
    <col min="6916" max="6916" width="95.28125" style="201" customWidth="1"/>
    <col min="6917" max="6917" width="11.8515625" style="201" customWidth="1"/>
    <col min="6918" max="6918" width="11.00390625" style="201" customWidth="1"/>
    <col min="6919" max="6919" width="11.8515625" style="201" bestFit="1" customWidth="1"/>
    <col min="6920" max="6920" width="18.421875" style="201" customWidth="1"/>
    <col min="6921" max="7168" width="9.28125" style="201" customWidth="1"/>
    <col min="7169" max="7169" width="4.8515625" style="201" customWidth="1"/>
    <col min="7170" max="7170" width="11.140625" style="201" customWidth="1"/>
    <col min="7171" max="7171" width="9.140625" style="201" hidden="1" customWidth="1"/>
    <col min="7172" max="7172" width="95.28125" style="201" customWidth="1"/>
    <col min="7173" max="7173" width="11.8515625" style="201" customWidth="1"/>
    <col min="7174" max="7174" width="11.00390625" style="201" customWidth="1"/>
    <col min="7175" max="7175" width="11.8515625" style="201" bestFit="1" customWidth="1"/>
    <col min="7176" max="7176" width="18.421875" style="201" customWidth="1"/>
    <col min="7177" max="7424" width="9.28125" style="201" customWidth="1"/>
    <col min="7425" max="7425" width="4.8515625" style="201" customWidth="1"/>
    <col min="7426" max="7426" width="11.140625" style="201" customWidth="1"/>
    <col min="7427" max="7427" width="9.140625" style="201" hidden="1" customWidth="1"/>
    <col min="7428" max="7428" width="95.28125" style="201" customWidth="1"/>
    <col min="7429" max="7429" width="11.8515625" style="201" customWidth="1"/>
    <col min="7430" max="7430" width="11.00390625" style="201" customWidth="1"/>
    <col min="7431" max="7431" width="11.8515625" style="201" bestFit="1" customWidth="1"/>
    <col min="7432" max="7432" width="18.421875" style="201" customWidth="1"/>
    <col min="7433" max="7680" width="9.28125" style="201" customWidth="1"/>
    <col min="7681" max="7681" width="4.8515625" style="201" customWidth="1"/>
    <col min="7682" max="7682" width="11.140625" style="201" customWidth="1"/>
    <col min="7683" max="7683" width="9.140625" style="201" hidden="1" customWidth="1"/>
    <col min="7684" max="7684" width="95.28125" style="201" customWidth="1"/>
    <col min="7685" max="7685" width="11.8515625" style="201" customWidth="1"/>
    <col min="7686" max="7686" width="11.00390625" style="201" customWidth="1"/>
    <col min="7687" max="7687" width="11.8515625" style="201" bestFit="1" customWidth="1"/>
    <col min="7688" max="7688" width="18.421875" style="201" customWidth="1"/>
    <col min="7689" max="7936" width="9.28125" style="201" customWidth="1"/>
    <col min="7937" max="7937" width="4.8515625" style="201" customWidth="1"/>
    <col min="7938" max="7938" width="11.140625" style="201" customWidth="1"/>
    <col min="7939" max="7939" width="9.140625" style="201" hidden="1" customWidth="1"/>
    <col min="7940" max="7940" width="95.28125" style="201" customWidth="1"/>
    <col min="7941" max="7941" width="11.8515625" style="201" customWidth="1"/>
    <col min="7942" max="7942" width="11.00390625" style="201" customWidth="1"/>
    <col min="7943" max="7943" width="11.8515625" style="201" bestFit="1" customWidth="1"/>
    <col min="7944" max="7944" width="18.421875" style="201" customWidth="1"/>
    <col min="7945" max="8192" width="9.28125" style="201" customWidth="1"/>
    <col min="8193" max="8193" width="4.8515625" style="201" customWidth="1"/>
    <col min="8194" max="8194" width="11.140625" style="201" customWidth="1"/>
    <col min="8195" max="8195" width="9.140625" style="201" hidden="1" customWidth="1"/>
    <col min="8196" max="8196" width="95.28125" style="201" customWidth="1"/>
    <col min="8197" max="8197" width="11.8515625" style="201" customWidth="1"/>
    <col min="8198" max="8198" width="11.00390625" style="201" customWidth="1"/>
    <col min="8199" max="8199" width="11.8515625" style="201" bestFit="1" customWidth="1"/>
    <col min="8200" max="8200" width="18.421875" style="201" customWidth="1"/>
    <col min="8201" max="8448" width="9.28125" style="201" customWidth="1"/>
    <col min="8449" max="8449" width="4.8515625" style="201" customWidth="1"/>
    <col min="8450" max="8450" width="11.140625" style="201" customWidth="1"/>
    <col min="8451" max="8451" width="9.140625" style="201" hidden="1" customWidth="1"/>
    <col min="8452" max="8452" width="95.28125" style="201" customWidth="1"/>
    <col min="8453" max="8453" width="11.8515625" style="201" customWidth="1"/>
    <col min="8454" max="8454" width="11.00390625" style="201" customWidth="1"/>
    <col min="8455" max="8455" width="11.8515625" style="201" bestFit="1" customWidth="1"/>
    <col min="8456" max="8456" width="18.421875" style="201" customWidth="1"/>
    <col min="8457" max="8704" width="9.28125" style="201" customWidth="1"/>
    <col min="8705" max="8705" width="4.8515625" style="201" customWidth="1"/>
    <col min="8706" max="8706" width="11.140625" style="201" customWidth="1"/>
    <col min="8707" max="8707" width="9.140625" style="201" hidden="1" customWidth="1"/>
    <col min="8708" max="8708" width="95.28125" style="201" customWidth="1"/>
    <col min="8709" max="8709" width="11.8515625" style="201" customWidth="1"/>
    <col min="8710" max="8710" width="11.00390625" style="201" customWidth="1"/>
    <col min="8711" max="8711" width="11.8515625" style="201" bestFit="1" customWidth="1"/>
    <col min="8712" max="8712" width="18.421875" style="201" customWidth="1"/>
    <col min="8713" max="8960" width="9.28125" style="201" customWidth="1"/>
    <col min="8961" max="8961" width="4.8515625" style="201" customWidth="1"/>
    <col min="8962" max="8962" width="11.140625" style="201" customWidth="1"/>
    <col min="8963" max="8963" width="9.140625" style="201" hidden="1" customWidth="1"/>
    <col min="8964" max="8964" width="95.28125" style="201" customWidth="1"/>
    <col min="8965" max="8965" width="11.8515625" style="201" customWidth="1"/>
    <col min="8966" max="8966" width="11.00390625" style="201" customWidth="1"/>
    <col min="8967" max="8967" width="11.8515625" style="201" bestFit="1" customWidth="1"/>
    <col min="8968" max="8968" width="18.421875" style="201" customWidth="1"/>
    <col min="8969" max="9216" width="9.28125" style="201" customWidth="1"/>
    <col min="9217" max="9217" width="4.8515625" style="201" customWidth="1"/>
    <col min="9218" max="9218" width="11.140625" style="201" customWidth="1"/>
    <col min="9219" max="9219" width="9.140625" style="201" hidden="1" customWidth="1"/>
    <col min="9220" max="9220" width="95.28125" style="201" customWidth="1"/>
    <col min="9221" max="9221" width="11.8515625" style="201" customWidth="1"/>
    <col min="9222" max="9222" width="11.00390625" style="201" customWidth="1"/>
    <col min="9223" max="9223" width="11.8515625" style="201" bestFit="1" customWidth="1"/>
    <col min="9224" max="9224" width="18.421875" style="201" customWidth="1"/>
    <col min="9225" max="9472" width="9.28125" style="201" customWidth="1"/>
    <col min="9473" max="9473" width="4.8515625" style="201" customWidth="1"/>
    <col min="9474" max="9474" width="11.140625" style="201" customWidth="1"/>
    <col min="9475" max="9475" width="9.140625" style="201" hidden="1" customWidth="1"/>
    <col min="9476" max="9476" width="95.28125" style="201" customWidth="1"/>
    <col min="9477" max="9477" width="11.8515625" style="201" customWidth="1"/>
    <col min="9478" max="9478" width="11.00390625" style="201" customWidth="1"/>
    <col min="9479" max="9479" width="11.8515625" style="201" bestFit="1" customWidth="1"/>
    <col min="9480" max="9480" width="18.421875" style="201" customWidth="1"/>
    <col min="9481" max="9728" width="9.28125" style="201" customWidth="1"/>
    <col min="9729" max="9729" width="4.8515625" style="201" customWidth="1"/>
    <col min="9730" max="9730" width="11.140625" style="201" customWidth="1"/>
    <col min="9731" max="9731" width="9.140625" style="201" hidden="1" customWidth="1"/>
    <col min="9732" max="9732" width="95.28125" style="201" customWidth="1"/>
    <col min="9733" max="9733" width="11.8515625" style="201" customWidth="1"/>
    <col min="9734" max="9734" width="11.00390625" style="201" customWidth="1"/>
    <col min="9735" max="9735" width="11.8515625" style="201" bestFit="1" customWidth="1"/>
    <col min="9736" max="9736" width="18.421875" style="201" customWidth="1"/>
    <col min="9737" max="9984" width="9.28125" style="201" customWidth="1"/>
    <col min="9985" max="9985" width="4.8515625" style="201" customWidth="1"/>
    <col min="9986" max="9986" width="11.140625" style="201" customWidth="1"/>
    <col min="9987" max="9987" width="9.140625" style="201" hidden="1" customWidth="1"/>
    <col min="9988" max="9988" width="95.28125" style="201" customWidth="1"/>
    <col min="9989" max="9989" width="11.8515625" style="201" customWidth="1"/>
    <col min="9990" max="9990" width="11.00390625" style="201" customWidth="1"/>
    <col min="9991" max="9991" width="11.8515625" style="201" bestFit="1" customWidth="1"/>
    <col min="9992" max="9992" width="18.421875" style="201" customWidth="1"/>
    <col min="9993" max="10240" width="9.28125" style="201" customWidth="1"/>
    <col min="10241" max="10241" width="4.8515625" style="201" customWidth="1"/>
    <col min="10242" max="10242" width="11.140625" style="201" customWidth="1"/>
    <col min="10243" max="10243" width="9.140625" style="201" hidden="1" customWidth="1"/>
    <col min="10244" max="10244" width="95.28125" style="201" customWidth="1"/>
    <col min="10245" max="10245" width="11.8515625" style="201" customWidth="1"/>
    <col min="10246" max="10246" width="11.00390625" style="201" customWidth="1"/>
    <col min="10247" max="10247" width="11.8515625" style="201" bestFit="1" customWidth="1"/>
    <col min="10248" max="10248" width="18.421875" style="201" customWidth="1"/>
    <col min="10249" max="10496" width="9.28125" style="201" customWidth="1"/>
    <col min="10497" max="10497" width="4.8515625" style="201" customWidth="1"/>
    <col min="10498" max="10498" width="11.140625" style="201" customWidth="1"/>
    <col min="10499" max="10499" width="9.140625" style="201" hidden="1" customWidth="1"/>
    <col min="10500" max="10500" width="95.28125" style="201" customWidth="1"/>
    <col min="10501" max="10501" width="11.8515625" style="201" customWidth="1"/>
    <col min="10502" max="10502" width="11.00390625" style="201" customWidth="1"/>
    <col min="10503" max="10503" width="11.8515625" style="201" bestFit="1" customWidth="1"/>
    <col min="10504" max="10504" width="18.421875" style="201" customWidth="1"/>
    <col min="10505" max="10752" width="9.28125" style="201" customWidth="1"/>
    <col min="10753" max="10753" width="4.8515625" style="201" customWidth="1"/>
    <col min="10754" max="10754" width="11.140625" style="201" customWidth="1"/>
    <col min="10755" max="10755" width="9.140625" style="201" hidden="1" customWidth="1"/>
    <col min="10756" max="10756" width="95.28125" style="201" customWidth="1"/>
    <col min="10757" max="10757" width="11.8515625" style="201" customWidth="1"/>
    <col min="10758" max="10758" width="11.00390625" style="201" customWidth="1"/>
    <col min="10759" max="10759" width="11.8515625" style="201" bestFit="1" customWidth="1"/>
    <col min="10760" max="10760" width="18.421875" style="201" customWidth="1"/>
    <col min="10761" max="11008" width="9.28125" style="201" customWidth="1"/>
    <col min="11009" max="11009" width="4.8515625" style="201" customWidth="1"/>
    <col min="11010" max="11010" width="11.140625" style="201" customWidth="1"/>
    <col min="11011" max="11011" width="9.140625" style="201" hidden="1" customWidth="1"/>
    <col min="11012" max="11012" width="95.28125" style="201" customWidth="1"/>
    <col min="11013" max="11013" width="11.8515625" style="201" customWidth="1"/>
    <col min="11014" max="11014" width="11.00390625" style="201" customWidth="1"/>
    <col min="11015" max="11015" width="11.8515625" style="201" bestFit="1" customWidth="1"/>
    <col min="11016" max="11016" width="18.421875" style="201" customWidth="1"/>
    <col min="11017" max="11264" width="9.28125" style="201" customWidth="1"/>
    <col min="11265" max="11265" width="4.8515625" style="201" customWidth="1"/>
    <col min="11266" max="11266" width="11.140625" style="201" customWidth="1"/>
    <col min="11267" max="11267" width="9.140625" style="201" hidden="1" customWidth="1"/>
    <col min="11268" max="11268" width="95.28125" style="201" customWidth="1"/>
    <col min="11269" max="11269" width="11.8515625" style="201" customWidth="1"/>
    <col min="11270" max="11270" width="11.00390625" style="201" customWidth="1"/>
    <col min="11271" max="11271" width="11.8515625" style="201" bestFit="1" customWidth="1"/>
    <col min="11272" max="11272" width="18.421875" style="201" customWidth="1"/>
    <col min="11273" max="11520" width="9.28125" style="201" customWidth="1"/>
    <col min="11521" max="11521" width="4.8515625" style="201" customWidth="1"/>
    <col min="11522" max="11522" width="11.140625" style="201" customWidth="1"/>
    <col min="11523" max="11523" width="9.140625" style="201" hidden="1" customWidth="1"/>
    <col min="11524" max="11524" width="95.28125" style="201" customWidth="1"/>
    <col min="11525" max="11525" width="11.8515625" style="201" customWidth="1"/>
    <col min="11526" max="11526" width="11.00390625" style="201" customWidth="1"/>
    <col min="11527" max="11527" width="11.8515625" style="201" bestFit="1" customWidth="1"/>
    <col min="11528" max="11528" width="18.421875" style="201" customWidth="1"/>
    <col min="11529" max="11776" width="9.28125" style="201" customWidth="1"/>
    <col min="11777" max="11777" width="4.8515625" style="201" customWidth="1"/>
    <col min="11778" max="11778" width="11.140625" style="201" customWidth="1"/>
    <col min="11779" max="11779" width="9.140625" style="201" hidden="1" customWidth="1"/>
    <col min="11780" max="11780" width="95.28125" style="201" customWidth="1"/>
    <col min="11781" max="11781" width="11.8515625" style="201" customWidth="1"/>
    <col min="11782" max="11782" width="11.00390625" style="201" customWidth="1"/>
    <col min="11783" max="11783" width="11.8515625" style="201" bestFit="1" customWidth="1"/>
    <col min="11784" max="11784" width="18.421875" style="201" customWidth="1"/>
    <col min="11785" max="12032" width="9.28125" style="201" customWidth="1"/>
    <col min="12033" max="12033" width="4.8515625" style="201" customWidth="1"/>
    <col min="12034" max="12034" width="11.140625" style="201" customWidth="1"/>
    <col min="12035" max="12035" width="9.140625" style="201" hidden="1" customWidth="1"/>
    <col min="12036" max="12036" width="95.28125" style="201" customWidth="1"/>
    <col min="12037" max="12037" width="11.8515625" style="201" customWidth="1"/>
    <col min="12038" max="12038" width="11.00390625" style="201" customWidth="1"/>
    <col min="12039" max="12039" width="11.8515625" style="201" bestFit="1" customWidth="1"/>
    <col min="12040" max="12040" width="18.421875" style="201" customWidth="1"/>
    <col min="12041" max="12288" width="9.28125" style="201" customWidth="1"/>
    <col min="12289" max="12289" width="4.8515625" style="201" customWidth="1"/>
    <col min="12290" max="12290" width="11.140625" style="201" customWidth="1"/>
    <col min="12291" max="12291" width="9.140625" style="201" hidden="1" customWidth="1"/>
    <col min="12292" max="12292" width="95.28125" style="201" customWidth="1"/>
    <col min="12293" max="12293" width="11.8515625" style="201" customWidth="1"/>
    <col min="12294" max="12294" width="11.00390625" style="201" customWidth="1"/>
    <col min="12295" max="12295" width="11.8515625" style="201" bestFit="1" customWidth="1"/>
    <col min="12296" max="12296" width="18.421875" style="201" customWidth="1"/>
    <col min="12297" max="12544" width="9.28125" style="201" customWidth="1"/>
    <col min="12545" max="12545" width="4.8515625" style="201" customWidth="1"/>
    <col min="12546" max="12546" width="11.140625" style="201" customWidth="1"/>
    <col min="12547" max="12547" width="9.140625" style="201" hidden="1" customWidth="1"/>
    <col min="12548" max="12548" width="95.28125" style="201" customWidth="1"/>
    <col min="12549" max="12549" width="11.8515625" style="201" customWidth="1"/>
    <col min="12550" max="12550" width="11.00390625" style="201" customWidth="1"/>
    <col min="12551" max="12551" width="11.8515625" style="201" bestFit="1" customWidth="1"/>
    <col min="12552" max="12552" width="18.421875" style="201" customWidth="1"/>
    <col min="12553" max="12800" width="9.28125" style="201" customWidth="1"/>
    <col min="12801" max="12801" width="4.8515625" style="201" customWidth="1"/>
    <col min="12802" max="12802" width="11.140625" style="201" customWidth="1"/>
    <col min="12803" max="12803" width="9.140625" style="201" hidden="1" customWidth="1"/>
    <col min="12804" max="12804" width="95.28125" style="201" customWidth="1"/>
    <col min="12805" max="12805" width="11.8515625" style="201" customWidth="1"/>
    <col min="12806" max="12806" width="11.00390625" style="201" customWidth="1"/>
    <col min="12807" max="12807" width="11.8515625" style="201" bestFit="1" customWidth="1"/>
    <col min="12808" max="12808" width="18.421875" style="201" customWidth="1"/>
    <col min="12809" max="13056" width="9.28125" style="201" customWidth="1"/>
    <col min="13057" max="13057" width="4.8515625" style="201" customWidth="1"/>
    <col min="13058" max="13058" width="11.140625" style="201" customWidth="1"/>
    <col min="13059" max="13059" width="9.140625" style="201" hidden="1" customWidth="1"/>
    <col min="13060" max="13060" width="95.28125" style="201" customWidth="1"/>
    <col min="13061" max="13061" width="11.8515625" style="201" customWidth="1"/>
    <col min="13062" max="13062" width="11.00390625" style="201" customWidth="1"/>
    <col min="13063" max="13063" width="11.8515625" style="201" bestFit="1" customWidth="1"/>
    <col min="13064" max="13064" width="18.421875" style="201" customWidth="1"/>
    <col min="13065" max="13312" width="9.28125" style="201" customWidth="1"/>
    <col min="13313" max="13313" width="4.8515625" style="201" customWidth="1"/>
    <col min="13314" max="13314" width="11.140625" style="201" customWidth="1"/>
    <col min="13315" max="13315" width="9.140625" style="201" hidden="1" customWidth="1"/>
    <col min="13316" max="13316" width="95.28125" style="201" customWidth="1"/>
    <col min="13317" max="13317" width="11.8515625" style="201" customWidth="1"/>
    <col min="13318" max="13318" width="11.00390625" style="201" customWidth="1"/>
    <col min="13319" max="13319" width="11.8515625" style="201" bestFit="1" customWidth="1"/>
    <col min="13320" max="13320" width="18.421875" style="201" customWidth="1"/>
    <col min="13321" max="13568" width="9.28125" style="201" customWidth="1"/>
    <col min="13569" max="13569" width="4.8515625" style="201" customWidth="1"/>
    <col min="13570" max="13570" width="11.140625" style="201" customWidth="1"/>
    <col min="13571" max="13571" width="9.140625" style="201" hidden="1" customWidth="1"/>
    <col min="13572" max="13572" width="95.28125" style="201" customWidth="1"/>
    <col min="13573" max="13573" width="11.8515625" style="201" customWidth="1"/>
    <col min="13574" max="13574" width="11.00390625" style="201" customWidth="1"/>
    <col min="13575" max="13575" width="11.8515625" style="201" bestFit="1" customWidth="1"/>
    <col min="13576" max="13576" width="18.421875" style="201" customWidth="1"/>
    <col min="13577" max="13824" width="9.28125" style="201" customWidth="1"/>
    <col min="13825" max="13825" width="4.8515625" style="201" customWidth="1"/>
    <col min="13826" max="13826" width="11.140625" style="201" customWidth="1"/>
    <col min="13827" max="13827" width="9.140625" style="201" hidden="1" customWidth="1"/>
    <col min="13828" max="13828" width="95.28125" style="201" customWidth="1"/>
    <col min="13829" max="13829" width="11.8515625" style="201" customWidth="1"/>
    <col min="13830" max="13830" width="11.00390625" style="201" customWidth="1"/>
    <col min="13831" max="13831" width="11.8515625" style="201" bestFit="1" customWidth="1"/>
    <col min="13832" max="13832" width="18.421875" style="201" customWidth="1"/>
    <col min="13833" max="14080" width="9.28125" style="201" customWidth="1"/>
    <col min="14081" max="14081" width="4.8515625" style="201" customWidth="1"/>
    <col min="14082" max="14082" width="11.140625" style="201" customWidth="1"/>
    <col min="14083" max="14083" width="9.140625" style="201" hidden="1" customWidth="1"/>
    <col min="14084" max="14084" width="95.28125" style="201" customWidth="1"/>
    <col min="14085" max="14085" width="11.8515625" style="201" customWidth="1"/>
    <col min="14086" max="14086" width="11.00390625" style="201" customWidth="1"/>
    <col min="14087" max="14087" width="11.8515625" style="201" bestFit="1" customWidth="1"/>
    <col min="14088" max="14088" width="18.421875" style="201" customWidth="1"/>
    <col min="14089" max="14336" width="9.28125" style="201" customWidth="1"/>
    <col min="14337" max="14337" width="4.8515625" style="201" customWidth="1"/>
    <col min="14338" max="14338" width="11.140625" style="201" customWidth="1"/>
    <col min="14339" max="14339" width="9.140625" style="201" hidden="1" customWidth="1"/>
    <col min="14340" max="14340" width="95.28125" style="201" customWidth="1"/>
    <col min="14341" max="14341" width="11.8515625" style="201" customWidth="1"/>
    <col min="14342" max="14342" width="11.00390625" style="201" customWidth="1"/>
    <col min="14343" max="14343" width="11.8515625" style="201" bestFit="1" customWidth="1"/>
    <col min="14344" max="14344" width="18.421875" style="201" customWidth="1"/>
    <col min="14345" max="14592" width="9.28125" style="201" customWidth="1"/>
    <col min="14593" max="14593" width="4.8515625" style="201" customWidth="1"/>
    <col min="14594" max="14594" width="11.140625" style="201" customWidth="1"/>
    <col min="14595" max="14595" width="9.140625" style="201" hidden="1" customWidth="1"/>
    <col min="14596" max="14596" width="95.28125" style="201" customWidth="1"/>
    <col min="14597" max="14597" width="11.8515625" style="201" customWidth="1"/>
    <col min="14598" max="14598" width="11.00390625" style="201" customWidth="1"/>
    <col min="14599" max="14599" width="11.8515625" style="201" bestFit="1" customWidth="1"/>
    <col min="14600" max="14600" width="18.421875" style="201" customWidth="1"/>
    <col min="14601" max="14848" width="9.28125" style="201" customWidth="1"/>
    <col min="14849" max="14849" width="4.8515625" style="201" customWidth="1"/>
    <col min="14850" max="14850" width="11.140625" style="201" customWidth="1"/>
    <col min="14851" max="14851" width="9.140625" style="201" hidden="1" customWidth="1"/>
    <col min="14852" max="14852" width="95.28125" style="201" customWidth="1"/>
    <col min="14853" max="14853" width="11.8515625" style="201" customWidth="1"/>
    <col min="14854" max="14854" width="11.00390625" style="201" customWidth="1"/>
    <col min="14855" max="14855" width="11.8515625" style="201" bestFit="1" customWidth="1"/>
    <col min="14856" max="14856" width="18.421875" style="201" customWidth="1"/>
    <col min="14857" max="15104" width="9.28125" style="201" customWidth="1"/>
    <col min="15105" max="15105" width="4.8515625" style="201" customWidth="1"/>
    <col min="15106" max="15106" width="11.140625" style="201" customWidth="1"/>
    <col min="15107" max="15107" width="9.140625" style="201" hidden="1" customWidth="1"/>
    <col min="15108" max="15108" width="95.28125" style="201" customWidth="1"/>
    <col min="15109" max="15109" width="11.8515625" style="201" customWidth="1"/>
    <col min="15110" max="15110" width="11.00390625" style="201" customWidth="1"/>
    <col min="15111" max="15111" width="11.8515625" style="201" bestFit="1" customWidth="1"/>
    <col min="15112" max="15112" width="18.421875" style="201" customWidth="1"/>
    <col min="15113" max="15360" width="9.28125" style="201" customWidth="1"/>
    <col min="15361" max="15361" width="4.8515625" style="201" customWidth="1"/>
    <col min="15362" max="15362" width="11.140625" style="201" customWidth="1"/>
    <col min="15363" max="15363" width="9.140625" style="201" hidden="1" customWidth="1"/>
    <col min="15364" max="15364" width="95.28125" style="201" customWidth="1"/>
    <col min="15365" max="15365" width="11.8515625" style="201" customWidth="1"/>
    <col min="15366" max="15366" width="11.00390625" style="201" customWidth="1"/>
    <col min="15367" max="15367" width="11.8515625" style="201" bestFit="1" customWidth="1"/>
    <col min="15368" max="15368" width="18.421875" style="201" customWidth="1"/>
    <col min="15369" max="15616" width="9.28125" style="201" customWidth="1"/>
    <col min="15617" max="15617" width="4.8515625" style="201" customWidth="1"/>
    <col min="15618" max="15618" width="11.140625" style="201" customWidth="1"/>
    <col min="15619" max="15619" width="9.140625" style="201" hidden="1" customWidth="1"/>
    <col min="15620" max="15620" width="95.28125" style="201" customWidth="1"/>
    <col min="15621" max="15621" width="11.8515625" style="201" customWidth="1"/>
    <col min="15622" max="15622" width="11.00390625" style="201" customWidth="1"/>
    <col min="15623" max="15623" width="11.8515625" style="201" bestFit="1" customWidth="1"/>
    <col min="15624" max="15624" width="18.421875" style="201" customWidth="1"/>
    <col min="15625" max="15872" width="9.28125" style="201" customWidth="1"/>
    <col min="15873" max="15873" width="4.8515625" style="201" customWidth="1"/>
    <col min="15874" max="15874" width="11.140625" style="201" customWidth="1"/>
    <col min="15875" max="15875" width="9.140625" style="201" hidden="1" customWidth="1"/>
    <col min="15876" max="15876" width="95.28125" style="201" customWidth="1"/>
    <col min="15877" max="15877" width="11.8515625" style="201" customWidth="1"/>
    <col min="15878" max="15878" width="11.00390625" style="201" customWidth="1"/>
    <col min="15879" max="15879" width="11.8515625" style="201" bestFit="1" customWidth="1"/>
    <col min="15880" max="15880" width="18.421875" style="201" customWidth="1"/>
    <col min="15881" max="16128" width="9.28125" style="201" customWidth="1"/>
    <col min="16129" max="16129" width="4.8515625" style="201" customWidth="1"/>
    <col min="16130" max="16130" width="11.140625" style="201" customWidth="1"/>
    <col min="16131" max="16131" width="9.140625" style="201" hidden="1" customWidth="1"/>
    <col min="16132" max="16132" width="95.28125" style="201" customWidth="1"/>
    <col min="16133" max="16133" width="11.8515625" style="201" customWidth="1"/>
    <col min="16134" max="16134" width="11.00390625" style="201" customWidth="1"/>
    <col min="16135" max="16135" width="11.8515625" style="201" bestFit="1" customWidth="1"/>
    <col min="16136" max="16136" width="18.421875" style="201" customWidth="1"/>
    <col min="16137" max="16384" width="9.28125" style="201" customWidth="1"/>
  </cols>
  <sheetData>
    <row r="2" spans="2:8" ht="28.5" customHeight="1">
      <c r="B2" s="199" t="s">
        <v>17</v>
      </c>
      <c r="C2" s="486" t="s">
        <v>1046</v>
      </c>
      <c r="D2" s="486"/>
      <c r="E2" s="486"/>
      <c r="F2" s="486"/>
      <c r="G2" s="200"/>
      <c r="H2" s="200"/>
    </row>
    <row r="3" spans="2:8" ht="14.25" customHeight="1">
      <c r="B3" s="202"/>
      <c r="C3" s="203"/>
      <c r="D3" s="487"/>
      <c r="E3" s="487"/>
      <c r="F3" s="487"/>
      <c r="G3" s="204"/>
      <c r="H3" s="204"/>
    </row>
    <row r="4" spans="2:6" ht="17.25" customHeight="1" thickBot="1">
      <c r="B4" s="205" t="s">
        <v>1047</v>
      </c>
      <c r="C4" s="206" t="s">
        <v>1048</v>
      </c>
      <c r="D4" s="207" t="s">
        <v>1049</v>
      </c>
      <c r="E4" s="205"/>
      <c r="F4" s="208"/>
    </row>
    <row r="5" spans="2:8" ht="25.5" customHeight="1">
      <c r="B5" s="209" t="s">
        <v>1050</v>
      </c>
      <c r="C5" s="210"/>
      <c r="D5" s="210" t="s">
        <v>1051</v>
      </c>
      <c r="E5" s="210" t="s">
        <v>1052</v>
      </c>
      <c r="F5" s="211" t="s">
        <v>1053</v>
      </c>
      <c r="G5" s="212" t="s">
        <v>1054</v>
      </c>
      <c r="H5" s="213" t="s">
        <v>1055</v>
      </c>
    </row>
    <row r="6" spans="2:8" s="220" customFormat="1" ht="6" customHeight="1" thickBot="1">
      <c r="B6" s="214"/>
      <c r="C6" s="215"/>
      <c r="D6" s="215"/>
      <c r="E6" s="216"/>
      <c r="F6" s="217"/>
      <c r="G6" s="218"/>
      <c r="H6" s="219"/>
    </row>
    <row r="7" spans="2:8" s="220" customFormat="1" ht="13.5" thickBot="1">
      <c r="B7" s="221"/>
      <c r="C7" s="222" t="s">
        <v>1056</v>
      </c>
      <c r="D7" s="223" t="s">
        <v>1056</v>
      </c>
      <c r="E7" s="224"/>
      <c r="F7" s="225"/>
      <c r="G7" s="224"/>
      <c r="H7" s="226"/>
    </row>
    <row r="8" spans="2:8" s="220" customFormat="1" ht="12">
      <c r="B8" s="227">
        <v>1</v>
      </c>
      <c r="C8" s="228"/>
      <c r="D8" s="229" t="s">
        <v>1057</v>
      </c>
      <c r="E8" s="230" t="s">
        <v>1029</v>
      </c>
      <c r="F8" s="231">
        <v>1</v>
      </c>
      <c r="G8" s="232"/>
      <c r="H8" s="233">
        <f>F8*G8</f>
        <v>0</v>
      </c>
    </row>
    <row r="9" spans="2:8" s="220" customFormat="1" ht="12">
      <c r="B9" s="227">
        <v>2</v>
      </c>
      <c r="C9" s="228"/>
      <c r="D9" s="229" t="s">
        <v>1058</v>
      </c>
      <c r="E9" s="230" t="s">
        <v>1015</v>
      </c>
      <c r="F9" s="231">
        <v>40</v>
      </c>
      <c r="G9" s="232"/>
      <c r="H9" s="233">
        <f aca="true" t="shared" si="0" ref="H9:H32">F9*G9</f>
        <v>0</v>
      </c>
    </row>
    <row r="10" spans="2:8" s="220" customFormat="1" ht="24">
      <c r="B10" s="227">
        <v>3</v>
      </c>
      <c r="C10" s="228"/>
      <c r="D10" s="229" t="s">
        <v>1059</v>
      </c>
      <c r="E10" s="230" t="s">
        <v>1029</v>
      </c>
      <c r="F10" s="231">
        <v>1</v>
      </c>
      <c r="G10" s="232"/>
      <c r="H10" s="233">
        <f t="shared" si="0"/>
        <v>0</v>
      </c>
    </row>
    <row r="11" spans="2:8" s="220" customFormat="1" ht="12">
      <c r="B11" s="227">
        <v>4</v>
      </c>
      <c r="C11" s="228"/>
      <c r="D11" s="229" t="s">
        <v>1060</v>
      </c>
      <c r="E11" s="230" t="s">
        <v>1061</v>
      </c>
      <c r="F11" s="231">
        <v>1</v>
      </c>
      <c r="G11" s="232"/>
      <c r="H11" s="233">
        <f t="shared" si="0"/>
        <v>0</v>
      </c>
    </row>
    <row r="12" spans="2:8" s="220" customFormat="1" ht="12">
      <c r="B12" s="227">
        <v>5</v>
      </c>
      <c r="C12" s="228"/>
      <c r="D12" s="229" t="s">
        <v>1062</v>
      </c>
      <c r="E12" s="230" t="s">
        <v>1061</v>
      </c>
      <c r="F12" s="231">
        <v>1</v>
      </c>
      <c r="G12" s="232"/>
      <c r="H12" s="233">
        <f t="shared" si="0"/>
        <v>0</v>
      </c>
    </row>
    <row r="13" spans="2:8" s="220" customFormat="1" ht="13.7" customHeight="1" thickBot="1">
      <c r="B13" s="227">
        <v>6</v>
      </c>
      <c r="C13" s="228"/>
      <c r="D13" s="229" t="s">
        <v>1063</v>
      </c>
      <c r="E13" s="230" t="s">
        <v>1061</v>
      </c>
      <c r="F13" s="231">
        <v>1</v>
      </c>
      <c r="G13" s="232"/>
      <c r="H13" s="233">
        <f t="shared" si="0"/>
        <v>0</v>
      </c>
    </row>
    <row r="14" spans="2:8" s="220" customFormat="1" ht="26.25" customHeight="1" thickBot="1">
      <c r="B14" s="221"/>
      <c r="C14" s="222"/>
      <c r="D14" s="234" t="s">
        <v>1064</v>
      </c>
      <c r="E14" s="224"/>
      <c r="F14" s="235"/>
      <c r="G14" s="224"/>
      <c r="H14" s="226"/>
    </row>
    <row r="15" spans="2:8" s="220" customFormat="1" ht="12">
      <c r="B15" s="236">
        <v>7</v>
      </c>
      <c r="C15" s="237"/>
      <c r="D15" s="238" t="s">
        <v>1065</v>
      </c>
      <c r="E15" s="239" t="s">
        <v>334</v>
      </c>
      <c r="F15" s="240">
        <v>1960</v>
      </c>
      <c r="G15" s="232"/>
      <c r="H15" s="233">
        <f t="shared" si="0"/>
        <v>0</v>
      </c>
    </row>
    <row r="16" spans="2:8" s="220" customFormat="1" ht="12">
      <c r="B16" s="236">
        <v>8</v>
      </c>
      <c r="C16" s="237"/>
      <c r="D16" s="238" t="s">
        <v>1066</v>
      </c>
      <c r="E16" s="239" t="s">
        <v>334</v>
      </c>
      <c r="F16" s="240">
        <v>140</v>
      </c>
      <c r="G16" s="232"/>
      <c r="H16" s="233">
        <f t="shared" si="0"/>
        <v>0</v>
      </c>
    </row>
    <row r="17" spans="2:8" s="220" customFormat="1" ht="13.5" thickBot="1">
      <c r="B17" s="236">
        <v>9</v>
      </c>
      <c r="C17" s="237"/>
      <c r="D17" s="238" t="s">
        <v>1067</v>
      </c>
      <c r="E17" s="239" t="s">
        <v>334</v>
      </c>
      <c r="F17" s="240">
        <v>10</v>
      </c>
      <c r="G17" s="232"/>
      <c r="H17" s="233">
        <f t="shared" si="0"/>
        <v>0</v>
      </c>
    </row>
    <row r="18" spans="2:8" s="220" customFormat="1" ht="13.5" thickBot="1">
      <c r="B18" s="221"/>
      <c r="C18" s="222"/>
      <c r="D18" s="234" t="s">
        <v>1068</v>
      </c>
      <c r="E18" s="224"/>
      <c r="F18" s="235"/>
      <c r="G18" s="224"/>
      <c r="H18" s="226"/>
    </row>
    <row r="19" spans="2:8" s="220" customFormat="1" ht="12">
      <c r="B19" s="241">
        <v>10</v>
      </c>
      <c r="C19" s="228"/>
      <c r="D19" s="242" t="s">
        <v>1069</v>
      </c>
      <c r="E19" s="230" t="s">
        <v>334</v>
      </c>
      <c r="F19" s="243">
        <v>140</v>
      </c>
      <c r="G19" s="232"/>
      <c r="H19" s="233">
        <f t="shared" si="0"/>
        <v>0</v>
      </c>
    </row>
    <row r="20" spans="2:8" s="220" customFormat="1" ht="12">
      <c r="B20" s="241">
        <v>11</v>
      </c>
      <c r="C20" s="228"/>
      <c r="D20" s="242" t="s">
        <v>1070</v>
      </c>
      <c r="E20" s="230" t="s">
        <v>334</v>
      </c>
      <c r="F20" s="243">
        <v>140</v>
      </c>
      <c r="G20" s="232"/>
      <c r="H20" s="233">
        <f t="shared" si="0"/>
        <v>0</v>
      </c>
    </row>
    <row r="21" spans="2:8" s="220" customFormat="1" ht="24">
      <c r="B21" s="241">
        <v>12</v>
      </c>
      <c r="C21" s="228"/>
      <c r="D21" s="242" t="s">
        <v>1071</v>
      </c>
      <c r="E21" s="230" t="s">
        <v>334</v>
      </c>
      <c r="F21" s="243">
        <v>150</v>
      </c>
      <c r="G21" s="232"/>
      <c r="H21" s="233">
        <f t="shared" si="0"/>
        <v>0</v>
      </c>
    </row>
    <row r="22" spans="2:8" s="220" customFormat="1" ht="42" customHeight="1" thickBot="1">
      <c r="B22" s="244">
        <v>13</v>
      </c>
      <c r="C22" s="245"/>
      <c r="D22" s="246" t="s">
        <v>1072</v>
      </c>
      <c r="E22" s="247" t="s">
        <v>334</v>
      </c>
      <c r="F22" s="248">
        <v>210</v>
      </c>
      <c r="G22" s="232"/>
      <c r="H22" s="233">
        <f t="shared" si="0"/>
        <v>0</v>
      </c>
    </row>
    <row r="23" spans="2:8" s="220" customFormat="1" ht="13.5" thickBot="1">
      <c r="B23" s="221"/>
      <c r="C23" s="222"/>
      <c r="D23" s="234" t="s">
        <v>1073</v>
      </c>
      <c r="E23" s="224"/>
      <c r="F23" s="235"/>
      <c r="G23" s="224"/>
      <c r="H23" s="226"/>
    </row>
    <row r="24" spans="2:8" s="220" customFormat="1" ht="12">
      <c r="B24" s="241">
        <v>14</v>
      </c>
      <c r="C24" s="228"/>
      <c r="D24" s="249" t="s">
        <v>1074</v>
      </c>
      <c r="E24" s="230" t="s">
        <v>1061</v>
      </c>
      <c r="F24" s="250">
        <v>360</v>
      </c>
      <c r="G24" s="232"/>
      <c r="H24" s="233">
        <f t="shared" si="0"/>
        <v>0</v>
      </c>
    </row>
    <row r="25" spans="2:8" s="220" customFormat="1" ht="24">
      <c r="B25" s="241">
        <v>15</v>
      </c>
      <c r="C25" s="228"/>
      <c r="D25" s="242" t="s">
        <v>1075</v>
      </c>
      <c r="E25" s="230" t="s">
        <v>1061</v>
      </c>
      <c r="F25" s="250">
        <v>47</v>
      </c>
      <c r="G25" s="232"/>
      <c r="H25" s="233">
        <f t="shared" si="0"/>
        <v>0</v>
      </c>
    </row>
    <row r="26" spans="2:8" s="220" customFormat="1" ht="12">
      <c r="B26" s="241">
        <v>16</v>
      </c>
      <c r="C26" s="228"/>
      <c r="D26" s="242" t="s">
        <v>1076</v>
      </c>
      <c r="E26" s="230" t="s">
        <v>1061</v>
      </c>
      <c r="F26" s="250">
        <v>120</v>
      </c>
      <c r="G26" s="232"/>
      <c r="H26" s="233">
        <f t="shared" si="0"/>
        <v>0</v>
      </c>
    </row>
    <row r="27" spans="2:8" s="220" customFormat="1" ht="13.5" thickBot="1">
      <c r="B27" s="241">
        <v>17</v>
      </c>
      <c r="C27" s="228"/>
      <c r="D27" s="249" t="s">
        <v>1077</v>
      </c>
      <c r="E27" s="230" t="s">
        <v>1061</v>
      </c>
      <c r="F27" s="250">
        <v>320</v>
      </c>
      <c r="G27" s="232"/>
      <c r="H27" s="233">
        <f t="shared" si="0"/>
        <v>0</v>
      </c>
    </row>
    <row r="28" spans="2:8" s="220" customFormat="1" ht="13.5" thickBot="1">
      <c r="B28" s="221"/>
      <c r="C28" s="222" t="s">
        <v>1078</v>
      </c>
      <c r="D28" s="234" t="s">
        <v>1078</v>
      </c>
      <c r="E28" s="224"/>
      <c r="F28" s="235"/>
      <c r="G28" s="224"/>
      <c r="H28" s="226"/>
    </row>
    <row r="29" spans="2:8" s="220" customFormat="1" ht="12">
      <c r="B29" s="241">
        <v>18</v>
      </c>
      <c r="C29" s="249"/>
      <c r="D29" s="251" t="s">
        <v>1079</v>
      </c>
      <c r="E29" s="230" t="s">
        <v>1061</v>
      </c>
      <c r="F29" s="252">
        <v>400</v>
      </c>
      <c r="G29" s="232"/>
      <c r="H29" s="233">
        <f t="shared" si="0"/>
        <v>0</v>
      </c>
    </row>
    <row r="30" spans="2:8" s="220" customFormat="1" ht="24">
      <c r="B30" s="241">
        <v>19</v>
      </c>
      <c r="C30" s="249"/>
      <c r="D30" s="242" t="s">
        <v>1080</v>
      </c>
      <c r="E30" s="230" t="s">
        <v>1029</v>
      </c>
      <c r="F30" s="250">
        <v>1</v>
      </c>
      <c r="G30" s="232"/>
      <c r="H30" s="233">
        <f t="shared" si="0"/>
        <v>0</v>
      </c>
    </row>
    <row r="31" spans="2:8" s="220" customFormat="1" ht="12">
      <c r="B31" s="241">
        <v>20</v>
      </c>
      <c r="C31" s="249"/>
      <c r="D31" s="249" t="s">
        <v>1081</v>
      </c>
      <c r="E31" s="230" t="s">
        <v>1015</v>
      </c>
      <c r="F31" s="231">
        <v>10</v>
      </c>
      <c r="G31" s="232"/>
      <c r="H31" s="233">
        <f t="shared" si="0"/>
        <v>0</v>
      </c>
    </row>
    <row r="32" spans="2:8" s="220" customFormat="1" ht="13.5" thickBot="1">
      <c r="B32" s="253">
        <v>21</v>
      </c>
      <c r="C32" s="254"/>
      <c r="D32" s="254" t="s">
        <v>1082</v>
      </c>
      <c r="E32" s="255" t="s">
        <v>1029</v>
      </c>
      <c r="F32" s="256">
        <v>1</v>
      </c>
      <c r="G32" s="257">
        <f>SUM(H8:H31)*0.3</f>
        <v>0</v>
      </c>
      <c r="H32" s="258">
        <f t="shared" si="0"/>
        <v>0</v>
      </c>
    </row>
    <row r="33" spans="2:6" s="220" customFormat="1" ht="12">
      <c r="B33" s="259"/>
      <c r="C33" s="260"/>
      <c r="D33" s="261"/>
      <c r="E33" s="262"/>
      <c r="F33" s="263"/>
    </row>
    <row r="34" spans="2:8" ht="16.5">
      <c r="B34" s="264"/>
      <c r="D34" s="265" t="s">
        <v>1083</v>
      </c>
      <c r="E34" s="265"/>
      <c r="F34" s="265"/>
      <c r="H34" s="266">
        <f>SUM(H8:H33)</f>
        <v>0</v>
      </c>
    </row>
    <row r="35" spans="3:6" ht="15.75">
      <c r="C35" s="267" t="s">
        <v>1084</v>
      </c>
      <c r="D35" s="268"/>
      <c r="E35" s="267"/>
      <c r="F35" s="267"/>
    </row>
    <row r="36" spans="2:6" ht="16.5">
      <c r="B36" s="269"/>
      <c r="D36" s="265"/>
      <c r="E36" s="270"/>
      <c r="F36" s="270"/>
    </row>
    <row r="37" spans="2:4" ht="14.25">
      <c r="B37" s="271"/>
      <c r="C37" s="272"/>
      <c r="D37" s="272"/>
    </row>
    <row r="44" spans="2:6" ht="12">
      <c r="B44" s="273"/>
      <c r="C44" s="274"/>
      <c r="D44" s="275"/>
      <c r="E44" s="262"/>
      <c r="F44" s="263"/>
    </row>
    <row r="45" spans="2:6" ht="12">
      <c r="B45" s="273"/>
      <c r="C45" s="274"/>
      <c r="D45" s="275"/>
      <c r="E45" s="262"/>
      <c r="F45" s="263"/>
    </row>
    <row r="46" spans="2:6" ht="12">
      <c r="B46" s="273"/>
      <c r="C46" s="274"/>
      <c r="D46" s="275"/>
      <c r="E46" s="262"/>
      <c r="F46" s="263"/>
    </row>
    <row r="47" spans="2:6" ht="12">
      <c r="B47" s="273"/>
      <c r="C47" s="274"/>
      <c r="D47" s="275"/>
      <c r="E47" s="262"/>
      <c r="F47" s="263"/>
    </row>
    <row r="48" spans="2:6" ht="12">
      <c r="B48" s="273"/>
      <c r="C48" s="274"/>
      <c r="D48" s="275"/>
      <c r="E48" s="262"/>
      <c r="F48" s="263"/>
    </row>
    <row r="49" spans="2:6" ht="12">
      <c r="B49" s="273"/>
      <c r="C49" s="274"/>
      <c r="D49" s="275"/>
      <c r="E49" s="262"/>
      <c r="F49" s="263"/>
    </row>
  </sheetData>
  <mergeCells count="2">
    <mergeCell ref="C2:F2"/>
    <mergeCell ref="D3:F3"/>
  </mergeCells>
  <printOptions horizontalCentered="1"/>
  <pageMargins left="0" right="0" top="0.2755905511811024" bottom="0.2362204724409449" header="0.35433070866141736" footer="0.31496062992125984"/>
  <pageSetup fitToHeight="0" horizontalDpi="360" verticalDpi="360" orientation="portrait" paperSize="9" scale="90" r:id="rId1"/>
  <headerFooter alignWithMargins="0"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2"/>
  <sheetViews>
    <sheetView workbookViewId="0" topLeftCell="A2">
      <selection activeCell="E18" sqref="E18"/>
    </sheetView>
  </sheetViews>
  <sheetFormatPr defaultColWidth="9.140625" defaultRowHeight="12"/>
  <cols>
    <col min="1" max="1" width="6.00390625" style="277" customWidth="1"/>
    <col min="2" max="2" width="18.8515625" style="277" customWidth="1"/>
    <col min="3" max="3" width="57.28125" style="277" customWidth="1"/>
    <col min="4" max="4" width="15.140625" style="277" customWidth="1"/>
    <col min="5" max="5" width="16.8515625" style="277" customWidth="1"/>
    <col min="6" max="6" width="13.28125" style="277" customWidth="1"/>
    <col min="7" max="7" width="7.7109375" style="277" customWidth="1"/>
    <col min="8" max="256" width="9.28125" style="277" customWidth="1"/>
    <col min="257" max="257" width="6.00390625" style="277" customWidth="1"/>
    <col min="258" max="258" width="18.8515625" style="277" customWidth="1"/>
    <col min="259" max="259" width="57.28125" style="277" customWidth="1"/>
    <col min="260" max="260" width="15.140625" style="277" customWidth="1"/>
    <col min="261" max="261" width="16.8515625" style="277" customWidth="1"/>
    <col min="262" max="262" width="13.28125" style="277" customWidth="1"/>
    <col min="263" max="263" width="7.7109375" style="277" customWidth="1"/>
    <col min="264" max="512" width="9.28125" style="277" customWidth="1"/>
    <col min="513" max="513" width="6.00390625" style="277" customWidth="1"/>
    <col min="514" max="514" width="18.8515625" style="277" customWidth="1"/>
    <col min="515" max="515" width="57.28125" style="277" customWidth="1"/>
    <col min="516" max="516" width="15.140625" style="277" customWidth="1"/>
    <col min="517" max="517" width="16.8515625" style="277" customWidth="1"/>
    <col min="518" max="518" width="13.28125" style="277" customWidth="1"/>
    <col min="519" max="519" width="7.7109375" style="277" customWidth="1"/>
    <col min="520" max="768" width="9.28125" style="277" customWidth="1"/>
    <col min="769" max="769" width="6.00390625" style="277" customWidth="1"/>
    <col min="770" max="770" width="18.8515625" style="277" customWidth="1"/>
    <col min="771" max="771" width="57.28125" style="277" customWidth="1"/>
    <col min="772" max="772" width="15.140625" style="277" customWidth="1"/>
    <col min="773" max="773" width="16.8515625" style="277" customWidth="1"/>
    <col min="774" max="774" width="13.28125" style="277" customWidth="1"/>
    <col min="775" max="775" width="7.7109375" style="277" customWidth="1"/>
    <col min="776" max="1024" width="9.28125" style="277" customWidth="1"/>
    <col min="1025" max="1025" width="6.00390625" style="277" customWidth="1"/>
    <col min="1026" max="1026" width="18.8515625" style="277" customWidth="1"/>
    <col min="1027" max="1027" width="57.28125" style="277" customWidth="1"/>
    <col min="1028" max="1028" width="15.140625" style="277" customWidth="1"/>
    <col min="1029" max="1029" width="16.8515625" style="277" customWidth="1"/>
    <col min="1030" max="1030" width="13.28125" style="277" customWidth="1"/>
    <col min="1031" max="1031" width="7.7109375" style="277" customWidth="1"/>
    <col min="1032" max="1280" width="9.28125" style="277" customWidth="1"/>
    <col min="1281" max="1281" width="6.00390625" style="277" customWidth="1"/>
    <col min="1282" max="1282" width="18.8515625" style="277" customWidth="1"/>
    <col min="1283" max="1283" width="57.28125" style="277" customWidth="1"/>
    <col min="1284" max="1284" width="15.140625" style="277" customWidth="1"/>
    <col min="1285" max="1285" width="16.8515625" style="277" customWidth="1"/>
    <col min="1286" max="1286" width="13.28125" style="277" customWidth="1"/>
    <col min="1287" max="1287" width="7.7109375" style="277" customWidth="1"/>
    <col min="1288" max="1536" width="9.28125" style="277" customWidth="1"/>
    <col min="1537" max="1537" width="6.00390625" style="277" customWidth="1"/>
    <col min="1538" max="1538" width="18.8515625" style="277" customWidth="1"/>
    <col min="1539" max="1539" width="57.28125" style="277" customWidth="1"/>
    <col min="1540" max="1540" width="15.140625" style="277" customWidth="1"/>
    <col min="1541" max="1541" width="16.8515625" style="277" customWidth="1"/>
    <col min="1542" max="1542" width="13.28125" style="277" customWidth="1"/>
    <col min="1543" max="1543" width="7.7109375" style="277" customWidth="1"/>
    <col min="1544" max="1792" width="9.28125" style="277" customWidth="1"/>
    <col min="1793" max="1793" width="6.00390625" style="277" customWidth="1"/>
    <col min="1794" max="1794" width="18.8515625" style="277" customWidth="1"/>
    <col min="1795" max="1795" width="57.28125" style="277" customWidth="1"/>
    <col min="1796" max="1796" width="15.140625" style="277" customWidth="1"/>
    <col min="1797" max="1797" width="16.8515625" style="277" customWidth="1"/>
    <col min="1798" max="1798" width="13.28125" style="277" customWidth="1"/>
    <col min="1799" max="1799" width="7.7109375" style="277" customWidth="1"/>
    <col min="1800" max="2048" width="9.28125" style="277" customWidth="1"/>
    <col min="2049" max="2049" width="6.00390625" style="277" customWidth="1"/>
    <col min="2050" max="2050" width="18.8515625" style="277" customWidth="1"/>
    <col min="2051" max="2051" width="57.28125" style="277" customWidth="1"/>
    <col min="2052" max="2052" width="15.140625" style="277" customWidth="1"/>
    <col min="2053" max="2053" width="16.8515625" style="277" customWidth="1"/>
    <col min="2054" max="2054" width="13.28125" style="277" customWidth="1"/>
    <col min="2055" max="2055" width="7.7109375" style="277" customWidth="1"/>
    <col min="2056" max="2304" width="9.28125" style="277" customWidth="1"/>
    <col min="2305" max="2305" width="6.00390625" style="277" customWidth="1"/>
    <col min="2306" max="2306" width="18.8515625" style="277" customWidth="1"/>
    <col min="2307" max="2307" width="57.28125" style="277" customWidth="1"/>
    <col min="2308" max="2308" width="15.140625" style="277" customWidth="1"/>
    <col min="2309" max="2309" width="16.8515625" style="277" customWidth="1"/>
    <col min="2310" max="2310" width="13.28125" style="277" customWidth="1"/>
    <col min="2311" max="2311" width="7.7109375" style="277" customWidth="1"/>
    <col min="2312" max="2560" width="9.28125" style="277" customWidth="1"/>
    <col min="2561" max="2561" width="6.00390625" style="277" customWidth="1"/>
    <col min="2562" max="2562" width="18.8515625" style="277" customWidth="1"/>
    <col min="2563" max="2563" width="57.28125" style="277" customWidth="1"/>
    <col min="2564" max="2564" width="15.140625" style="277" customWidth="1"/>
    <col min="2565" max="2565" width="16.8515625" style="277" customWidth="1"/>
    <col min="2566" max="2566" width="13.28125" style="277" customWidth="1"/>
    <col min="2567" max="2567" width="7.7109375" style="277" customWidth="1"/>
    <col min="2568" max="2816" width="9.28125" style="277" customWidth="1"/>
    <col min="2817" max="2817" width="6.00390625" style="277" customWidth="1"/>
    <col min="2818" max="2818" width="18.8515625" style="277" customWidth="1"/>
    <col min="2819" max="2819" width="57.28125" style="277" customWidth="1"/>
    <col min="2820" max="2820" width="15.140625" style="277" customWidth="1"/>
    <col min="2821" max="2821" width="16.8515625" style="277" customWidth="1"/>
    <col min="2822" max="2822" width="13.28125" style="277" customWidth="1"/>
    <col min="2823" max="2823" width="7.7109375" style="277" customWidth="1"/>
    <col min="2824" max="3072" width="9.28125" style="277" customWidth="1"/>
    <col min="3073" max="3073" width="6.00390625" style="277" customWidth="1"/>
    <col min="3074" max="3074" width="18.8515625" style="277" customWidth="1"/>
    <col min="3075" max="3075" width="57.28125" style="277" customWidth="1"/>
    <col min="3076" max="3076" width="15.140625" style="277" customWidth="1"/>
    <col min="3077" max="3077" width="16.8515625" style="277" customWidth="1"/>
    <col min="3078" max="3078" width="13.28125" style="277" customWidth="1"/>
    <col min="3079" max="3079" width="7.7109375" style="277" customWidth="1"/>
    <col min="3080" max="3328" width="9.28125" style="277" customWidth="1"/>
    <col min="3329" max="3329" width="6.00390625" style="277" customWidth="1"/>
    <col min="3330" max="3330" width="18.8515625" style="277" customWidth="1"/>
    <col min="3331" max="3331" width="57.28125" style="277" customWidth="1"/>
    <col min="3332" max="3332" width="15.140625" style="277" customWidth="1"/>
    <col min="3333" max="3333" width="16.8515625" style="277" customWidth="1"/>
    <col min="3334" max="3334" width="13.28125" style="277" customWidth="1"/>
    <col min="3335" max="3335" width="7.7109375" style="277" customWidth="1"/>
    <col min="3336" max="3584" width="9.28125" style="277" customWidth="1"/>
    <col min="3585" max="3585" width="6.00390625" style="277" customWidth="1"/>
    <col min="3586" max="3586" width="18.8515625" style="277" customWidth="1"/>
    <col min="3587" max="3587" width="57.28125" style="277" customWidth="1"/>
    <col min="3588" max="3588" width="15.140625" style="277" customWidth="1"/>
    <col min="3589" max="3589" width="16.8515625" style="277" customWidth="1"/>
    <col min="3590" max="3590" width="13.28125" style="277" customWidth="1"/>
    <col min="3591" max="3591" width="7.7109375" style="277" customWidth="1"/>
    <col min="3592" max="3840" width="9.28125" style="277" customWidth="1"/>
    <col min="3841" max="3841" width="6.00390625" style="277" customWidth="1"/>
    <col min="3842" max="3842" width="18.8515625" style="277" customWidth="1"/>
    <col min="3843" max="3843" width="57.28125" style="277" customWidth="1"/>
    <col min="3844" max="3844" width="15.140625" style="277" customWidth="1"/>
    <col min="3845" max="3845" width="16.8515625" style="277" customWidth="1"/>
    <col min="3846" max="3846" width="13.28125" style="277" customWidth="1"/>
    <col min="3847" max="3847" width="7.7109375" style="277" customWidth="1"/>
    <col min="3848" max="4096" width="9.28125" style="277" customWidth="1"/>
    <col min="4097" max="4097" width="6.00390625" style="277" customWidth="1"/>
    <col min="4098" max="4098" width="18.8515625" style="277" customWidth="1"/>
    <col min="4099" max="4099" width="57.28125" style="277" customWidth="1"/>
    <col min="4100" max="4100" width="15.140625" style="277" customWidth="1"/>
    <col min="4101" max="4101" width="16.8515625" style="277" customWidth="1"/>
    <col min="4102" max="4102" width="13.28125" style="277" customWidth="1"/>
    <col min="4103" max="4103" width="7.7109375" style="277" customWidth="1"/>
    <col min="4104" max="4352" width="9.28125" style="277" customWidth="1"/>
    <col min="4353" max="4353" width="6.00390625" style="277" customWidth="1"/>
    <col min="4354" max="4354" width="18.8515625" style="277" customWidth="1"/>
    <col min="4355" max="4355" width="57.28125" style="277" customWidth="1"/>
    <col min="4356" max="4356" width="15.140625" style="277" customWidth="1"/>
    <col min="4357" max="4357" width="16.8515625" style="277" customWidth="1"/>
    <col min="4358" max="4358" width="13.28125" style="277" customWidth="1"/>
    <col min="4359" max="4359" width="7.7109375" style="277" customWidth="1"/>
    <col min="4360" max="4608" width="9.28125" style="277" customWidth="1"/>
    <col min="4609" max="4609" width="6.00390625" style="277" customWidth="1"/>
    <col min="4610" max="4610" width="18.8515625" style="277" customWidth="1"/>
    <col min="4611" max="4611" width="57.28125" style="277" customWidth="1"/>
    <col min="4612" max="4612" width="15.140625" style="277" customWidth="1"/>
    <col min="4613" max="4613" width="16.8515625" style="277" customWidth="1"/>
    <col min="4614" max="4614" width="13.28125" style="277" customWidth="1"/>
    <col min="4615" max="4615" width="7.7109375" style="277" customWidth="1"/>
    <col min="4616" max="4864" width="9.28125" style="277" customWidth="1"/>
    <col min="4865" max="4865" width="6.00390625" style="277" customWidth="1"/>
    <col min="4866" max="4866" width="18.8515625" style="277" customWidth="1"/>
    <col min="4867" max="4867" width="57.28125" style="277" customWidth="1"/>
    <col min="4868" max="4868" width="15.140625" style="277" customWidth="1"/>
    <col min="4869" max="4869" width="16.8515625" style="277" customWidth="1"/>
    <col min="4870" max="4870" width="13.28125" style="277" customWidth="1"/>
    <col min="4871" max="4871" width="7.7109375" style="277" customWidth="1"/>
    <col min="4872" max="5120" width="9.28125" style="277" customWidth="1"/>
    <col min="5121" max="5121" width="6.00390625" style="277" customWidth="1"/>
    <col min="5122" max="5122" width="18.8515625" style="277" customWidth="1"/>
    <col min="5123" max="5123" width="57.28125" style="277" customWidth="1"/>
    <col min="5124" max="5124" width="15.140625" style="277" customWidth="1"/>
    <col min="5125" max="5125" width="16.8515625" style="277" customWidth="1"/>
    <col min="5126" max="5126" width="13.28125" style="277" customWidth="1"/>
    <col min="5127" max="5127" width="7.7109375" style="277" customWidth="1"/>
    <col min="5128" max="5376" width="9.28125" style="277" customWidth="1"/>
    <col min="5377" max="5377" width="6.00390625" style="277" customWidth="1"/>
    <col min="5378" max="5378" width="18.8515625" style="277" customWidth="1"/>
    <col min="5379" max="5379" width="57.28125" style="277" customWidth="1"/>
    <col min="5380" max="5380" width="15.140625" style="277" customWidth="1"/>
    <col min="5381" max="5381" width="16.8515625" style="277" customWidth="1"/>
    <col min="5382" max="5382" width="13.28125" style="277" customWidth="1"/>
    <col min="5383" max="5383" width="7.7109375" style="277" customWidth="1"/>
    <col min="5384" max="5632" width="9.28125" style="277" customWidth="1"/>
    <col min="5633" max="5633" width="6.00390625" style="277" customWidth="1"/>
    <col min="5634" max="5634" width="18.8515625" style="277" customWidth="1"/>
    <col min="5635" max="5635" width="57.28125" style="277" customWidth="1"/>
    <col min="5636" max="5636" width="15.140625" style="277" customWidth="1"/>
    <col min="5637" max="5637" width="16.8515625" style="277" customWidth="1"/>
    <col min="5638" max="5638" width="13.28125" style="277" customWidth="1"/>
    <col min="5639" max="5639" width="7.7109375" style="277" customWidth="1"/>
    <col min="5640" max="5888" width="9.28125" style="277" customWidth="1"/>
    <col min="5889" max="5889" width="6.00390625" style="277" customWidth="1"/>
    <col min="5890" max="5890" width="18.8515625" style="277" customWidth="1"/>
    <col min="5891" max="5891" width="57.28125" style="277" customWidth="1"/>
    <col min="5892" max="5892" width="15.140625" style="277" customWidth="1"/>
    <col min="5893" max="5893" width="16.8515625" style="277" customWidth="1"/>
    <col min="5894" max="5894" width="13.28125" style="277" customWidth="1"/>
    <col min="5895" max="5895" width="7.7109375" style="277" customWidth="1"/>
    <col min="5896" max="6144" width="9.28125" style="277" customWidth="1"/>
    <col min="6145" max="6145" width="6.00390625" style="277" customWidth="1"/>
    <col min="6146" max="6146" width="18.8515625" style="277" customWidth="1"/>
    <col min="6147" max="6147" width="57.28125" style="277" customWidth="1"/>
    <col min="6148" max="6148" width="15.140625" style="277" customWidth="1"/>
    <col min="6149" max="6149" width="16.8515625" style="277" customWidth="1"/>
    <col min="6150" max="6150" width="13.28125" style="277" customWidth="1"/>
    <col min="6151" max="6151" width="7.7109375" style="277" customWidth="1"/>
    <col min="6152" max="6400" width="9.28125" style="277" customWidth="1"/>
    <col min="6401" max="6401" width="6.00390625" style="277" customWidth="1"/>
    <col min="6402" max="6402" width="18.8515625" style="277" customWidth="1"/>
    <col min="6403" max="6403" width="57.28125" style="277" customWidth="1"/>
    <col min="6404" max="6404" width="15.140625" style="277" customWidth="1"/>
    <col min="6405" max="6405" width="16.8515625" style="277" customWidth="1"/>
    <col min="6406" max="6406" width="13.28125" style="277" customWidth="1"/>
    <col min="6407" max="6407" width="7.7109375" style="277" customWidth="1"/>
    <col min="6408" max="6656" width="9.28125" style="277" customWidth="1"/>
    <col min="6657" max="6657" width="6.00390625" style="277" customWidth="1"/>
    <col min="6658" max="6658" width="18.8515625" style="277" customWidth="1"/>
    <col min="6659" max="6659" width="57.28125" style="277" customWidth="1"/>
    <col min="6660" max="6660" width="15.140625" style="277" customWidth="1"/>
    <col min="6661" max="6661" width="16.8515625" style="277" customWidth="1"/>
    <col min="6662" max="6662" width="13.28125" style="277" customWidth="1"/>
    <col min="6663" max="6663" width="7.7109375" style="277" customWidth="1"/>
    <col min="6664" max="6912" width="9.28125" style="277" customWidth="1"/>
    <col min="6913" max="6913" width="6.00390625" style="277" customWidth="1"/>
    <col min="6914" max="6914" width="18.8515625" style="277" customWidth="1"/>
    <col min="6915" max="6915" width="57.28125" style="277" customWidth="1"/>
    <col min="6916" max="6916" width="15.140625" style="277" customWidth="1"/>
    <col min="6917" max="6917" width="16.8515625" style="277" customWidth="1"/>
    <col min="6918" max="6918" width="13.28125" style="277" customWidth="1"/>
    <col min="6919" max="6919" width="7.7109375" style="277" customWidth="1"/>
    <col min="6920" max="7168" width="9.28125" style="277" customWidth="1"/>
    <col min="7169" max="7169" width="6.00390625" style="277" customWidth="1"/>
    <col min="7170" max="7170" width="18.8515625" style="277" customWidth="1"/>
    <col min="7171" max="7171" width="57.28125" style="277" customWidth="1"/>
    <col min="7172" max="7172" width="15.140625" style="277" customWidth="1"/>
    <col min="7173" max="7173" width="16.8515625" style="277" customWidth="1"/>
    <col min="7174" max="7174" width="13.28125" style="277" customWidth="1"/>
    <col min="7175" max="7175" width="7.7109375" style="277" customWidth="1"/>
    <col min="7176" max="7424" width="9.28125" style="277" customWidth="1"/>
    <col min="7425" max="7425" width="6.00390625" style="277" customWidth="1"/>
    <col min="7426" max="7426" width="18.8515625" style="277" customWidth="1"/>
    <col min="7427" max="7427" width="57.28125" style="277" customWidth="1"/>
    <col min="7428" max="7428" width="15.140625" style="277" customWidth="1"/>
    <col min="7429" max="7429" width="16.8515625" style="277" customWidth="1"/>
    <col min="7430" max="7430" width="13.28125" style="277" customWidth="1"/>
    <col min="7431" max="7431" width="7.7109375" style="277" customWidth="1"/>
    <col min="7432" max="7680" width="9.28125" style="277" customWidth="1"/>
    <col min="7681" max="7681" width="6.00390625" style="277" customWidth="1"/>
    <col min="7682" max="7682" width="18.8515625" style="277" customWidth="1"/>
    <col min="7683" max="7683" width="57.28125" style="277" customWidth="1"/>
    <col min="7684" max="7684" width="15.140625" style="277" customWidth="1"/>
    <col min="7685" max="7685" width="16.8515625" style="277" customWidth="1"/>
    <col min="7686" max="7686" width="13.28125" style="277" customWidth="1"/>
    <col min="7687" max="7687" width="7.7109375" style="277" customWidth="1"/>
    <col min="7688" max="7936" width="9.28125" style="277" customWidth="1"/>
    <col min="7937" max="7937" width="6.00390625" style="277" customWidth="1"/>
    <col min="7938" max="7938" width="18.8515625" style="277" customWidth="1"/>
    <col min="7939" max="7939" width="57.28125" style="277" customWidth="1"/>
    <col min="7940" max="7940" width="15.140625" style="277" customWidth="1"/>
    <col min="7941" max="7941" width="16.8515625" style="277" customWidth="1"/>
    <col min="7942" max="7942" width="13.28125" style="277" customWidth="1"/>
    <col min="7943" max="7943" width="7.7109375" style="277" customWidth="1"/>
    <col min="7944" max="8192" width="9.28125" style="277" customWidth="1"/>
    <col min="8193" max="8193" width="6.00390625" style="277" customWidth="1"/>
    <col min="8194" max="8194" width="18.8515625" style="277" customWidth="1"/>
    <col min="8195" max="8195" width="57.28125" style="277" customWidth="1"/>
    <col min="8196" max="8196" width="15.140625" style="277" customWidth="1"/>
    <col min="8197" max="8197" width="16.8515625" style="277" customWidth="1"/>
    <col min="8198" max="8198" width="13.28125" style="277" customWidth="1"/>
    <col min="8199" max="8199" width="7.7109375" style="277" customWidth="1"/>
    <col min="8200" max="8448" width="9.28125" style="277" customWidth="1"/>
    <col min="8449" max="8449" width="6.00390625" style="277" customWidth="1"/>
    <col min="8450" max="8450" width="18.8515625" style="277" customWidth="1"/>
    <col min="8451" max="8451" width="57.28125" style="277" customWidth="1"/>
    <col min="8452" max="8452" width="15.140625" style="277" customWidth="1"/>
    <col min="8453" max="8453" width="16.8515625" style="277" customWidth="1"/>
    <col min="8454" max="8454" width="13.28125" style="277" customWidth="1"/>
    <col min="8455" max="8455" width="7.7109375" style="277" customWidth="1"/>
    <col min="8456" max="8704" width="9.28125" style="277" customWidth="1"/>
    <col min="8705" max="8705" width="6.00390625" style="277" customWidth="1"/>
    <col min="8706" max="8706" width="18.8515625" style="277" customWidth="1"/>
    <col min="8707" max="8707" width="57.28125" style="277" customWidth="1"/>
    <col min="8708" max="8708" width="15.140625" style="277" customWidth="1"/>
    <col min="8709" max="8709" width="16.8515625" style="277" customWidth="1"/>
    <col min="8710" max="8710" width="13.28125" style="277" customWidth="1"/>
    <col min="8711" max="8711" width="7.7109375" style="277" customWidth="1"/>
    <col min="8712" max="8960" width="9.28125" style="277" customWidth="1"/>
    <col min="8961" max="8961" width="6.00390625" style="277" customWidth="1"/>
    <col min="8962" max="8962" width="18.8515625" style="277" customWidth="1"/>
    <col min="8963" max="8963" width="57.28125" style="277" customWidth="1"/>
    <col min="8964" max="8964" width="15.140625" style="277" customWidth="1"/>
    <col min="8965" max="8965" width="16.8515625" style="277" customWidth="1"/>
    <col min="8966" max="8966" width="13.28125" style="277" customWidth="1"/>
    <col min="8967" max="8967" width="7.7109375" style="277" customWidth="1"/>
    <col min="8968" max="9216" width="9.28125" style="277" customWidth="1"/>
    <col min="9217" max="9217" width="6.00390625" style="277" customWidth="1"/>
    <col min="9218" max="9218" width="18.8515625" style="277" customWidth="1"/>
    <col min="9219" max="9219" width="57.28125" style="277" customWidth="1"/>
    <col min="9220" max="9220" width="15.140625" style="277" customWidth="1"/>
    <col min="9221" max="9221" width="16.8515625" style="277" customWidth="1"/>
    <col min="9222" max="9222" width="13.28125" style="277" customWidth="1"/>
    <col min="9223" max="9223" width="7.7109375" style="277" customWidth="1"/>
    <col min="9224" max="9472" width="9.28125" style="277" customWidth="1"/>
    <col min="9473" max="9473" width="6.00390625" style="277" customWidth="1"/>
    <col min="9474" max="9474" width="18.8515625" style="277" customWidth="1"/>
    <col min="9475" max="9475" width="57.28125" style="277" customWidth="1"/>
    <col min="9476" max="9476" width="15.140625" style="277" customWidth="1"/>
    <col min="9477" max="9477" width="16.8515625" style="277" customWidth="1"/>
    <col min="9478" max="9478" width="13.28125" style="277" customWidth="1"/>
    <col min="9479" max="9479" width="7.7109375" style="277" customWidth="1"/>
    <col min="9480" max="9728" width="9.28125" style="277" customWidth="1"/>
    <col min="9729" max="9729" width="6.00390625" style="277" customWidth="1"/>
    <col min="9730" max="9730" width="18.8515625" style="277" customWidth="1"/>
    <col min="9731" max="9731" width="57.28125" style="277" customWidth="1"/>
    <col min="9732" max="9732" width="15.140625" style="277" customWidth="1"/>
    <col min="9733" max="9733" width="16.8515625" style="277" customWidth="1"/>
    <col min="9734" max="9734" width="13.28125" style="277" customWidth="1"/>
    <col min="9735" max="9735" width="7.7109375" style="277" customWidth="1"/>
    <col min="9736" max="9984" width="9.28125" style="277" customWidth="1"/>
    <col min="9985" max="9985" width="6.00390625" style="277" customWidth="1"/>
    <col min="9986" max="9986" width="18.8515625" style="277" customWidth="1"/>
    <col min="9987" max="9987" width="57.28125" style="277" customWidth="1"/>
    <col min="9988" max="9988" width="15.140625" style="277" customWidth="1"/>
    <col min="9989" max="9989" width="16.8515625" style="277" customWidth="1"/>
    <col min="9990" max="9990" width="13.28125" style="277" customWidth="1"/>
    <col min="9991" max="9991" width="7.7109375" style="277" customWidth="1"/>
    <col min="9992" max="10240" width="9.28125" style="277" customWidth="1"/>
    <col min="10241" max="10241" width="6.00390625" style="277" customWidth="1"/>
    <col min="10242" max="10242" width="18.8515625" style="277" customWidth="1"/>
    <col min="10243" max="10243" width="57.28125" style="277" customWidth="1"/>
    <col min="10244" max="10244" width="15.140625" style="277" customWidth="1"/>
    <col min="10245" max="10245" width="16.8515625" style="277" customWidth="1"/>
    <col min="10246" max="10246" width="13.28125" style="277" customWidth="1"/>
    <col min="10247" max="10247" width="7.7109375" style="277" customWidth="1"/>
    <col min="10248" max="10496" width="9.28125" style="277" customWidth="1"/>
    <col min="10497" max="10497" width="6.00390625" style="277" customWidth="1"/>
    <col min="10498" max="10498" width="18.8515625" style="277" customWidth="1"/>
    <col min="10499" max="10499" width="57.28125" style="277" customWidth="1"/>
    <col min="10500" max="10500" width="15.140625" style="277" customWidth="1"/>
    <col min="10501" max="10501" width="16.8515625" style="277" customWidth="1"/>
    <col min="10502" max="10502" width="13.28125" style="277" customWidth="1"/>
    <col min="10503" max="10503" width="7.7109375" style="277" customWidth="1"/>
    <col min="10504" max="10752" width="9.28125" style="277" customWidth="1"/>
    <col min="10753" max="10753" width="6.00390625" style="277" customWidth="1"/>
    <col min="10754" max="10754" width="18.8515625" style="277" customWidth="1"/>
    <col min="10755" max="10755" width="57.28125" style="277" customWidth="1"/>
    <col min="10756" max="10756" width="15.140625" style="277" customWidth="1"/>
    <col min="10757" max="10757" width="16.8515625" style="277" customWidth="1"/>
    <col min="10758" max="10758" width="13.28125" style="277" customWidth="1"/>
    <col min="10759" max="10759" width="7.7109375" style="277" customWidth="1"/>
    <col min="10760" max="11008" width="9.28125" style="277" customWidth="1"/>
    <col min="11009" max="11009" width="6.00390625" style="277" customWidth="1"/>
    <col min="11010" max="11010" width="18.8515625" style="277" customWidth="1"/>
    <col min="11011" max="11011" width="57.28125" style="277" customWidth="1"/>
    <col min="11012" max="11012" width="15.140625" style="277" customWidth="1"/>
    <col min="11013" max="11013" width="16.8515625" style="277" customWidth="1"/>
    <col min="11014" max="11014" width="13.28125" style="277" customWidth="1"/>
    <col min="11015" max="11015" width="7.7109375" style="277" customWidth="1"/>
    <col min="11016" max="11264" width="9.28125" style="277" customWidth="1"/>
    <col min="11265" max="11265" width="6.00390625" style="277" customWidth="1"/>
    <col min="11266" max="11266" width="18.8515625" style="277" customWidth="1"/>
    <col min="11267" max="11267" width="57.28125" style="277" customWidth="1"/>
    <col min="11268" max="11268" width="15.140625" style="277" customWidth="1"/>
    <col min="11269" max="11269" width="16.8515625" style="277" customWidth="1"/>
    <col min="11270" max="11270" width="13.28125" style="277" customWidth="1"/>
    <col min="11271" max="11271" width="7.7109375" style="277" customWidth="1"/>
    <col min="11272" max="11520" width="9.28125" style="277" customWidth="1"/>
    <col min="11521" max="11521" width="6.00390625" style="277" customWidth="1"/>
    <col min="11522" max="11522" width="18.8515625" style="277" customWidth="1"/>
    <col min="11523" max="11523" width="57.28125" style="277" customWidth="1"/>
    <col min="11524" max="11524" width="15.140625" style="277" customWidth="1"/>
    <col min="11525" max="11525" width="16.8515625" style="277" customWidth="1"/>
    <col min="11526" max="11526" width="13.28125" style="277" customWidth="1"/>
    <col min="11527" max="11527" width="7.7109375" style="277" customWidth="1"/>
    <col min="11528" max="11776" width="9.28125" style="277" customWidth="1"/>
    <col min="11777" max="11777" width="6.00390625" style="277" customWidth="1"/>
    <col min="11778" max="11778" width="18.8515625" style="277" customWidth="1"/>
    <col min="11779" max="11779" width="57.28125" style="277" customWidth="1"/>
    <col min="11780" max="11780" width="15.140625" style="277" customWidth="1"/>
    <col min="11781" max="11781" width="16.8515625" style="277" customWidth="1"/>
    <col min="11782" max="11782" width="13.28125" style="277" customWidth="1"/>
    <col min="11783" max="11783" width="7.7109375" style="277" customWidth="1"/>
    <col min="11784" max="12032" width="9.28125" style="277" customWidth="1"/>
    <col min="12033" max="12033" width="6.00390625" style="277" customWidth="1"/>
    <col min="12034" max="12034" width="18.8515625" style="277" customWidth="1"/>
    <col min="12035" max="12035" width="57.28125" style="277" customWidth="1"/>
    <col min="12036" max="12036" width="15.140625" style="277" customWidth="1"/>
    <col min="12037" max="12037" width="16.8515625" style="277" customWidth="1"/>
    <col min="12038" max="12038" width="13.28125" style="277" customWidth="1"/>
    <col min="12039" max="12039" width="7.7109375" style="277" customWidth="1"/>
    <col min="12040" max="12288" width="9.28125" style="277" customWidth="1"/>
    <col min="12289" max="12289" width="6.00390625" style="277" customWidth="1"/>
    <col min="12290" max="12290" width="18.8515625" style="277" customWidth="1"/>
    <col min="12291" max="12291" width="57.28125" style="277" customWidth="1"/>
    <col min="12292" max="12292" width="15.140625" style="277" customWidth="1"/>
    <col min="12293" max="12293" width="16.8515625" style="277" customWidth="1"/>
    <col min="12294" max="12294" width="13.28125" style="277" customWidth="1"/>
    <col min="12295" max="12295" width="7.7109375" style="277" customWidth="1"/>
    <col min="12296" max="12544" width="9.28125" style="277" customWidth="1"/>
    <col min="12545" max="12545" width="6.00390625" style="277" customWidth="1"/>
    <col min="12546" max="12546" width="18.8515625" style="277" customWidth="1"/>
    <col min="12547" max="12547" width="57.28125" style="277" customWidth="1"/>
    <col min="12548" max="12548" width="15.140625" style="277" customWidth="1"/>
    <col min="12549" max="12549" width="16.8515625" style="277" customWidth="1"/>
    <col min="12550" max="12550" width="13.28125" style="277" customWidth="1"/>
    <col min="12551" max="12551" width="7.7109375" style="277" customWidth="1"/>
    <col min="12552" max="12800" width="9.28125" style="277" customWidth="1"/>
    <col min="12801" max="12801" width="6.00390625" style="277" customWidth="1"/>
    <col min="12802" max="12802" width="18.8515625" style="277" customWidth="1"/>
    <col min="12803" max="12803" width="57.28125" style="277" customWidth="1"/>
    <col min="12804" max="12804" width="15.140625" style="277" customWidth="1"/>
    <col min="12805" max="12805" width="16.8515625" style="277" customWidth="1"/>
    <col min="12806" max="12806" width="13.28125" style="277" customWidth="1"/>
    <col min="12807" max="12807" width="7.7109375" style="277" customWidth="1"/>
    <col min="12808" max="13056" width="9.28125" style="277" customWidth="1"/>
    <col min="13057" max="13057" width="6.00390625" style="277" customWidth="1"/>
    <col min="13058" max="13058" width="18.8515625" style="277" customWidth="1"/>
    <col min="13059" max="13059" width="57.28125" style="277" customWidth="1"/>
    <col min="13060" max="13060" width="15.140625" style="277" customWidth="1"/>
    <col min="13061" max="13061" width="16.8515625" style="277" customWidth="1"/>
    <col min="13062" max="13062" width="13.28125" style="277" customWidth="1"/>
    <col min="13063" max="13063" width="7.7109375" style="277" customWidth="1"/>
    <col min="13064" max="13312" width="9.28125" style="277" customWidth="1"/>
    <col min="13313" max="13313" width="6.00390625" style="277" customWidth="1"/>
    <col min="13314" max="13314" width="18.8515625" style="277" customWidth="1"/>
    <col min="13315" max="13315" width="57.28125" style="277" customWidth="1"/>
    <col min="13316" max="13316" width="15.140625" style="277" customWidth="1"/>
    <col min="13317" max="13317" width="16.8515625" style="277" customWidth="1"/>
    <col min="13318" max="13318" width="13.28125" style="277" customWidth="1"/>
    <col min="13319" max="13319" width="7.7109375" style="277" customWidth="1"/>
    <col min="13320" max="13568" width="9.28125" style="277" customWidth="1"/>
    <col min="13569" max="13569" width="6.00390625" style="277" customWidth="1"/>
    <col min="13570" max="13570" width="18.8515625" style="277" customWidth="1"/>
    <col min="13571" max="13571" width="57.28125" style="277" customWidth="1"/>
    <col min="13572" max="13572" width="15.140625" style="277" customWidth="1"/>
    <col min="13573" max="13573" width="16.8515625" style="277" customWidth="1"/>
    <col min="13574" max="13574" width="13.28125" style="277" customWidth="1"/>
    <col min="13575" max="13575" width="7.7109375" style="277" customWidth="1"/>
    <col min="13576" max="13824" width="9.28125" style="277" customWidth="1"/>
    <col min="13825" max="13825" width="6.00390625" style="277" customWidth="1"/>
    <col min="13826" max="13826" width="18.8515625" style="277" customWidth="1"/>
    <col min="13827" max="13827" width="57.28125" style="277" customWidth="1"/>
    <col min="13828" max="13828" width="15.140625" style="277" customWidth="1"/>
    <col min="13829" max="13829" width="16.8515625" style="277" customWidth="1"/>
    <col min="13830" max="13830" width="13.28125" style="277" customWidth="1"/>
    <col min="13831" max="13831" width="7.7109375" style="277" customWidth="1"/>
    <col min="13832" max="14080" width="9.28125" style="277" customWidth="1"/>
    <col min="14081" max="14081" width="6.00390625" style="277" customWidth="1"/>
    <col min="14082" max="14082" width="18.8515625" style="277" customWidth="1"/>
    <col min="14083" max="14083" width="57.28125" style="277" customWidth="1"/>
    <col min="14084" max="14084" width="15.140625" style="277" customWidth="1"/>
    <col min="14085" max="14085" width="16.8515625" style="277" customWidth="1"/>
    <col min="14086" max="14086" width="13.28125" style="277" customWidth="1"/>
    <col min="14087" max="14087" width="7.7109375" style="277" customWidth="1"/>
    <col min="14088" max="14336" width="9.28125" style="277" customWidth="1"/>
    <col min="14337" max="14337" width="6.00390625" style="277" customWidth="1"/>
    <col min="14338" max="14338" width="18.8515625" style="277" customWidth="1"/>
    <col min="14339" max="14339" width="57.28125" style="277" customWidth="1"/>
    <col min="14340" max="14340" width="15.140625" style="277" customWidth="1"/>
    <col min="14341" max="14341" width="16.8515625" style="277" customWidth="1"/>
    <col min="14342" max="14342" width="13.28125" style="277" customWidth="1"/>
    <col min="14343" max="14343" width="7.7109375" style="277" customWidth="1"/>
    <col min="14344" max="14592" width="9.28125" style="277" customWidth="1"/>
    <col min="14593" max="14593" width="6.00390625" style="277" customWidth="1"/>
    <col min="14594" max="14594" width="18.8515625" style="277" customWidth="1"/>
    <col min="14595" max="14595" width="57.28125" style="277" customWidth="1"/>
    <col min="14596" max="14596" width="15.140625" style="277" customWidth="1"/>
    <col min="14597" max="14597" width="16.8515625" style="277" customWidth="1"/>
    <col min="14598" max="14598" width="13.28125" style="277" customWidth="1"/>
    <col min="14599" max="14599" width="7.7109375" style="277" customWidth="1"/>
    <col min="14600" max="14848" width="9.28125" style="277" customWidth="1"/>
    <col min="14849" max="14849" width="6.00390625" style="277" customWidth="1"/>
    <col min="14850" max="14850" width="18.8515625" style="277" customWidth="1"/>
    <col min="14851" max="14851" width="57.28125" style="277" customWidth="1"/>
    <col min="14852" max="14852" width="15.140625" style="277" customWidth="1"/>
    <col min="14853" max="14853" width="16.8515625" style="277" customWidth="1"/>
    <col min="14854" max="14854" width="13.28125" style="277" customWidth="1"/>
    <col min="14855" max="14855" width="7.7109375" style="277" customWidth="1"/>
    <col min="14856" max="15104" width="9.28125" style="277" customWidth="1"/>
    <col min="15105" max="15105" width="6.00390625" style="277" customWidth="1"/>
    <col min="15106" max="15106" width="18.8515625" style="277" customWidth="1"/>
    <col min="15107" max="15107" width="57.28125" style="277" customWidth="1"/>
    <col min="15108" max="15108" width="15.140625" style="277" customWidth="1"/>
    <col min="15109" max="15109" width="16.8515625" style="277" customWidth="1"/>
    <col min="15110" max="15110" width="13.28125" style="277" customWidth="1"/>
    <col min="15111" max="15111" width="7.7109375" style="277" customWidth="1"/>
    <col min="15112" max="15360" width="9.28125" style="277" customWidth="1"/>
    <col min="15361" max="15361" width="6.00390625" style="277" customWidth="1"/>
    <col min="15362" max="15362" width="18.8515625" style="277" customWidth="1"/>
    <col min="15363" max="15363" width="57.28125" style="277" customWidth="1"/>
    <col min="15364" max="15364" width="15.140625" style="277" customWidth="1"/>
    <col min="15365" max="15365" width="16.8515625" style="277" customWidth="1"/>
    <col min="15366" max="15366" width="13.28125" style="277" customWidth="1"/>
    <col min="15367" max="15367" width="7.7109375" style="277" customWidth="1"/>
    <col min="15368" max="15616" width="9.28125" style="277" customWidth="1"/>
    <col min="15617" max="15617" width="6.00390625" style="277" customWidth="1"/>
    <col min="15618" max="15618" width="18.8515625" style="277" customWidth="1"/>
    <col min="15619" max="15619" width="57.28125" style="277" customWidth="1"/>
    <col min="15620" max="15620" width="15.140625" style="277" customWidth="1"/>
    <col min="15621" max="15621" width="16.8515625" style="277" customWidth="1"/>
    <col min="15622" max="15622" width="13.28125" style="277" customWidth="1"/>
    <col min="15623" max="15623" width="7.7109375" style="277" customWidth="1"/>
    <col min="15624" max="15872" width="9.28125" style="277" customWidth="1"/>
    <col min="15873" max="15873" width="6.00390625" style="277" customWidth="1"/>
    <col min="15874" max="15874" width="18.8515625" style="277" customWidth="1"/>
    <col min="15875" max="15875" width="57.28125" style="277" customWidth="1"/>
    <col min="15876" max="15876" width="15.140625" style="277" customWidth="1"/>
    <col min="15877" max="15877" width="16.8515625" style="277" customWidth="1"/>
    <col min="15878" max="15878" width="13.28125" style="277" customWidth="1"/>
    <col min="15879" max="15879" width="7.7109375" style="277" customWidth="1"/>
    <col min="15880" max="16128" width="9.28125" style="277" customWidth="1"/>
    <col min="16129" max="16129" width="6.00390625" style="277" customWidth="1"/>
    <col min="16130" max="16130" width="18.8515625" style="277" customWidth="1"/>
    <col min="16131" max="16131" width="57.28125" style="277" customWidth="1"/>
    <col min="16132" max="16132" width="15.140625" style="277" customWidth="1"/>
    <col min="16133" max="16133" width="16.8515625" style="277" customWidth="1"/>
    <col min="16134" max="16134" width="13.28125" style="277" customWidth="1"/>
    <col min="16135" max="16135" width="7.7109375" style="277" customWidth="1"/>
    <col min="16136" max="16384" width="9.28125" style="277" customWidth="1"/>
  </cols>
  <sheetData>
    <row r="1" spans="1:10" ht="15.75">
      <c r="A1" s="488" t="s">
        <v>1085</v>
      </c>
      <c r="B1" s="488"/>
      <c r="C1" s="488"/>
      <c r="D1" s="488"/>
      <c r="E1" s="488"/>
      <c r="F1" s="488"/>
      <c r="G1" s="276"/>
      <c r="H1" s="276"/>
      <c r="I1" s="276"/>
      <c r="J1" s="276"/>
    </row>
    <row r="2" spans="1:10" ht="15.75">
      <c r="A2" s="278"/>
      <c r="B2" s="278"/>
      <c r="C2" s="278"/>
      <c r="D2" s="278"/>
      <c r="E2" s="278"/>
      <c r="F2" s="278"/>
      <c r="G2" s="276"/>
      <c r="H2" s="276"/>
      <c r="I2" s="276"/>
      <c r="J2" s="276"/>
    </row>
    <row r="3" spans="1:10" ht="12">
      <c r="A3" s="279"/>
      <c r="B3" s="280" t="s">
        <v>1086</v>
      </c>
      <c r="C3" s="281" t="s">
        <v>1046</v>
      </c>
      <c r="D3" s="282"/>
      <c r="E3" s="282"/>
      <c r="F3" s="279"/>
      <c r="G3" s="283"/>
      <c r="H3" s="283"/>
      <c r="I3" s="283"/>
      <c r="J3" s="283"/>
    </row>
    <row r="4" spans="1:10" ht="12">
      <c r="A4" s="279"/>
      <c r="B4" s="280"/>
      <c r="C4" s="281" t="s">
        <v>1087</v>
      </c>
      <c r="D4" s="282"/>
      <c r="E4" s="282"/>
      <c r="F4" s="279"/>
      <c r="G4" s="283"/>
      <c r="H4" s="283"/>
      <c r="I4" s="283"/>
      <c r="J4" s="283"/>
    </row>
    <row r="5" spans="1:10" ht="12">
      <c r="A5" s="279"/>
      <c r="B5" s="280"/>
      <c r="C5" s="281" t="s">
        <v>1088</v>
      </c>
      <c r="D5" s="282"/>
      <c r="E5" s="282"/>
      <c r="F5" s="279"/>
      <c r="G5" s="283"/>
      <c r="H5" s="283"/>
      <c r="I5" s="283"/>
      <c r="J5" s="283"/>
    </row>
    <row r="6" spans="1:10" ht="12">
      <c r="A6" s="279"/>
      <c r="B6" s="280" t="s">
        <v>1089</v>
      </c>
      <c r="C6" s="281" t="s">
        <v>1090</v>
      </c>
      <c r="D6" s="282"/>
      <c r="E6" s="282"/>
      <c r="F6" s="279"/>
      <c r="G6" s="283"/>
      <c r="H6" s="283"/>
      <c r="I6" s="283"/>
      <c r="J6" s="283"/>
    </row>
    <row r="7" spans="1:10" ht="12">
      <c r="A7" s="279"/>
      <c r="B7" s="279"/>
      <c r="C7" s="279"/>
      <c r="D7" s="279"/>
      <c r="E7" s="279"/>
      <c r="F7" s="279"/>
      <c r="G7" s="283"/>
      <c r="H7" s="283"/>
      <c r="I7" s="283"/>
      <c r="J7" s="283"/>
    </row>
    <row r="8" spans="1:8" s="286" customFormat="1" ht="18.75">
      <c r="A8" s="489" t="s">
        <v>1091</v>
      </c>
      <c r="B8" s="490"/>
      <c r="C8" s="490"/>
      <c r="D8" s="490"/>
      <c r="E8" s="490"/>
      <c r="F8" s="490"/>
      <c r="G8" s="284"/>
      <c r="H8" s="285"/>
    </row>
    <row r="9" spans="1:8" s="286" customFormat="1" ht="15.75" customHeight="1">
      <c r="A9" s="287"/>
      <c r="B9" s="288"/>
      <c r="C9" s="288"/>
      <c r="D9" s="289"/>
      <c r="E9" s="289"/>
      <c r="F9" s="290"/>
      <c r="G9" s="291"/>
      <c r="H9" s="285"/>
    </row>
    <row r="10" spans="1:9" s="286" customFormat="1" ht="15.75" customHeight="1">
      <c r="A10" s="292"/>
      <c r="B10" s="292"/>
      <c r="C10" s="293"/>
      <c r="D10" s="293"/>
      <c r="E10" s="293"/>
      <c r="F10" s="293"/>
      <c r="G10" s="293"/>
      <c r="H10" s="293"/>
      <c r="I10" s="294"/>
    </row>
    <row r="11" spans="1:8" s="286" customFormat="1" ht="15.75" customHeight="1">
      <c r="A11" s="295"/>
      <c r="B11" s="296" t="s">
        <v>1092</v>
      </c>
      <c r="C11" s="297"/>
      <c r="D11" s="297"/>
      <c r="E11" s="298" t="s">
        <v>39</v>
      </c>
      <c r="F11" s="299"/>
      <c r="G11" s="293"/>
      <c r="H11" s="293"/>
    </row>
    <row r="12" spans="1:8" s="286" customFormat="1" ht="15.75" customHeight="1">
      <c r="A12" s="300"/>
      <c r="B12" s="301"/>
      <c r="C12" s="302"/>
      <c r="D12" s="302"/>
      <c r="E12" s="303"/>
      <c r="F12" s="304"/>
      <c r="G12" s="293"/>
      <c r="H12" s="293"/>
    </row>
    <row r="13" spans="1:8" s="286" customFormat="1" ht="15.75" customHeight="1">
      <c r="A13" s="305">
        <f>A11+1</f>
        <v>1</v>
      </c>
      <c r="B13" s="306" t="s">
        <v>1093</v>
      </c>
      <c r="C13" s="307" t="s">
        <v>1094</v>
      </c>
      <c r="D13" s="308"/>
      <c r="E13" s="309">
        <f>SSK!I55</f>
        <v>0</v>
      </c>
      <c r="F13" s="310" t="s">
        <v>1095</v>
      </c>
      <c r="G13" s="293"/>
      <c r="H13" s="293"/>
    </row>
    <row r="14" spans="1:8" s="286" customFormat="1" ht="15.75" customHeight="1">
      <c r="A14" s="305">
        <f>A13+1</f>
        <v>2</v>
      </c>
      <c r="B14" s="306" t="s">
        <v>1096</v>
      </c>
      <c r="C14" s="307" t="s">
        <v>1097</v>
      </c>
      <c r="D14" s="308"/>
      <c r="E14" s="309">
        <f>SNV!I33</f>
        <v>0</v>
      </c>
      <c r="F14" s="310" t="s">
        <v>1095</v>
      </c>
      <c r="G14" s="293"/>
      <c r="H14" s="293"/>
    </row>
    <row r="15" spans="1:8" s="286" customFormat="1" ht="15.75" customHeight="1">
      <c r="A15" s="305">
        <f>A14+1</f>
        <v>3</v>
      </c>
      <c r="B15" s="306" t="s">
        <v>1098</v>
      </c>
      <c r="C15" s="311" t="s">
        <v>1099</v>
      </c>
      <c r="D15" s="308"/>
      <c r="E15" s="309">
        <f>PZS!I28</f>
        <v>0</v>
      </c>
      <c r="F15" s="310" t="s">
        <v>1095</v>
      </c>
      <c r="G15" s="293"/>
      <c r="H15" s="293"/>
    </row>
    <row r="16" spans="1:8" s="286" customFormat="1" ht="15.75" customHeight="1">
      <c r="A16" s="305">
        <f>A15+1</f>
        <v>4</v>
      </c>
      <c r="B16" s="306" t="s">
        <v>1100</v>
      </c>
      <c r="C16" s="307" t="s">
        <v>1101</v>
      </c>
      <c r="D16" s="308"/>
      <c r="E16" s="309">
        <f>VT!I27</f>
        <v>0</v>
      </c>
      <c r="F16" s="310" t="s">
        <v>1095</v>
      </c>
      <c r="G16" s="293"/>
      <c r="H16" s="293"/>
    </row>
    <row r="17" spans="1:8" s="286" customFormat="1" ht="15.75" customHeight="1">
      <c r="A17" s="312"/>
      <c r="B17" s="313"/>
      <c r="C17" s="293"/>
      <c r="D17" s="314"/>
      <c r="E17" s="315"/>
      <c r="F17" s="316"/>
      <c r="G17" s="293"/>
      <c r="H17" s="293"/>
    </row>
    <row r="18" spans="1:8" s="286" customFormat="1" ht="15.75" customHeight="1">
      <c r="A18" s="317">
        <f>A16+1</f>
        <v>5</v>
      </c>
      <c r="B18" s="318" t="s">
        <v>1102</v>
      </c>
      <c r="C18" s="302"/>
      <c r="D18" s="319"/>
      <c r="E18" s="320">
        <f>SUM(E13:E17)</f>
        <v>0</v>
      </c>
      <c r="F18" s="321" t="s">
        <v>1095</v>
      </c>
      <c r="G18" s="293"/>
      <c r="H18" s="293"/>
    </row>
    <row r="19" spans="1:8" s="286" customFormat="1" ht="15.75" customHeight="1">
      <c r="A19" s="322">
        <f>A18+1</f>
        <v>6</v>
      </c>
      <c r="B19" s="323" t="s">
        <v>43</v>
      </c>
      <c r="C19" s="293"/>
      <c r="D19" s="324">
        <v>0.21</v>
      </c>
      <c r="E19" s="325">
        <f>ROUND(E18*D19,0)</f>
        <v>0</v>
      </c>
      <c r="F19" s="326" t="s">
        <v>1095</v>
      </c>
      <c r="G19" s="293"/>
      <c r="H19" s="293"/>
    </row>
    <row r="20" spans="1:8" s="286" customFormat="1" ht="15.75" customHeight="1">
      <c r="A20" s="322"/>
      <c r="B20" s="323"/>
      <c r="C20" s="293"/>
      <c r="D20" s="314"/>
      <c r="E20" s="327"/>
      <c r="F20" s="316"/>
      <c r="G20" s="293"/>
      <c r="H20" s="293"/>
    </row>
    <row r="21" spans="1:8" s="286" customFormat="1" ht="15.75" customHeight="1">
      <c r="A21" s="328">
        <f>A19+1</f>
        <v>7</v>
      </c>
      <c r="B21" s="329" t="s">
        <v>1103</v>
      </c>
      <c r="C21" s="330"/>
      <c r="D21" s="331"/>
      <c r="E21" s="332">
        <f>SUM(E18:E20)</f>
        <v>0</v>
      </c>
      <c r="F21" s="333" t="s">
        <v>1095</v>
      </c>
      <c r="G21" s="293"/>
      <c r="H21" s="293"/>
    </row>
    <row r="22" spans="3:8" s="286" customFormat="1" ht="15.75" customHeight="1">
      <c r="C22" s="293"/>
      <c r="D22" s="293"/>
      <c r="E22" s="293"/>
      <c r="F22" s="293"/>
      <c r="G22" s="293"/>
      <c r="H22" s="293"/>
    </row>
  </sheetData>
  <mergeCells count="2">
    <mergeCell ref="A1:F1"/>
    <mergeCell ref="A8:F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0" r:id="rId1"/>
  <headerFooter>
    <oddFooter>&amp;C&amp;F&amp;RStrana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9"/>
  <sheetViews>
    <sheetView workbookViewId="0" topLeftCell="A31">
      <selection activeCell="I55" sqref="I55"/>
    </sheetView>
  </sheetViews>
  <sheetFormatPr defaultColWidth="9.140625" defaultRowHeight="12"/>
  <cols>
    <col min="1" max="1" width="9.28125" style="335" customWidth="1"/>
    <col min="2" max="2" width="19.00390625" style="335" customWidth="1"/>
    <col min="3" max="3" width="78.00390625" style="335" customWidth="1"/>
    <col min="4" max="5" width="9.28125" style="335" customWidth="1"/>
    <col min="6" max="9" width="15.00390625" style="335" customWidth="1"/>
    <col min="10" max="257" width="9.28125" style="335" customWidth="1"/>
    <col min="258" max="258" width="19.00390625" style="335" customWidth="1"/>
    <col min="259" max="259" width="78.00390625" style="335" customWidth="1"/>
    <col min="260" max="261" width="9.28125" style="335" customWidth="1"/>
    <col min="262" max="265" width="15.00390625" style="335" customWidth="1"/>
    <col min="266" max="513" width="9.28125" style="335" customWidth="1"/>
    <col min="514" max="514" width="19.00390625" style="335" customWidth="1"/>
    <col min="515" max="515" width="78.00390625" style="335" customWidth="1"/>
    <col min="516" max="517" width="9.28125" style="335" customWidth="1"/>
    <col min="518" max="521" width="15.00390625" style="335" customWidth="1"/>
    <col min="522" max="769" width="9.28125" style="335" customWidth="1"/>
    <col min="770" max="770" width="19.00390625" style="335" customWidth="1"/>
    <col min="771" max="771" width="78.00390625" style="335" customWidth="1"/>
    <col min="772" max="773" width="9.28125" style="335" customWidth="1"/>
    <col min="774" max="777" width="15.00390625" style="335" customWidth="1"/>
    <col min="778" max="1025" width="9.28125" style="335" customWidth="1"/>
    <col min="1026" max="1026" width="19.00390625" style="335" customWidth="1"/>
    <col min="1027" max="1027" width="78.00390625" style="335" customWidth="1"/>
    <col min="1028" max="1029" width="9.28125" style="335" customWidth="1"/>
    <col min="1030" max="1033" width="15.00390625" style="335" customWidth="1"/>
    <col min="1034" max="1281" width="9.28125" style="335" customWidth="1"/>
    <col min="1282" max="1282" width="19.00390625" style="335" customWidth="1"/>
    <col min="1283" max="1283" width="78.00390625" style="335" customWidth="1"/>
    <col min="1284" max="1285" width="9.28125" style="335" customWidth="1"/>
    <col min="1286" max="1289" width="15.00390625" style="335" customWidth="1"/>
    <col min="1290" max="1537" width="9.28125" style="335" customWidth="1"/>
    <col min="1538" max="1538" width="19.00390625" style="335" customWidth="1"/>
    <col min="1539" max="1539" width="78.00390625" style="335" customWidth="1"/>
    <col min="1540" max="1541" width="9.28125" style="335" customWidth="1"/>
    <col min="1542" max="1545" width="15.00390625" style="335" customWidth="1"/>
    <col min="1546" max="1793" width="9.28125" style="335" customWidth="1"/>
    <col min="1794" max="1794" width="19.00390625" style="335" customWidth="1"/>
    <col min="1795" max="1795" width="78.00390625" style="335" customWidth="1"/>
    <col min="1796" max="1797" width="9.28125" style="335" customWidth="1"/>
    <col min="1798" max="1801" width="15.00390625" style="335" customWidth="1"/>
    <col min="1802" max="2049" width="9.28125" style="335" customWidth="1"/>
    <col min="2050" max="2050" width="19.00390625" style="335" customWidth="1"/>
    <col min="2051" max="2051" width="78.00390625" style="335" customWidth="1"/>
    <col min="2052" max="2053" width="9.28125" style="335" customWidth="1"/>
    <col min="2054" max="2057" width="15.00390625" style="335" customWidth="1"/>
    <col min="2058" max="2305" width="9.28125" style="335" customWidth="1"/>
    <col min="2306" max="2306" width="19.00390625" style="335" customWidth="1"/>
    <col min="2307" max="2307" width="78.00390625" style="335" customWidth="1"/>
    <col min="2308" max="2309" width="9.28125" style="335" customWidth="1"/>
    <col min="2310" max="2313" width="15.00390625" style="335" customWidth="1"/>
    <col min="2314" max="2561" width="9.28125" style="335" customWidth="1"/>
    <col min="2562" max="2562" width="19.00390625" style="335" customWidth="1"/>
    <col min="2563" max="2563" width="78.00390625" style="335" customWidth="1"/>
    <col min="2564" max="2565" width="9.28125" style="335" customWidth="1"/>
    <col min="2566" max="2569" width="15.00390625" style="335" customWidth="1"/>
    <col min="2570" max="2817" width="9.28125" style="335" customWidth="1"/>
    <col min="2818" max="2818" width="19.00390625" style="335" customWidth="1"/>
    <col min="2819" max="2819" width="78.00390625" style="335" customWidth="1"/>
    <col min="2820" max="2821" width="9.28125" style="335" customWidth="1"/>
    <col min="2822" max="2825" width="15.00390625" style="335" customWidth="1"/>
    <col min="2826" max="3073" width="9.28125" style="335" customWidth="1"/>
    <col min="3074" max="3074" width="19.00390625" style="335" customWidth="1"/>
    <col min="3075" max="3075" width="78.00390625" style="335" customWidth="1"/>
    <col min="3076" max="3077" width="9.28125" style="335" customWidth="1"/>
    <col min="3078" max="3081" width="15.00390625" style="335" customWidth="1"/>
    <col min="3082" max="3329" width="9.28125" style="335" customWidth="1"/>
    <col min="3330" max="3330" width="19.00390625" style="335" customWidth="1"/>
    <col min="3331" max="3331" width="78.00390625" style="335" customWidth="1"/>
    <col min="3332" max="3333" width="9.28125" style="335" customWidth="1"/>
    <col min="3334" max="3337" width="15.00390625" style="335" customWidth="1"/>
    <col min="3338" max="3585" width="9.28125" style="335" customWidth="1"/>
    <col min="3586" max="3586" width="19.00390625" style="335" customWidth="1"/>
    <col min="3587" max="3587" width="78.00390625" style="335" customWidth="1"/>
    <col min="3588" max="3589" width="9.28125" style="335" customWidth="1"/>
    <col min="3590" max="3593" width="15.00390625" style="335" customWidth="1"/>
    <col min="3594" max="3841" width="9.28125" style="335" customWidth="1"/>
    <col min="3842" max="3842" width="19.00390625" style="335" customWidth="1"/>
    <col min="3843" max="3843" width="78.00390625" style="335" customWidth="1"/>
    <col min="3844" max="3845" width="9.28125" style="335" customWidth="1"/>
    <col min="3846" max="3849" width="15.00390625" style="335" customWidth="1"/>
    <col min="3850" max="4097" width="9.28125" style="335" customWidth="1"/>
    <col min="4098" max="4098" width="19.00390625" style="335" customWidth="1"/>
    <col min="4099" max="4099" width="78.00390625" style="335" customWidth="1"/>
    <col min="4100" max="4101" width="9.28125" style="335" customWidth="1"/>
    <col min="4102" max="4105" width="15.00390625" style="335" customWidth="1"/>
    <col min="4106" max="4353" width="9.28125" style="335" customWidth="1"/>
    <col min="4354" max="4354" width="19.00390625" style="335" customWidth="1"/>
    <col min="4355" max="4355" width="78.00390625" style="335" customWidth="1"/>
    <col min="4356" max="4357" width="9.28125" style="335" customWidth="1"/>
    <col min="4358" max="4361" width="15.00390625" style="335" customWidth="1"/>
    <col min="4362" max="4609" width="9.28125" style="335" customWidth="1"/>
    <col min="4610" max="4610" width="19.00390625" style="335" customWidth="1"/>
    <col min="4611" max="4611" width="78.00390625" style="335" customWidth="1"/>
    <col min="4612" max="4613" width="9.28125" style="335" customWidth="1"/>
    <col min="4614" max="4617" width="15.00390625" style="335" customWidth="1"/>
    <col min="4618" max="4865" width="9.28125" style="335" customWidth="1"/>
    <col min="4866" max="4866" width="19.00390625" style="335" customWidth="1"/>
    <col min="4867" max="4867" width="78.00390625" style="335" customWidth="1"/>
    <col min="4868" max="4869" width="9.28125" style="335" customWidth="1"/>
    <col min="4870" max="4873" width="15.00390625" style="335" customWidth="1"/>
    <col min="4874" max="5121" width="9.28125" style="335" customWidth="1"/>
    <col min="5122" max="5122" width="19.00390625" style="335" customWidth="1"/>
    <col min="5123" max="5123" width="78.00390625" style="335" customWidth="1"/>
    <col min="5124" max="5125" width="9.28125" style="335" customWidth="1"/>
    <col min="5126" max="5129" width="15.00390625" style="335" customWidth="1"/>
    <col min="5130" max="5377" width="9.28125" style="335" customWidth="1"/>
    <col min="5378" max="5378" width="19.00390625" style="335" customWidth="1"/>
    <col min="5379" max="5379" width="78.00390625" style="335" customWidth="1"/>
    <col min="5380" max="5381" width="9.28125" style="335" customWidth="1"/>
    <col min="5382" max="5385" width="15.00390625" style="335" customWidth="1"/>
    <col min="5386" max="5633" width="9.28125" style="335" customWidth="1"/>
    <col min="5634" max="5634" width="19.00390625" style="335" customWidth="1"/>
    <col min="5635" max="5635" width="78.00390625" style="335" customWidth="1"/>
    <col min="5636" max="5637" width="9.28125" style="335" customWidth="1"/>
    <col min="5638" max="5641" width="15.00390625" style="335" customWidth="1"/>
    <col min="5642" max="5889" width="9.28125" style="335" customWidth="1"/>
    <col min="5890" max="5890" width="19.00390625" style="335" customWidth="1"/>
    <col min="5891" max="5891" width="78.00390625" style="335" customWidth="1"/>
    <col min="5892" max="5893" width="9.28125" style="335" customWidth="1"/>
    <col min="5894" max="5897" width="15.00390625" style="335" customWidth="1"/>
    <col min="5898" max="6145" width="9.28125" style="335" customWidth="1"/>
    <col min="6146" max="6146" width="19.00390625" style="335" customWidth="1"/>
    <col min="6147" max="6147" width="78.00390625" style="335" customWidth="1"/>
    <col min="6148" max="6149" width="9.28125" style="335" customWidth="1"/>
    <col min="6150" max="6153" width="15.00390625" style="335" customWidth="1"/>
    <col min="6154" max="6401" width="9.28125" style="335" customWidth="1"/>
    <col min="6402" max="6402" width="19.00390625" style="335" customWidth="1"/>
    <col min="6403" max="6403" width="78.00390625" style="335" customWidth="1"/>
    <col min="6404" max="6405" width="9.28125" style="335" customWidth="1"/>
    <col min="6406" max="6409" width="15.00390625" style="335" customWidth="1"/>
    <col min="6410" max="6657" width="9.28125" style="335" customWidth="1"/>
    <col min="6658" max="6658" width="19.00390625" style="335" customWidth="1"/>
    <col min="6659" max="6659" width="78.00390625" style="335" customWidth="1"/>
    <col min="6660" max="6661" width="9.28125" style="335" customWidth="1"/>
    <col min="6662" max="6665" width="15.00390625" style="335" customWidth="1"/>
    <col min="6666" max="6913" width="9.28125" style="335" customWidth="1"/>
    <col min="6914" max="6914" width="19.00390625" style="335" customWidth="1"/>
    <col min="6915" max="6915" width="78.00390625" style="335" customWidth="1"/>
    <col min="6916" max="6917" width="9.28125" style="335" customWidth="1"/>
    <col min="6918" max="6921" width="15.00390625" style="335" customWidth="1"/>
    <col min="6922" max="7169" width="9.28125" style="335" customWidth="1"/>
    <col min="7170" max="7170" width="19.00390625" style="335" customWidth="1"/>
    <col min="7171" max="7171" width="78.00390625" style="335" customWidth="1"/>
    <col min="7172" max="7173" width="9.28125" style="335" customWidth="1"/>
    <col min="7174" max="7177" width="15.00390625" style="335" customWidth="1"/>
    <col min="7178" max="7425" width="9.28125" style="335" customWidth="1"/>
    <col min="7426" max="7426" width="19.00390625" style="335" customWidth="1"/>
    <col min="7427" max="7427" width="78.00390625" style="335" customWidth="1"/>
    <col min="7428" max="7429" width="9.28125" style="335" customWidth="1"/>
    <col min="7430" max="7433" width="15.00390625" style="335" customWidth="1"/>
    <col min="7434" max="7681" width="9.28125" style="335" customWidth="1"/>
    <col min="7682" max="7682" width="19.00390625" style="335" customWidth="1"/>
    <col min="7683" max="7683" width="78.00390625" style="335" customWidth="1"/>
    <col min="7684" max="7685" width="9.28125" style="335" customWidth="1"/>
    <col min="7686" max="7689" width="15.00390625" style="335" customWidth="1"/>
    <col min="7690" max="7937" width="9.28125" style="335" customWidth="1"/>
    <col min="7938" max="7938" width="19.00390625" style="335" customWidth="1"/>
    <col min="7939" max="7939" width="78.00390625" style="335" customWidth="1"/>
    <col min="7940" max="7941" width="9.28125" style="335" customWidth="1"/>
    <col min="7942" max="7945" width="15.00390625" style="335" customWidth="1"/>
    <col min="7946" max="8193" width="9.28125" style="335" customWidth="1"/>
    <col min="8194" max="8194" width="19.00390625" style="335" customWidth="1"/>
    <col min="8195" max="8195" width="78.00390625" style="335" customWidth="1"/>
    <col min="8196" max="8197" width="9.28125" style="335" customWidth="1"/>
    <col min="8198" max="8201" width="15.00390625" style="335" customWidth="1"/>
    <col min="8202" max="8449" width="9.28125" style="335" customWidth="1"/>
    <col min="8450" max="8450" width="19.00390625" style="335" customWidth="1"/>
    <col min="8451" max="8451" width="78.00390625" style="335" customWidth="1"/>
    <col min="8452" max="8453" width="9.28125" style="335" customWidth="1"/>
    <col min="8454" max="8457" width="15.00390625" style="335" customWidth="1"/>
    <col min="8458" max="8705" width="9.28125" style="335" customWidth="1"/>
    <col min="8706" max="8706" width="19.00390625" style="335" customWidth="1"/>
    <col min="8707" max="8707" width="78.00390625" style="335" customWidth="1"/>
    <col min="8708" max="8709" width="9.28125" style="335" customWidth="1"/>
    <col min="8710" max="8713" width="15.00390625" style="335" customWidth="1"/>
    <col min="8714" max="8961" width="9.28125" style="335" customWidth="1"/>
    <col min="8962" max="8962" width="19.00390625" style="335" customWidth="1"/>
    <col min="8963" max="8963" width="78.00390625" style="335" customWidth="1"/>
    <col min="8964" max="8965" width="9.28125" style="335" customWidth="1"/>
    <col min="8966" max="8969" width="15.00390625" style="335" customWidth="1"/>
    <col min="8970" max="9217" width="9.28125" style="335" customWidth="1"/>
    <col min="9218" max="9218" width="19.00390625" style="335" customWidth="1"/>
    <col min="9219" max="9219" width="78.00390625" style="335" customWidth="1"/>
    <col min="9220" max="9221" width="9.28125" style="335" customWidth="1"/>
    <col min="9222" max="9225" width="15.00390625" style="335" customWidth="1"/>
    <col min="9226" max="9473" width="9.28125" style="335" customWidth="1"/>
    <col min="9474" max="9474" width="19.00390625" style="335" customWidth="1"/>
    <col min="9475" max="9475" width="78.00390625" style="335" customWidth="1"/>
    <col min="9476" max="9477" width="9.28125" style="335" customWidth="1"/>
    <col min="9478" max="9481" width="15.00390625" style="335" customWidth="1"/>
    <col min="9482" max="9729" width="9.28125" style="335" customWidth="1"/>
    <col min="9730" max="9730" width="19.00390625" style="335" customWidth="1"/>
    <col min="9731" max="9731" width="78.00390625" style="335" customWidth="1"/>
    <col min="9732" max="9733" width="9.28125" style="335" customWidth="1"/>
    <col min="9734" max="9737" width="15.00390625" style="335" customWidth="1"/>
    <col min="9738" max="9985" width="9.28125" style="335" customWidth="1"/>
    <col min="9986" max="9986" width="19.00390625" style="335" customWidth="1"/>
    <col min="9987" max="9987" width="78.00390625" style="335" customWidth="1"/>
    <col min="9988" max="9989" width="9.28125" style="335" customWidth="1"/>
    <col min="9990" max="9993" width="15.00390625" style="335" customWidth="1"/>
    <col min="9994" max="10241" width="9.28125" style="335" customWidth="1"/>
    <col min="10242" max="10242" width="19.00390625" style="335" customWidth="1"/>
    <col min="10243" max="10243" width="78.00390625" style="335" customWidth="1"/>
    <col min="10244" max="10245" width="9.28125" style="335" customWidth="1"/>
    <col min="10246" max="10249" width="15.00390625" style="335" customWidth="1"/>
    <col min="10250" max="10497" width="9.28125" style="335" customWidth="1"/>
    <col min="10498" max="10498" width="19.00390625" style="335" customWidth="1"/>
    <col min="10499" max="10499" width="78.00390625" style="335" customWidth="1"/>
    <col min="10500" max="10501" width="9.28125" style="335" customWidth="1"/>
    <col min="10502" max="10505" width="15.00390625" style="335" customWidth="1"/>
    <col min="10506" max="10753" width="9.28125" style="335" customWidth="1"/>
    <col min="10754" max="10754" width="19.00390625" style="335" customWidth="1"/>
    <col min="10755" max="10755" width="78.00390625" style="335" customWidth="1"/>
    <col min="10756" max="10757" width="9.28125" style="335" customWidth="1"/>
    <col min="10758" max="10761" width="15.00390625" style="335" customWidth="1"/>
    <col min="10762" max="11009" width="9.28125" style="335" customWidth="1"/>
    <col min="11010" max="11010" width="19.00390625" style="335" customWidth="1"/>
    <col min="11011" max="11011" width="78.00390625" style="335" customWidth="1"/>
    <col min="11012" max="11013" width="9.28125" style="335" customWidth="1"/>
    <col min="11014" max="11017" width="15.00390625" style="335" customWidth="1"/>
    <col min="11018" max="11265" width="9.28125" style="335" customWidth="1"/>
    <col min="11266" max="11266" width="19.00390625" style="335" customWidth="1"/>
    <col min="11267" max="11267" width="78.00390625" style="335" customWidth="1"/>
    <col min="11268" max="11269" width="9.28125" style="335" customWidth="1"/>
    <col min="11270" max="11273" width="15.00390625" style="335" customWidth="1"/>
    <col min="11274" max="11521" width="9.28125" style="335" customWidth="1"/>
    <col min="11522" max="11522" width="19.00390625" style="335" customWidth="1"/>
    <col min="11523" max="11523" width="78.00390625" style="335" customWidth="1"/>
    <col min="11524" max="11525" width="9.28125" style="335" customWidth="1"/>
    <col min="11526" max="11529" width="15.00390625" style="335" customWidth="1"/>
    <col min="11530" max="11777" width="9.28125" style="335" customWidth="1"/>
    <col min="11778" max="11778" width="19.00390625" style="335" customWidth="1"/>
    <col min="11779" max="11779" width="78.00390625" style="335" customWidth="1"/>
    <col min="11780" max="11781" width="9.28125" style="335" customWidth="1"/>
    <col min="11782" max="11785" width="15.00390625" style="335" customWidth="1"/>
    <col min="11786" max="12033" width="9.28125" style="335" customWidth="1"/>
    <col min="12034" max="12034" width="19.00390625" style="335" customWidth="1"/>
    <col min="12035" max="12035" width="78.00390625" style="335" customWidth="1"/>
    <col min="12036" max="12037" width="9.28125" style="335" customWidth="1"/>
    <col min="12038" max="12041" width="15.00390625" style="335" customWidth="1"/>
    <col min="12042" max="12289" width="9.28125" style="335" customWidth="1"/>
    <col min="12290" max="12290" width="19.00390625" style="335" customWidth="1"/>
    <col min="12291" max="12291" width="78.00390625" style="335" customWidth="1"/>
    <col min="12292" max="12293" width="9.28125" style="335" customWidth="1"/>
    <col min="12294" max="12297" width="15.00390625" style="335" customWidth="1"/>
    <col min="12298" max="12545" width="9.28125" style="335" customWidth="1"/>
    <col min="12546" max="12546" width="19.00390625" style="335" customWidth="1"/>
    <col min="12547" max="12547" width="78.00390625" style="335" customWidth="1"/>
    <col min="12548" max="12549" width="9.28125" style="335" customWidth="1"/>
    <col min="12550" max="12553" width="15.00390625" style="335" customWidth="1"/>
    <col min="12554" max="12801" width="9.28125" style="335" customWidth="1"/>
    <col min="12802" max="12802" width="19.00390625" style="335" customWidth="1"/>
    <col min="12803" max="12803" width="78.00390625" style="335" customWidth="1"/>
    <col min="12804" max="12805" width="9.28125" style="335" customWidth="1"/>
    <col min="12806" max="12809" width="15.00390625" style="335" customWidth="1"/>
    <col min="12810" max="13057" width="9.28125" style="335" customWidth="1"/>
    <col min="13058" max="13058" width="19.00390625" style="335" customWidth="1"/>
    <col min="13059" max="13059" width="78.00390625" style="335" customWidth="1"/>
    <col min="13060" max="13061" width="9.28125" style="335" customWidth="1"/>
    <col min="13062" max="13065" width="15.00390625" style="335" customWidth="1"/>
    <col min="13066" max="13313" width="9.28125" style="335" customWidth="1"/>
    <col min="13314" max="13314" width="19.00390625" style="335" customWidth="1"/>
    <col min="13315" max="13315" width="78.00390625" style="335" customWidth="1"/>
    <col min="13316" max="13317" width="9.28125" style="335" customWidth="1"/>
    <col min="13318" max="13321" width="15.00390625" style="335" customWidth="1"/>
    <col min="13322" max="13569" width="9.28125" style="335" customWidth="1"/>
    <col min="13570" max="13570" width="19.00390625" style="335" customWidth="1"/>
    <col min="13571" max="13571" width="78.00390625" style="335" customWidth="1"/>
    <col min="13572" max="13573" width="9.28125" style="335" customWidth="1"/>
    <col min="13574" max="13577" width="15.00390625" style="335" customWidth="1"/>
    <col min="13578" max="13825" width="9.28125" style="335" customWidth="1"/>
    <col min="13826" max="13826" width="19.00390625" style="335" customWidth="1"/>
    <col min="13827" max="13827" width="78.00390625" style="335" customWidth="1"/>
    <col min="13828" max="13829" width="9.28125" style="335" customWidth="1"/>
    <col min="13830" max="13833" width="15.00390625" style="335" customWidth="1"/>
    <col min="13834" max="14081" width="9.28125" style="335" customWidth="1"/>
    <col min="14082" max="14082" width="19.00390625" style="335" customWidth="1"/>
    <col min="14083" max="14083" width="78.00390625" style="335" customWidth="1"/>
    <col min="14084" max="14085" width="9.28125" style="335" customWidth="1"/>
    <col min="14086" max="14089" width="15.00390625" style="335" customWidth="1"/>
    <col min="14090" max="14337" width="9.28125" style="335" customWidth="1"/>
    <col min="14338" max="14338" width="19.00390625" style="335" customWidth="1"/>
    <col min="14339" max="14339" width="78.00390625" style="335" customWidth="1"/>
    <col min="14340" max="14341" width="9.28125" style="335" customWidth="1"/>
    <col min="14342" max="14345" width="15.00390625" style="335" customWidth="1"/>
    <col min="14346" max="14593" width="9.28125" style="335" customWidth="1"/>
    <col min="14594" max="14594" width="19.00390625" style="335" customWidth="1"/>
    <col min="14595" max="14595" width="78.00390625" style="335" customWidth="1"/>
    <col min="14596" max="14597" width="9.28125" style="335" customWidth="1"/>
    <col min="14598" max="14601" width="15.00390625" style="335" customWidth="1"/>
    <col min="14602" max="14849" width="9.28125" style="335" customWidth="1"/>
    <col min="14850" max="14850" width="19.00390625" style="335" customWidth="1"/>
    <col min="14851" max="14851" width="78.00390625" style="335" customWidth="1"/>
    <col min="14852" max="14853" width="9.28125" style="335" customWidth="1"/>
    <col min="14854" max="14857" width="15.00390625" style="335" customWidth="1"/>
    <col min="14858" max="15105" width="9.28125" style="335" customWidth="1"/>
    <col min="15106" max="15106" width="19.00390625" style="335" customWidth="1"/>
    <col min="15107" max="15107" width="78.00390625" style="335" customWidth="1"/>
    <col min="15108" max="15109" width="9.28125" style="335" customWidth="1"/>
    <col min="15110" max="15113" width="15.00390625" style="335" customWidth="1"/>
    <col min="15114" max="15361" width="9.28125" style="335" customWidth="1"/>
    <col min="15362" max="15362" width="19.00390625" style="335" customWidth="1"/>
    <col min="15363" max="15363" width="78.00390625" style="335" customWidth="1"/>
    <col min="15364" max="15365" width="9.28125" style="335" customWidth="1"/>
    <col min="15366" max="15369" width="15.00390625" style="335" customWidth="1"/>
    <col min="15370" max="15617" width="9.28125" style="335" customWidth="1"/>
    <col min="15618" max="15618" width="19.00390625" style="335" customWidth="1"/>
    <col min="15619" max="15619" width="78.00390625" style="335" customWidth="1"/>
    <col min="15620" max="15621" width="9.28125" style="335" customWidth="1"/>
    <col min="15622" max="15625" width="15.00390625" style="335" customWidth="1"/>
    <col min="15626" max="15873" width="9.28125" style="335" customWidth="1"/>
    <col min="15874" max="15874" width="19.00390625" style="335" customWidth="1"/>
    <col min="15875" max="15875" width="78.00390625" style="335" customWidth="1"/>
    <col min="15876" max="15877" width="9.28125" style="335" customWidth="1"/>
    <col min="15878" max="15881" width="15.00390625" style="335" customWidth="1"/>
    <col min="15882" max="16129" width="9.28125" style="335" customWidth="1"/>
    <col min="16130" max="16130" width="19.00390625" style="335" customWidth="1"/>
    <col min="16131" max="16131" width="78.00390625" style="335" customWidth="1"/>
    <col min="16132" max="16133" width="9.28125" style="335" customWidth="1"/>
    <col min="16134" max="16137" width="15.00390625" style="335" customWidth="1"/>
    <col min="16138" max="16384" width="9.28125" style="335" customWidth="1"/>
  </cols>
  <sheetData>
    <row r="1" spans="1:9" ht="12">
      <c r="A1" s="491" t="s">
        <v>1104</v>
      </c>
      <c r="B1" s="491"/>
      <c r="C1" s="492"/>
      <c r="D1" s="492"/>
      <c r="E1" s="492"/>
      <c r="F1" s="334"/>
      <c r="G1" s="334"/>
      <c r="H1" s="334"/>
      <c r="I1" s="334"/>
    </row>
    <row r="2" spans="1:9" ht="12">
      <c r="A2" s="336" t="s">
        <v>1105</v>
      </c>
      <c r="B2" s="336" t="s">
        <v>1106</v>
      </c>
      <c r="C2" s="337" t="s">
        <v>1107</v>
      </c>
      <c r="D2" s="337" t="s">
        <v>1108</v>
      </c>
      <c r="E2" s="337" t="s">
        <v>1109</v>
      </c>
      <c r="F2" s="493" t="s">
        <v>1110</v>
      </c>
      <c r="G2" s="494"/>
      <c r="H2" s="494"/>
      <c r="I2" s="495"/>
    </row>
    <row r="3" spans="1:9" ht="12">
      <c r="A3" s="338" t="s">
        <v>1111</v>
      </c>
      <c r="B3" s="338" t="s">
        <v>1112</v>
      </c>
      <c r="C3" s="339"/>
      <c r="D3" s="339" t="s">
        <v>1113</v>
      </c>
      <c r="E3" s="339" t="s">
        <v>1114</v>
      </c>
      <c r="F3" s="340" t="s">
        <v>1115</v>
      </c>
      <c r="G3" s="340" t="s">
        <v>1116</v>
      </c>
      <c r="H3" s="340" t="s">
        <v>1115</v>
      </c>
      <c r="I3" s="340" t="s">
        <v>1117</v>
      </c>
    </row>
    <row r="4" spans="1:9" ht="12">
      <c r="A4" s="496" t="s">
        <v>1118</v>
      </c>
      <c r="B4" s="496"/>
      <c r="C4" s="494"/>
      <c r="D4" s="494"/>
      <c r="E4" s="494"/>
      <c r="F4" s="341"/>
      <c r="G4" s="341"/>
      <c r="H4" s="341"/>
      <c r="I4" s="341"/>
    </row>
    <row r="5" spans="1:9" ht="12">
      <c r="A5" s="342"/>
      <c r="B5" s="343"/>
      <c r="C5" s="343" t="s">
        <v>1119</v>
      </c>
      <c r="D5" s="344"/>
      <c r="E5" s="345"/>
      <c r="F5" s="344"/>
      <c r="G5" s="344"/>
      <c r="H5" s="344"/>
      <c r="I5" s="345"/>
    </row>
    <row r="6" spans="1:9" ht="51.75">
      <c r="A6" s="346">
        <f>A5+1</f>
        <v>1</v>
      </c>
      <c r="B6" s="347" t="s">
        <v>1120</v>
      </c>
      <c r="C6" s="348" t="s">
        <v>1121</v>
      </c>
      <c r="D6" s="349" t="s">
        <v>1061</v>
      </c>
      <c r="E6" s="350">
        <v>2</v>
      </c>
      <c r="F6" s="351"/>
      <c r="G6" s="352">
        <f>+F6*E6</f>
        <v>0</v>
      </c>
      <c r="H6" s="351"/>
      <c r="I6" s="352">
        <f>+H6*E6</f>
        <v>0</v>
      </c>
    </row>
    <row r="7" spans="1:9" ht="39">
      <c r="A7" s="346">
        <f>A6+1</f>
        <v>2</v>
      </c>
      <c r="B7" s="347" t="s">
        <v>1122</v>
      </c>
      <c r="C7" s="348" t="s">
        <v>1123</v>
      </c>
      <c r="D7" s="349" t="s">
        <v>1061</v>
      </c>
      <c r="E7" s="350">
        <v>2</v>
      </c>
      <c r="F7" s="351"/>
      <c r="G7" s="352">
        <f aca="true" t="shared" si="0" ref="G7:G51">+F7*E7</f>
        <v>0</v>
      </c>
      <c r="H7" s="351"/>
      <c r="I7" s="352">
        <f aca="true" t="shared" si="1" ref="I7:I51">+H7*E7</f>
        <v>0</v>
      </c>
    </row>
    <row r="8" spans="1:9" ht="12">
      <c r="A8" s="346">
        <f aca="true" t="shared" si="2" ref="A8:A20">A7+1</f>
        <v>3</v>
      </c>
      <c r="B8" s="347" t="s">
        <v>1124</v>
      </c>
      <c r="C8" s="348" t="s">
        <v>1125</v>
      </c>
      <c r="D8" s="349" t="s">
        <v>1061</v>
      </c>
      <c r="E8" s="350">
        <v>36</v>
      </c>
      <c r="F8" s="351"/>
      <c r="G8" s="352">
        <f t="shared" si="0"/>
        <v>0</v>
      </c>
      <c r="H8" s="351"/>
      <c r="I8" s="352">
        <f t="shared" si="1"/>
        <v>0</v>
      </c>
    </row>
    <row r="9" spans="1:9" ht="12">
      <c r="A9" s="346">
        <f t="shared" si="2"/>
        <v>4</v>
      </c>
      <c r="B9" s="347" t="s">
        <v>1126</v>
      </c>
      <c r="C9" s="348" t="s">
        <v>1127</v>
      </c>
      <c r="D9" s="349" t="s">
        <v>1061</v>
      </c>
      <c r="E9" s="350">
        <v>2</v>
      </c>
      <c r="F9" s="351"/>
      <c r="G9" s="352">
        <f t="shared" si="0"/>
        <v>0</v>
      </c>
      <c r="H9" s="351"/>
      <c r="I9" s="352">
        <f t="shared" si="1"/>
        <v>0</v>
      </c>
    </row>
    <row r="10" spans="1:9" ht="26.25">
      <c r="A10" s="346">
        <f t="shared" si="2"/>
        <v>5</v>
      </c>
      <c r="B10" s="347" t="s">
        <v>1128</v>
      </c>
      <c r="C10" s="348" t="s">
        <v>1129</v>
      </c>
      <c r="D10" s="349" t="s">
        <v>1061</v>
      </c>
      <c r="E10" s="350">
        <v>2</v>
      </c>
      <c r="F10" s="351"/>
      <c r="G10" s="352">
        <f t="shared" si="0"/>
        <v>0</v>
      </c>
      <c r="H10" s="351"/>
      <c r="I10" s="352">
        <f t="shared" si="1"/>
        <v>0</v>
      </c>
    </row>
    <row r="11" spans="1:9" ht="26.25">
      <c r="A11" s="346">
        <f t="shared" si="2"/>
        <v>6</v>
      </c>
      <c r="B11" s="347" t="s">
        <v>1130</v>
      </c>
      <c r="C11" s="348" t="s">
        <v>1131</v>
      </c>
      <c r="D11" s="349" t="s">
        <v>1061</v>
      </c>
      <c r="E11" s="350">
        <v>2</v>
      </c>
      <c r="F11" s="351"/>
      <c r="G11" s="352">
        <f t="shared" si="0"/>
        <v>0</v>
      </c>
      <c r="H11" s="351"/>
      <c r="I11" s="352">
        <f t="shared" si="1"/>
        <v>0</v>
      </c>
    </row>
    <row r="12" spans="1:9" ht="12">
      <c r="A12" s="346">
        <f t="shared" si="2"/>
        <v>7</v>
      </c>
      <c r="B12" s="347" t="s">
        <v>1132</v>
      </c>
      <c r="C12" s="348" t="s">
        <v>1133</v>
      </c>
      <c r="D12" s="349" t="s">
        <v>1061</v>
      </c>
      <c r="E12" s="350">
        <v>16</v>
      </c>
      <c r="F12" s="351"/>
      <c r="G12" s="352">
        <f t="shared" si="0"/>
        <v>0</v>
      </c>
      <c r="H12" s="351"/>
      <c r="I12" s="352">
        <f t="shared" si="1"/>
        <v>0</v>
      </c>
    </row>
    <row r="13" spans="1:9" ht="12">
      <c r="A13" s="346">
        <f t="shared" si="2"/>
        <v>8</v>
      </c>
      <c r="B13" s="347" t="s">
        <v>1134</v>
      </c>
      <c r="C13" s="348" t="s">
        <v>1135</v>
      </c>
      <c r="D13" s="349" t="s">
        <v>1061</v>
      </c>
      <c r="E13" s="350">
        <v>8</v>
      </c>
      <c r="F13" s="351"/>
      <c r="G13" s="352">
        <f t="shared" si="0"/>
        <v>0</v>
      </c>
      <c r="H13" s="351"/>
      <c r="I13" s="352">
        <f t="shared" si="1"/>
        <v>0</v>
      </c>
    </row>
    <row r="14" spans="1:9" ht="12">
      <c r="A14" s="346">
        <f t="shared" si="2"/>
        <v>9</v>
      </c>
      <c r="B14" s="347" t="s">
        <v>1136</v>
      </c>
      <c r="C14" s="348" t="s">
        <v>1137</v>
      </c>
      <c r="D14" s="349" t="s">
        <v>1061</v>
      </c>
      <c r="E14" s="350">
        <v>2</v>
      </c>
      <c r="F14" s="351"/>
      <c r="G14" s="352">
        <f t="shared" si="0"/>
        <v>0</v>
      </c>
      <c r="H14" s="351"/>
      <c r="I14" s="352">
        <f t="shared" si="1"/>
        <v>0</v>
      </c>
    </row>
    <row r="15" spans="1:9" ht="26.25">
      <c r="A15" s="346">
        <f t="shared" si="2"/>
        <v>10</v>
      </c>
      <c r="B15" s="347"/>
      <c r="C15" s="348" t="s">
        <v>1138</v>
      </c>
      <c r="D15" s="353" t="s">
        <v>1061</v>
      </c>
      <c r="E15" s="354">
        <v>2</v>
      </c>
      <c r="F15" s="351"/>
      <c r="G15" s="352">
        <f t="shared" si="0"/>
        <v>0</v>
      </c>
      <c r="H15" s="351"/>
      <c r="I15" s="352">
        <f t="shared" si="1"/>
        <v>0</v>
      </c>
    </row>
    <row r="16" spans="1:10" ht="12">
      <c r="A16" s="346">
        <f t="shared" si="2"/>
        <v>11</v>
      </c>
      <c r="B16" s="347" t="s">
        <v>1139</v>
      </c>
      <c r="C16" s="348" t="s">
        <v>1140</v>
      </c>
      <c r="D16" s="349" t="s">
        <v>1061</v>
      </c>
      <c r="E16" s="350">
        <v>14</v>
      </c>
      <c r="F16" s="351"/>
      <c r="G16" s="352">
        <f t="shared" si="0"/>
        <v>0</v>
      </c>
      <c r="H16" s="351"/>
      <c r="I16" s="352">
        <f t="shared" si="1"/>
        <v>0</v>
      </c>
      <c r="J16" s="355"/>
    </row>
    <row r="17" spans="1:9" ht="12">
      <c r="A17" s="346">
        <f t="shared" si="2"/>
        <v>12</v>
      </c>
      <c r="B17" s="347"/>
      <c r="C17" s="348" t="s">
        <v>1141</v>
      </c>
      <c r="D17" s="349" t="s">
        <v>1061</v>
      </c>
      <c r="E17" s="350">
        <v>16</v>
      </c>
      <c r="F17" s="351"/>
      <c r="G17" s="352">
        <f t="shared" si="0"/>
        <v>0</v>
      </c>
      <c r="H17" s="351"/>
      <c r="I17" s="352">
        <f t="shared" si="1"/>
        <v>0</v>
      </c>
    </row>
    <row r="18" spans="1:10" ht="15" customHeight="1">
      <c r="A18" s="346">
        <f t="shared" si="2"/>
        <v>13</v>
      </c>
      <c r="B18" s="347" t="s">
        <v>1142</v>
      </c>
      <c r="C18" s="356" t="s">
        <v>1143</v>
      </c>
      <c r="D18" s="353" t="s">
        <v>1061</v>
      </c>
      <c r="E18" s="350">
        <v>50</v>
      </c>
      <c r="F18" s="351"/>
      <c r="G18" s="352">
        <f t="shared" si="0"/>
        <v>0</v>
      </c>
      <c r="H18" s="351"/>
      <c r="I18" s="352">
        <f t="shared" si="1"/>
        <v>0</v>
      </c>
      <c r="J18" s="355"/>
    </row>
    <row r="19" spans="1:10" ht="15" customHeight="1">
      <c r="A19" s="346">
        <f t="shared" si="2"/>
        <v>14</v>
      </c>
      <c r="B19" s="347" t="s">
        <v>1144</v>
      </c>
      <c r="C19" s="356" t="s">
        <v>1145</v>
      </c>
      <c r="D19" s="353" t="s">
        <v>1061</v>
      </c>
      <c r="E19" s="350">
        <v>100</v>
      </c>
      <c r="F19" s="351"/>
      <c r="G19" s="352">
        <f t="shared" si="0"/>
        <v>0</v>
      </c>
      <c r="H19" s="351"/>
      <c r="I19" s="352">
        <f t="shared" si="1"/>
        <v>0</v>
      </c>
      <c r="J19" s="355"/>
    </row>
    <row r="20" spans="1:10" ht="15" customHeight="1">
      <c r="A20" s="346">
        <f t="shared" si="2"/>
        <v>15</v>
      </c>
      <c r="B20" s="347" t="s">
        <v>1146</v>
      </c>
      <c r="C20" s="356" t="s">
        <v>1147</v>
      </c>
      <c r="D20" s="353" t="s">
        <v>1061</v>
      </c>
      <c r="E20" s="350">
        <v>40</v>
      </c>
      <c r="F20" s="351"/>
      <c r="G20" s="352">
        <f t="shared" si="0"/>
        <v>0</v>
      </c>
      <c r="H20" s="351"/>
      <c r="I20" s="352">
        <f t="shared" si="1"/>
        <v>0</v>
      </c>
      <c r="J20" s="355"/>
    </row>
    <row r="21" spans="1:9" ht="12">
      <c r="A21" s="342"/>
      <c r="B21" s="343"/>
      <c r="C21" s="343" t="s">
        <v>1148</v>
      </c>
      <c r="D21" s="344"/>
      <c r="E21" s="345"/>
      <c r="F21" s="344"/>
      <c r="G21" s="352">
        <f t="shared" si="0"/>
        <v>0</v>
      </c>
      <c r="H21" s="344"/>
      <c r="I21" s="352">
        <f t="shared" si="1"/>
        <v>0</v>
      </c>
    </row>
    <row r="22" spans="1:10" ht="12">
      <c r="A22" s="346">
        <f>A20+1</f>
        <v>16</v>
      </c>
      <c r="B22" s="347" t="s">
        <v>1149</v>
      </c>
      <c r="C22" s="348" t="s">
        <v>1150</v>
      </c>
      <c r="D22" s="353" t="s">
        <v>1061</v>
      </c>
      <c r="E22" s="350">
        <v>272</v>
      </c>
      <c r="F22" s="351"/>
      <c r="G22" s="352">
        <f t="shared" si="0"/>
        <v>0</v>
      </c>
      <c r="H22" s="352"/>
      <c r="I22" s="352">
        <f t="shared" si="1"/>
        <v>0</v>
      </c>
      <c r="J22" s="355"/>
    </row>
    <row r="23" spans="1:9" ht="12">
      <c r="A23" s="346">
        <f>A22+1</f>
        <v>17</v>
      </c>
      <c r="B23" s="347" t="s">
        <v>1151</v>
      </c>
      <c r="C23" s="348" t="s">
        <v>1152</v>
      </c>
      <c r="D23" s="353" t="s">
        <v>1061</v>
      </c>
      <c r="E23" s="354">
        <v>4</v>
      </c>
      <c r="F23" s="351"/>
      <c r="G23" s="352">
        <f t="shared" si="0"/>
        <v>0</v>
      </c>
      <c r="H23" s="351"/>
      <c r="I23" s="352">
        <f t="shared" si="1"/>
        <v>0</v>
      </c>
    </row>
    <row r="24" spans="1:9" ht="12">
      <c r="A24" s="346">
        <f>A23+1</f>
        <v>18</v>
      </c>
      <c r="B24" s="347" t="s">
        <v>1153</v>
      </c>
      <c r="C24" s="348" t="s">
        <v>1154</v>
      </c>
      <c r="D24" s="353" t="s">
        <v>1061</v>
      </c>
      <c r="E24" s="354">
        <v>134</v>
      </c>
      <c r="F24" s="351"/>
      <c r="G24" s="352">
        <f t="shared" si="0"/>
        <v>0</v>
      </c>
      <c r="H24" s="351"/>
      <c r="I24" s="352">
        <f t="shared" si="1"/>
        <v>0</v>
      </c>
    </row>
    <row r="25" spans="1:9" ht="12">
      <c r="A25" s="346">
        <f>A24+1</f>
        <v>19</v>
      </c>
      <c r="B25" s="347" t="s">
        <v>1155</v>
      </c>
      <c r="C25" s="348" t="s">
        <v>1156</v>
      </c>
      <c r="D25" s="353" t="s">
        <v>1061</v>
      </c>
      <c r="E25" s="350">
        <v>138</v>
      </c>
      <c r="F25" s="351"/>
      <c r="G25" s="352">
        <f t="shared" si="0"/>
        <v>0</v>
      </c>
      <c r="H25" s="351"/>
      <c r="I25" s="352">
        <f t="shared" si="1"/>
        <v>0</v>
      </c>
    </row>
    <row r="26" spans="1:9" ht="12">
      <c r="A26" s="346">
        <f>A25+1</f>
        <v>20</v>
      </c>
      <c r="B26" s="347" t="s">
        <v>1157</v>
      </c>
      <c r="C26" s="356" t="s">
        <v>1158</v>
      </c>
      <c r="D26" s="353" t="s">
        <v>1061</v>
      </c>
      <c r="E26" s="350">
        <v>100</v>
      </c>
      <c r="F26" s="351"/>
      <c r="G26" s="352">
        <f t="shared" si="0"/>
        <v>0</v>
      </c>
      <c r="H26" s="351"/>
      <c r="I26" s="352">
        <f t="shared" si="1"/>
        <v>0</v>
      </c>
    </row>
    <row r="27" spans="1:9" ht="12">
      <c r="A27" s="346">
        <f>A26+1</f>
        <v>21</v>
      </c>
      <c r="B27" s="347" t="s">
        <v>1159</v>
      </c>
      <c r="C27" s="356" t="s">
        <v>1160</v>
      </c>
      <c r="D27" s="353" t="s">
        <v>1061</v>
      </c>
      <c r="E27" s="350">
        <v>40</v>
      </c>
      <c r="F27" s="351"/>
      <c r="G27" s="352">
        <f t="shared" si="0"/>
        <v>0</v>
      </c>
      <c r="H27" s="351"/>
      <c r="I27" s="352">
        <f t="shared" si="1"/>
        <v>0</v>
      </c>
    </row>
    <row r="28" spans="1:9" ht="12">
      <c r="A28" s="342"/>
      <c r="B28" s="343"/>
      <c r="C28" s="343" t="s">
        <v>1161</v>
      </c>
      <c r="D28" s="344"/>
      <c r="E28" s="345"/>
      <c r="F28" s="344"/>
      <c r="G28" s="344"/>
      <c r="H28" s="344"/>
      <c r="I28" s="345"/>
    </row>
    <row r="29" spans="1:9" ht="26.25">
      <c r="A29" s="346">
        <f>A27+1</f>
        <v>22</v>
      </c>
      <c r="B29" s="347" t="s">
        <v>1162</v>
      </c>
      <c r="C29" s="348" t="s">
        <v>1163</v>
      </c>
      <c r="D29" s="353" t="s">
        <v>334</v>
      </c>
      <c r="E29" s="350">
        <v>100</v>
      </c>
      <c r="F29" s="351"/>
      <c r="G29" s="352">
        <f t="shared" si="0"/>
        <v>0</v>
      </c>
      <c r="H29" s="352"/>
      <c r="I29" s="352">
        <f t="shared" si="1"/>
        <v>0</v>
      </c>
    </row>
    <row r="30" spans="1:10" ht="12">
      <c r="A30" s="346">
        <f>A29+1</f>
        <v>23</v>
      </c>
      <c r="B30" s="347" t="s">
        <v>1164</v>
      </c>
      <c r="C30" s="356" t="s">
        <v>1165</v>
      </c>
      <c r="D30" s="353" t="s">
        <v>334</v>
      </c>
      <c r="E30" s="357">
        <v>14280</v>
      </c>
      <c r="F30" s="351"/>
      <c r="G30" s="352">
        <f t="shared" si="0"/>
        <v>0</v>
      </c>
      <c r="H30" s="351"/>
      <c r="I30" s="352">
        <f t="shared" si="1"/>
        <v>0</v>
      </c>
      <c r="J30" s="355"/>
    </row>
    <row r="31" spans="1:9" ht="12">
      <c r="A31" s="346">
        <f>A30+1</f>
        <v>24</v>
      </c>
      <c r="B31" s="347" t="s">
        <v>1166</v>
      </c>
      <c r="C31" s="356" t="s">
        <v>1167</v>
      </c>
      <c r="D31" s="353" t="s">
        <v>334</v>
      </c>
      <c r="E31" s="350">
        <v>150</v>
      </c>
      <c r="F31" s="351"/>
      <c r="G31" s="352">
        <f t="shared" si="0"/>
        <v>0</v>
      </c>
      <c r="H31" s="351"/>
      <c r="I31" s="352">
        <f t="shared" si="1"/>
        <v>0</v>
      </c>
    </row>
    <row r="32" spans="1:9" ht="12">
      <c r="A32" s="346">
        <f aca="true" t="shared" si="3" ref="A32:A41">A31+1</f>
        <v>25</v>
      </c>
      <c r="B32" s="347" t="s">
        <v>1168</v>
      </c>
      <c r="C32" s="356" t="s">
        <v>1169</v>
      </c>
      <c r="D32" s="353" t="s">
        <v>334</v>
      </c>
      <c r="E32" s="350">
        <v>126</v>
      </c>
      <c r="F32" s="351"/>
      <c r="G32" s="352">
        <f t="shared" si="0"/>
        <v>0</v>
      </c>
      <c r="H32" s="351"/>
      <c r="I32" s="352">
        <f t="shared" si="1"/>
        <v>0</v>
      </c>
    </row>
    <row r="33" spans="1:9" ht="12">
      <c r="A33" s="346">
        <f t="shared" si="3"/>
        <v>26</v>
      </c>
      <c r="B33" s="347" t="s">
        <v>1170</v>
      </c>
      <c r="C33" s="348" t="s">
        <v>1171</v>
      </c>
      <c r="D33" s="353" t="s">
        <v>1061</v>
      </c>
      <c r="E33" s="350">
        <v>200</v>
      </c>
      <c r="F33" s="351"/>
      <c r="G33" s="352">
        <f t="shared" si="0"/>
        <v>0</v>
      </c>
      <c r="H33" s="351"/>
      <c r="I33" s="352">
        <f t="shared" si="1"/>
        <v>0</v>
      </c>
    </row>
    <row r="34" spans="1:9" ht="12">
      <c r="A34" s="346">
        <f t="shared" si="3"/>
        <v>27</v>
      </c>
      <c r="B34" s="347" t="s">
        <v>1172</v>
      </c>
      <c r="C34" s="356" t="s">
        <v>1173</v>
      </c>
      <c r="D34" s="353" t="s">
        <v>1061</v>
      </c>
      <c r="E34" s="350">
        <v>60</v>
      </c>
      <c r="F34" s="351"/>
      <c r="G34" s="352">
        <f t="shared" si="0"/>
        <v>0</v>
      </c>
      <c r="H34" s="351"/>
      <c r="I34" s="352">
        <f t="shared" si="1"/>
        <v>0</v>
      </c>
    </row>
    <row r="35" spans="1:9" ht="12">
      <c r="A35" s="346">
        <f t="shared" si="3"/>
        <v>28</v>
      </c>
      <c r="B35" s="347" t="s">
        <v>1174</v>
      </c>
      <c r="C35" s="356" t="s">
        <v>1175</v>
      </c>
      <c r="D35" s="353" t="s">
        <v>1061</v>
      </c>
      <c r="E35" s="350">
        <v>16</v>
      </c>
      <c r="F35" s="351"/>
      <c r="G35" s="352">
        <f t="shared" si="0"/>
        <v>0</v>
      </c>
      <c r="H35" s="351"/>
      <c r="I35" s="352">
        <f t="shared" si="1"/>
        <v>0</v>
      </c>
    </row>
    <row r="36" spans="1:9" ht="12">
      <c r="A36" s="346">
        <f t="shared" si="3"/>
        <v>29</v>
      </c>
      <c r="B36" s="347" t="s">
        <v>1176</v>
      </c>
      <c r="C36" s="356" t="s">
        <v>1177</v>
      </c>
      <c r="D36" s="353" t="s">
        <v>1061</v>
      </c>
      <c r="E36" s="350">
        <v>85</v>
      </c>
      <c r="F36" s="351"/>
      <c r="G36" s="352">
        <f t="shared" si="0"/>
        <v>0</v>
      </c>
      <c r="H36" s="351"/>
      <c r="I36" s="352">
        <f t="shared" si="1"/>
        <v>0</v>
      </c>
    </row>
    <row r="37" spans="1:9" ht="12">
      <c r="A37" s="346">
        <f t="shared" si="3"/>
        <v>30</v>
      </c>
      <c r="B37" s="347" t="s">
        <v>1178</v>
      </c>
      <c r="C37" s="356" t="s">
        <v>1179</v>
      </c>
      <c r="D37" s="353" t="s">
        <v>334</v>
      </c>
      <c r="E37" s="350">
        <v>6</v>
      </c>
      <c r="F37" s="351"/>
      <c r="G37" s="352">
        <f t="shared" si="0"/>
        <v>0</v>
      </c>
      <c r="H37" s="351"/>
      <c r="I37" s="352">
        <f t="shared" si="1"/>
        <v>0</v>
      </c>
    </row>
    <row r="38" spans="1:9" ht="12">
      <c r="A38" s="346">
        <f t="shared" si="3"/>
        <v>31</v>
      </c>
      <c r="B38" s="347" t="s">
        <v>1180</v>
      </c>
      <c r="C38" s="356" t="s">
        <v>1179</v>
      </c>
      <c r="D38" s="353" t="s">
        <v>334</v>
      </c>
      <c r="E38" s="350">
        <v>6</v>
      </c>
      <c r="F38" s="351"/>
      <c r="G38" s="352">
        <f t="shared" si="0"/>
        <v>0</v>
      </c>
      <c r="H38" s="351"/>
      <c r="I38" s="352">
        <f t="shared" si="1"/>
        <v>0</v>
      </c>
    </row>
    <row r="39" spans="1:9" ht="51.75">
      <c r="A39" s="346">
        <f t="shared" si="3"/>
        <v>32</v>
      </c>
      <c r="B39" s="347"/>
      <c r="C39" s="356" t="s">
        <v>1181</v>
      </c>
      <c r="D39" s="353" t="s">
        <v>1061</v>
      </c>
      <c r="E39" s="350">
        <v>3</v>
      </c>
      <c r="F39" s="351"/>
      <c r="G39" s="352">
        <f t="shared" si="0"/>
        <v>0</v>
      </c>
      <c r="H39" s="351"/>
      <c r="I39" s="352">
        <f t="shared" si="1"/>
        <v>0</v>
      </c>
    </row>
    <row r="40" spans="1:9" ht="12">
      <c r="A40" s="346">
        <f t="shared" si="3"/>
        <v>33</v>
      </c>
      <c r="B40" s="347"/>
      <c r="C40" s="358" t="s">
        <v>1182</v>
      </c>
      <c r="D40" s="359" t="s">
        <v>1061</v>
      </c>
      <c r="E40" s="354">
        <v>0</v>
      </c>
      <c r="F40" s="360"/>
      <c r="G40" s="352">
        <f t="shared" si="0"/>
        <v>0</v>
      </c>
      <c r="H40" s="351"/>
      <c r="I40" s="352">
        <f t="shared" si="1"/>
        <v>0</v>
      </c>
    </row>
    <row r="41" spans="1:9" ht="12">
      <c r="A41" s="346">
        <f t="shared" si="3"/>
        <v>34</v>
      </c>
      <c r="B41" s="347"/>
      <c r="C41" s="356" t="s">
        <v>1183</v>
      </c>
      <c r="D41" s="353" t="s">
        <v>1029</v>
      </c>
      <c r="E41" s="350">
        <v>1</v>
      </c>
      <c r="F41" s="351"/>
      <c r="G41" s="352">
        <f t="shared" si="0"/>
        <v>0</v>
      </c>
      <c r="H41" s="351"/>
      <c r="I41" s="352">
        <f t="shared" si="1"/>
        <v>0</v>
      </c>
    </row>
    <row r="42" spans="1:9" ht="12">
      <c r="A42" s="342"/>
      <c r="B42" s="343"/>
      <c r="C42" s="343" t="s">
        <v>1184</v>
      </c>
      <c r="D42" s="344"/>
      <c r="E42" s="345"/>
      <c r="F42" s="344"/>
      <c r="G42" s="344"/>
      <c r="H42" s="344"/>
      <c r="I42" s="345"/>
    </row>
    <row r="43" spans="1:9" ht="12">
      <c r="A43" s="346">
        <f>A41+1</f>
        <v>35</v>
      </c>
      <c r="B43" s="353"/>
      <c r="C43" s="356" t="s">
        <v>1185</v>
      </c>
      <c r="D43" s="353" t="s">
        <v>1029</v>
      </c>
      <c r="E43" s="350">
        <v>1</v>
      </c>
      <c r="F43" s="351"/>
      <c r="G43" s="352">
        <f>+F43*E43</f>
        <v>0</v>
      </c>
      <c r="H43" s="351"/>
      <c r="I43" s="352">
        <f>+H43*E43</f>
        <v>0</v>
      </c>
    </row>
    <row r="44" spans="1:9" ht="12">
      <c r="A44" s="342"/>
      <c r="B44" s="343"/>
      <c r="C44" s="343" t="s">
        <v>1078</v>
      </c>
      <c r="D44" s="344"/>
      <c r="E44" s="345"/>
      <c r="F44" s="344"/>
      <c r="G44" s="352">
        <f t="shared" si="0"/>
        <v>0</v>
      </c>
      <c r="H44" s="344"/>
      <c r="I44" s="345"/>
    </row>
    <row r="45" spans="1:9" ht="12">
      <c r="A45" s="346">
        <f>A43+1</f>
        <v>36</v>
      </c>
      <c r="B45" s="353"/>
      <c r="C45" s="356" t="s">
        <v>1186</v>
      </c>
      <c r="D45" s="353" t="s">
        <v>1061</v>
      </c>
      <c r="E45" s="350">
        <v>280</v>
      </c>
      <c r="F45" s="351"/>
      <c r="G45" s="352">
        <f t="shared" si="0"/>
        <v>0</v>
      </c>
      <c r="H45" s="351"/>
      <c r="I45" s="352">
        <f t="shared" si="1"/>
        <v>0</v>
      </c>
    </row>
    <row r="46" spans="1:9" ht="12">
      <c r="A46" s="346">
        <f aca="true" t="shared" si="4" ref="A46:A51">A45+1</f>
        <v>37</v>
      </c>
      <c r="B46" s="353"/>
      <c r="C46" s="356" t="s">
        <v>1187</v>
      </c>
      <c r="D46" s="353" t="s">
        <v>1061</v>
      </c>
      <c r="E46" s="350">
        <v>16</v>
      </c>
      <c r="F46" s="351"/>
      <c r="G46" s="352">
        <f t="shared" si="0"/>
        <v>0</v>
      </c>
      <c r="H46" s="351"/>
      <c r="I46" s="352">
        <f t="shared" si="1"/>
        <v>0</v>
      </c>
    </row>
    <row r="47" spans="1:9" ht="12">
      <c r="A47" s="346">
        <f t="shared" si="4"/>
        <v>38</v>
      </c>
      <c r="B47" s="353"/>
      <c r="C47" s="356" t="s">
        <v>1188</v>
      </c>
      <c r="D47" s="353" t="s">
        <v>1029</v>
      </c>
      <c r="E47" s="350">
        <v>1</v>
      </c>
      <c r="F47" s="351"/>
      <c r="G47" s="352">
        <f t="shared" si="0"/>
        <v>0</v>
      </c>
      <c r="H47" s="351"/>
      <c r="I47" s="352">
        <f t="shared" si="1"/>
        <v>0</v>
      </c>
    </row>
    <row r="48" spans="1:9" ht="12">
      <c r="A48" s="346">
        <f t="shared" si="4"/>
        <v>39</v>
      </c>
      <c r="B48" s="353"/>
      <c r="C48" s="356" t="s">
        <v>1189</v>
      </c>
      <c r="D48" s="353" t="s">
        <v>1029</v>
      </c>
      <c r="E48" s="350">
        <v>1</v>
      </c>
      <c r="F48" s="351"/>
      <c r="G48" s="352">
        <f t="shared" si="0"/>
        <v>0</v>
      </c>
      <c r="H48" s="351"/>
      <c r="I48" s="352">
        <f t="shared" si="1"/>
        <v>0</v>
      </c>
    </row>
    <row r="49" spans="1:9" ht="12">
      <c r="A49" s="346">
        <f t="shared" si="4"/>
        <v>40</v>
      </c>
      <c r="B49" s="353"/>
      <c r="C49" s="356" t="s">
        <v>1190</v>
      </c>
      <c r="D49" s="353" t="s">
        <v>1029</v>
      </c>
      <c r="E49" s="350">
        <v>1</v>
      </c>
      <c r="F49" s="351"/>
      <c r="G49" s="352">
        <f t="shared" si="0"/>
        <v>0</v>
      </c>
      <c r="H49" s="351"/>
      <c r="I49" s="352">
        <f t="shared" si="1"/>
        <v>0</v>
      </c>
    </row>
    <row r="50" spans="1:9" ht="12">
      <c r="A50" s="346">
        <f t="shared" si="4"/>
        <v>41</v>
      </c>
      <c r="B50" s="353"/>
      <c r="C50" s="356" t="s">
        <v>1191</v>
      </c>
      <c r="D50" s="353" t="s">
        <v>1029</v>
      </c>
      <c r="E50" s="350">
        <v>1</v>
      </c>
      <c r="F50" s="351"/>
      <c r="G50" s="352">
        <f t="shared" si="0"/>
        <v>0</v>
      </c>
      <c r="H50" s="351"/>
      <c r="I50" s="352">
        <f t="shared" si="1"/>
        <v>0</v>
      </c>
    </row>
    <row r="51" spans="1:9" ht="12">
      <c r="A51" s="346">
        <f t="shared" si="4"/>
        <v>42</v>
      </c>
      <c r="B51" s="353"/>
      <c r="C51" s="356" t="s">
        <v>1192</v>
      </c>
      <c r="D51" s="353" t="s">
        <v>1193</v>
      </c>
      <c r="E51" s="350">
        <v>1</v>
      </c>
      <c r="F51" s="351"/>
      <c r="G51" s="352">
        <f t="shared" si="0"/>
        <v>0</v>
      </c>
      <c r="H51" s="351"/>
      <c r="I51" s="352">
        <f t="shared" si="1"/>
        <v>0</v>
      </c>
    </row>
    <row r="52" spans="1:9" ht="12">
      <c r="A52" s="361"/>
      <c r="C52" s="361"/>
      <c r="D52" s="361"/>
      <c r="E52" s="361"/>
      <c r="F52" s="362"/>
      <c r="G52" s="362"/>
      <c r="H52" s="362"/>
      <c r="I52" s="363"/>
    </row>
    <row r="53" spans="1:9" ht="12">
      <c r="A53" s="364"/>
      <c r="B53" s="365"/>
      <c r="C53" s="365" t="s">
        <v>1194</v>
      </c>
      <c r="D53" s="365"/>
      <c r="E53" s="366"/>
      <c r="F53" s="367"/>
      <c r="G53" s="367">
        <f>SUM(G5:G52)</f>
        <v>0</v>
      </c>
      <c r="H53" s="367"/>
      <c r="I53" s="368"/>
    </row>
    <row r="54" spans="1:9" ht="12">
      <c r="A54" s="369"/>
      <c r="B54" s="370"/>
      <c r="C54" s="370" t="s">
        <v>1195</v>
      </c>
      <c r="D54" s="370"/>
      <c r="E54" s="371"/>
      <c r="F54" s="372"/>
      <c r="G54" s="372"/>
      <c r="H54" s="372"/>
      <c r="I54" s="373">
        <f>SUM(I5:I52)</f>
        <v>0</v>
      </c>
    </row>
    <row r="55" spans="1:9" ht="12">
      <c r="A55" s="374"/>
      <c r="B55" s="375"/>
      <c r="C55" s="376" t="s">
        <v>1196</v>
      </c>
      <c r="D55" s="375"/>
      <c r="E55" s="375"/>
      <c r="F55" s="375"/>
      <c r="G55" s="375"/>
      <c r="H55" s="377" t="s">
        <v>1197</v>
      </c>
      <c r="I55" s="378">
        <f>SUM(G53:I54)</f>
        <v>0</v>
      </c>
    </row>
    <row r="56" spans="6:9" ht="12">
      <c r="F56" s="361"/>
      <c r="G56" s="361"/>
      <c r="H56" s="361"/>
      <c r="I56" s="361"/>
    </row>
    <row r="57" spans="6:9" ht="12">
      <c r="F57" s="361"/>
      <c r="G57" s="361"/>
      <c r="H57" s="361"/>
      <c r="I57" s="361"/>
    </row>
    <row r="58" spans="6:9" ht="12">
      <c r="F58" s="361"/>
      <c r="G58" s="361"/>
      <c r="H58" s="361"/>
      <c r="I58" s="361"/>
    </row>
    <row r="59" spans="6:9" ht="12">
      <c r="F59" s="361"/>
      <c r="G59" s="361"/>
      <c r="H59" s="361"/>
      <c r="I59" s="361"/>
    </row>
  </sheetData>
  <mergeCells count="3">
    <mergeCell ref="A1:E1"/>
    <mergeCell ref="F2:I2"/>
    <mergeCell ref="A4:E4"/>
  </mergeCells>
  <printOptions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82" r:id="rId3"/>
  <headerFooter>
    <oddHeader>&amp;CD.1.4.5 - SLP - Zařízení slaboproudé elektrotechniky&amp;R&amp;A</oddHeader>
    <oddFooter>&amp;C&amp;F&amp;RStrana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39"/>
  <sheetViews>
    <sheetView workbookViewId="0" topLeftCell="A8">
      <selection activeCell="I33" sqref="I33"/>
    </sheetView>
  </sheetViews>
  <sheetFormatPr defaultColWidth="9.140625" defaultRowHeight="12"/>
  <cols>
    <col min="1" max="1" width="9.28125" style="277" customWidth="1"/>
    <col min="2" max="2" width="19.00390625" style="277" customWidth="1"/>
    <col min="3" max="3" width="78.00390625" style="277" customWidth="1"/>
    <col min="4" max="5" width="9.28125" style="277" customWidth="1"/>
    <col min="6" max="9" width="15.00390625" style="277" customWidth="1"/>
    <col min="10" max="11" width="9.28125" style="277" customWidth="1"/>
    <col min="12" max="12" width="16.8515625" style="277" customWidth="1"/>
    <col min="13" max="257" width="9.28125" style="277" customWidth="1"/>
    <col min="258" max="258" width="19.00390625" style="277" customWidth="1"/>
    <col min="259" max="259" width="78.00390625" style="277" customWidth="1"/>
    <col min="260" max="261" width="9.28125" style="277" customWidth="1"/>
    <col min="262" max="265" width="15.00390625" style="277" customWidth="1"/>
    <col min="266" max="267" width="9.28125" style="277" customWidth="1"/>
    <col min="268" max="268" width="16.8515625" style="277" customWidth="1"/>
    <col min="269" max="513" width="9.28125" style="277" customWidth="1"/>
    <col min="514" max="514" width="19.00390625" style="277" customWidth="1"/>
    <col min="515" max="515" width="78.00390625" style="277" customWidth="1"/>
    <col min="516" max="517" width="9.28125" style="277" customWidth="1"/>
    <col min="518" max="521" width="15.00390625" style="277" customWidth="1"/>
    <col min="522" max="523" width="9.28125" style="277" customWidth="1"/>
    <col min="524" max="524" width="16.8515625" style="277" customWidth="1"/>
    <col min="525" max="769" width="9.28125" style="277" customWidth="1"/>
    <col min="770" max="770" width="19.00390625" style="277" customWidth="1"/>
    <col min="771" max="771" width="78.00390625" style="277" customWidth="1"/>
    <col min="772" max="773" width="9.28125" style="277" customWidth="1"/>
    <col min="774" max="777" width="15.00390625" style="277" customWidth="1"/>
    <col min="778" max="779" width="9.28125" style="277" customWidth="1"/>
    <col min="780" max="780" width="16.8515625" style="277" customWidth="1"/>
    <col min="781" max="1025" width="9.28125" style="277" customWidth="1"/>
    <col min="1026" max="1026" width="19.00390625" style="277" customWidth="1"/>
    <col min="1027" max="1027" width="78.00390625" style="277" customWidth="1"/>
    <col min="1028" max="1029" width="9.28125" style="277" customWidth="1"/>
    <col min="1030" max="1033" width="15.00390625" style="277" customWidth="1"/>
    <col min="1034" max="1035" width="9.28125" style="277" customWidth="1"/>
    <col min="1036" max="1036" width="16.8515625" style="277" customWidth="1"/>
    <col min="1037" max="1281" width="9.28125" style="277" customWidth="1"/>
    <col min="1282" max="1282" width="19.00390625" style="277" customWidth="1"/>
    <col min="1283" max="1283" width="78.00390625" style="277" customWidth="1"/>
    <col min="1284" max="1285" width="9.28125" style="277" customWidth="1"/>
    <col min="1286" max="1289" width="15.00390625" style="277" customWidth="1"/>
    <col min="1290" max="1291" width="9.28125" style="277" customWidth="1"/>
    <col min="1292" max="1292" width="16.8515625" style="277" customWidth="1"/>
    <col min="1293" max="1537" width="9.28125" style="277" customWidth="1"/>
    <col min="1538" max="1538" width="19.00390625" style="277" customWidth="1"/>
    <col min="1539" max="1539" width="78.00390625" style="277" customWidth="1"/>
    <col min="1540" max="1541" width="9.28125" style="277" customWidth="1"/>
    <col min="1542" max="1545" width="15.00390625" style="277" customWidth="1"/>
    <col min="1546" max="1547" width="9.28125" style="277" customWidth="1"/>
    <col min="1548" max="1548" width="16.8515625" style="277" customWidth="1"/>
    <col min="1549" max="1793" width="9.28125" style="277" customWidth="1"/>
    <col min="1794" max="1794" width="19.00390625" style="277" customWidth="1"/>
    <col min="1795" max="1795" width="78.00390625" style="277" customWidth="1"/>
    <col min="1796" max="1797" width="9.28125" style="277" customWidth="1"/>
    <col min="1798" max="1801" width="15.00390625" style="277" customWidth="1"/>
    <col min="1802" max="1803" width="9.28125" style="277" customWidth="1"/>
    <col min="1804" max="1804" width="16.8515625" style="277" customWidth="1"/>
    <col min="1805" max="2049" width="9.28125" style="277" customWidth="1"/>
    <col min="2050" max="2050" width="19.00390625" style="277" customWidth="1"/>
    <col min="2051" max="2051" width="78.00390625" style="277" customWidth="1"/>
    <col min="2052" max="2053" width="9.28125" style="277" customWidth="1"/>
    <col min="2054" max="2057" width="15.00390625" style="277" customWidth="1"/>
    <col min="2058" max="2059" width="9.28125" style="277" customWidth="1"/>
    <col min="2060" max="2060" width="16.8515625" style="277" customWidth="1"/>
    <col min="2061" max="2305" width="9.28125" style="277" customWidth="1"/>
    <col min="2306" max="2306" width="19.00390625" style="277" customWidth="1"/>
    <col min="2307" max="2307" width="78.00390625" style="277" customWidth="1"/>
    <col min="2308" max="2309" width="9.28125" style="277" customWidth="1"/>
    <col min="2310" max="2313" width="15.00390625" style="277" customWidth="1"/>
    <col min="2314" max="2315" width="9.28125" style="277" customWidth="1"/>
    <col min="2316" max="2316" width="16.8515625" style="277" customWidth="1"/>
    <col min="2317" max="2561" width="9.28125" style="277" customWidth="1"/>
    <col min="2562" max="2562" width="19.00390625" style="277" customWidth="1"/>
    <col min="2563" max="2563" width="78.00390625" style="277" customWidth="1"/>
    <col min="2564" max="2565" width="9.28125" style="277" customWidth="1"/>
    <col min="2566" max="2569" width="15.00390625" style="277" customWidth="1"/>
    <col min="2570" max="2571" width="9.28125" style="277" customWidth="1"/>
    <col min="2572" max="2572" width="16.8515625" style="277" customWidth="1"/>
    <col min="2573" max="2817" width="9.28125" style="277" customWidth="1"/>
    <col min="2818" max="2818" width="19.00390625" style="277" customWidth="1"/>
    <col min="2819" max="2819" width="78.00390625" style="277" customWidth="1"/>
    <col min="2820" max="2821" width="9.28125" style="277" customWidth="1"/>
    <col min="2822" max="2825" width="15.00390625" style="277" customWidth="1"/>
    <col min="2826" max="2827" width="9.28125" style="277" customWidth="1"/>
    <col min="2828" max="2828" width="16.8515625" style="277" customWidth="1"/>
    <col min="2829" max="3073" width="9.28125" style="277" customWidth="1"/>
    <col min="3074" max="3074" width="19.00390625" style="277" customWidth="1"/>
    <col min="3075" max="3075" width="78.00390625" style="277" customWidth="1"/>
    <col min="3076" max="3077" width="9.28125" style="277" customWidth="1"/>
    <col min="3078" max="3081" width="15.00390625" style="277" customWidth="1"/>
    <col min="3082" max="3083" width="9.28125" style="277" customWidth="1"/>
    <col min="3084" max="3084" width="16.8515625" style="277" customWidth="1"/>
    <col min="3085" max="3329" width="9.28125" style="277" customWidth="1"/>
    <col min="3330" max="3330" width="19.00390625" style="277" customWidth="1"/>
    <col min="3331" max="3331" width="78.00390625" style="277" customWidth="1"/>
    <col min="3332" max="3333" width="9.28125" style="277" customWidth="1"/>
    <col min="3334" max="3337" width="15.00390625" style="277" customWidth="1"/>
    <col min="3338" max="3339" width="9.28125" style="277" customWidth="1"/>
    <col min="3340" max="3340" width="16.8515625" style="277" customWidth="1"/>
    <col min="3341" max="3585" width="9.28125" style="277" customWidth="1"/>
    <col min="3586" max="3586" width="19.00390625" style="277" customWidth="1"/>
    <col min="3587" max="3587" width="78.00390625" style="277" customWidth="1"/>
    <col min="3588" max="3589" width="9.28125" style="277" customWidth="1"/>
    <col min="3590" max="3593" width="15.00390625" style="277" customWidth="1"/>
    <col min="3594" max="3595" width="9.28125" style="277" customWidth="1"/>
    <col min="3596" max="3596" width="16.8515625" style="277" customWidth="1"/>
    <col min="3597" max="3841" width="9.28125" style="277" customWidth="1"/>
    <col min="3842" max="3842" width="19.00390625" style="277" customWidth="1"/>
    <col min="3843" max="3843" width="78.00390625" style="277" customWidth="1"/>
    <col min="3844" max="3845" width="9.28125" style="277" customWidth="1"/>
    <col min="3846" max="3849" width="15.00390625" style="277" customWidth="1"/>
    <col min="3850" max="3851" width="9.28125" style="277" customWidth="1"/>
    <col min="3852" max="3852" width="16.8515625" style="277" customWidth="1"/>
    <col min="3853" max="4097" width="9.28125" style="277" customWidth="1"/>
    <col min="4098" max="4098" width="19.00390625" style="277" customWidth="1"/>
    <col min="4099" max="4099" width="78.00390625" style="277" customWidth="1"/>
    <col min="4100" max="4101" width="9.28125" style="277" customWidth="1"/>
    <col min="4102" max="4105" width="15.00390625" style="277" customWidth="1"/>
    <col min="4106" max="4107" width="9.28125" style="277" customWidth="1"/>
    <col min="4108" max="4108" width="16.8515625" style="277" customWidth="1"/>
    <col min="4109" max="4353" width="9.28125" style="277" customWidth="1"/>
    <col min="4354" max="4354" width="19.00390625" style="277" customWidth="1"/>
    <col min="4355" max="4355" width="78.00390625" style="277" customWidth="1"/>
    <col min="4356" max="4357" width="9.28125" style="277" customWidth="1"/>
    <col min="4358" max="4361" width="15.00390625" style="277" customWidth="1"/>
    <col min="4362" max="4363" width="9.28125" style="277" customWidth="1"/>
    <col min="4364" max="4364" width="16.8515625" style="277" customWidth="1"/>
    <col min="4365" max="4609" width="9.28125" style="277" customWidth="1"/>
    <col min="4610" max="4610" width="19.00390625" style="277" customWidth="1"/>
    <col min="4611" max="4611" width="78.00390625" style="277" customWidth="1"/>
    <col min="4612" max="4613" width="9.28125" style="277" customWidth="1"/>
    <col min="4614" max="4617" width="15.00390625" style="277" customWidth="1"/>
    <col min="4618" max="4619" width="9.28125" style="277" customWidth="1"/>
    <col min="4620" max="4620" width="16.8515625" style="277" customWidth="1"/>
    <col min="4621" max="4865" width="9.28125" style="277" customWidth="1"/>
    <col min="4866" max="4866" width="19.00390625" style="277" customWidth="1"/>
    <col min="4867" max="4867" width="78.00390625" style="277" customWidth="1"/>
    <col min="4868" max="4869" width="9.28125" style="277" customWidth="1"/>
    <col min="4870" max="4873" width="15.00390625" style="277" customWidth="1"/>
    <col min="4874" max="4875" width="9.28125" style="277" customWidth="1"/>
    <col min="4876" max="4876" width="16.8515625" style="277" customWidth="1"/>
    <col min="4877" max="5121" width="9.28125" style="277" customWidth="1"/>
    <col min="5122" max="5122" width="19.00390625" style="277" customWidth="1"/>
    <col min="5123" max="5123" width="78.00390625" style="277" customWidth="1"/>
    <col min="5124" max="5125" width="9.28125" style="277" customWidth="1"/>
    <col min="5126" max="5129" width="15.00390625" style="277" customWidth="1"/>
    <col min="5130" max="5131" width="9.28125" style="277" customWidth="1"/>
    <col min="5132" max="5132" width="16.8515625" style="277" customWidth="1"/>
    <col min="5133" max="5377" width="9.28125" style="277" customWidth="1"/>
    <col min="5378" max="5378" width="19.00390625" style="277" customWidth="1"/>
    <col min="5379" max="5379" width="78.00390625" style="277" customWidth="1"/>
    <col min="5380" max="5381" width="9.28125" style="277" customWidth="1"/>
    <col min="5382" max="5385" width="15.00390625" style="277" customWidth="1"/>
    <col min="5386" max="5387" width="9.28125" style="277" customWidth="1"/>
    <col min="5388" max="5388" width="16.8515625" style="277" customWidth="1"/>
    <col min="5389" max="5633" width="9.28125" style="277" customWidth="1"/>
    <col min="5634" max="5634" width="19.00390625" style="277" customWidth="1"/>
    <col min="5635" max="5635" width="78.00390625" style="277" customWidth="1"/>
    <col min="5636" max="5637" width="9.28125" style="277" customWidth="1"/>
    <col min="5638" max="5641" width="15.00390625" style="277" customWidth="1"/>
    <col min="5642" max="5643" width="9.28125" style="277" customWidth="1"/>
    <col min="5644" max="5644" width="16.8515625" style="277" customWidth="1"/>
    <col min="5645" max="5889" width="9.28125" style="277" customWidth="1"/>
    <col min="5890" max="5890" width="19.00390625" style="277" customWidth="1"/>
    <col min="5891" max="5891" width="78.00390625" style="277" customWidth="1"/>
    <col min="5892" max="5893" width="9.28125" style="277" customWidth="1"/>
    <col min="5894" max="5897" width="15.00390625" style="277" customWidth="1"/>
    <col min="5898" max="5899" width="9.28125" style="277" customWidth="1"/>
    <col min="5900" max="5900" width="16.8515625" style="277" customWidth="1"/>
    <col min="5901" max="6145" width="9.28125" style="277" customWidth="1"/>
    <col min="6146" max="6146" width="19.00390625" style="277" customWidth="1"/>
    <col min="6147" max="6147" width="78.00390625" style="277" customWidth="1"/>
    <col min="6148" max="6149" width="9.28125" style="277" customWidth="1"/>
    <col min="6150" max="6153" width="15.00390625" style="277" customWidth="1"/>
    <col min="6154" max="6155" width="9.28125" style="277" customWidth="1"/>
    <col min="6156" max="6156" width="16.8515625" style="277" customWidth="1"/>
    <col min="6157" max="6401" width="9.28125" style="277" customWidth="1"/>
    <col min="6402" max="6402" width="19.00390625" style="277" customWidth="1"/>
    <col min="6403" max="6403" width="78.00390625" style="277" customWidth="1"/>
    <col min="6404" max="6405" width="9.28125" style="277" customWidth="1"/>
    <col min="6406" max="6409" width="15.00390625" style="277" customWidth="1"/>
    <col min="6410" max="6411" width="9.28125" style="277" customWidth="1"/>
    <col min="6412" max="6412" width="16.8515625" style="277" customWidth="1"/>
    <col min="6413" max="6657" width="9.28125" style="277" customWidth="1"/>
    <col min="6658" max="6658" width="19.00390625" style="277" customWidth="1"/>
    <col min="6659" max="6659" width="78.00390625" style="277" customWidth="1"/>
    <col min="6660" max="6661" width="9.28125" style="277" customWidth="1"/>
    <col min="6662" max="6665" width="15.00390625" style="277" customWidth="1"/>
    <col min="6666" max="6667" width="9.28125" style="277" customWidth="1"/>
    <col min="6668" max="6668" width="16.8515625" style="277" customWidth="1"/>
    <col min="6669" max="6913" width="9.28125" style="277" customWidth="1"/>
    <col min="6914" max="6914" width="19.00390625" style="277" customWidth="1"/>
    <col min="6915" max="6915" width="78.00390625" style="277" customWidth="1"/>
    <col min="6916" max="6917" width="9.28125" style="277" customWidth="1"/>
    <col min="6918" max="6921" width="15.00390625" style="277" customWidth="1"/>
    <col min="6922" max="6923" width="9.28125" style="277" customWidth="1"/>
    <col min="6924" max="6924" width="16.8515625" style="277" customWidth="1"/>
    <col min="6925" max="7169" width="9.28125" style="277" customWidth="1"/>
    <col min="7170" max="7170" width="19.00390625" style="277" customWidth="1"/>
    <col min="7171" max="7171" width="78.00390625" style="277" customWidth="1"/>
    <col min="7172" max="7173" width="9.28125" style="277" customWidth="1"/>
    <col min="7174" max="7177" width="15.00390625" style="277" customWidth="1"/>
    <col min="7178" max="7179" width="9.28125" style="277" customWidth="1"/>
    <col min="7180" max="7180" width="16.8515625" style="277" customWidth="1"/>
    <col min="7181" max="7425" width="9.28125" style="277" customWidth="1"/>
    <col min="7426" max="7426" width="19.00390625" style="277" customWidth="1"/>
    <col min="7427" max="7427" width="78.00390625" style="277" customWidth="1"/>
    <col min="7428" max="7429" width="9.28125" style="277" customWidth="1"/>
    <col min="7430" max="7433" width="15.00390625" style="277" customWidth="1"/>
    <col min="7434" max="7435" width="9.28125" style="277" customWidth="1"/>
    <col min="7436" max="7436" width="16.8515625" style="277" customWidth="1"/>
    <col min="7437" max="7681" width="9.28125" style="277" customWidth="1"/>
    <col min="7682" max="7682" width="19.00390625" style="277" customWidth="1"/>
    <col min="7683" max="7683" width="78.00390625" style="277" customWidth="1"/>
    <col min="7684" max="7685" width="9.28125" style="277" customWidth="1"/>
    <col min="7686" max="7689" width="15.00390625" style="277" customWidth="1"/>
    <col min="7690" max="7691" width="9.28125" style="277" customWidth="1"/>
    <col min="7692" max="7692" width="16.8515625" style="277" customWidth="1"/>
    <col min="7693" max="7937" width="9.28125" style="277" customWidth="1"/>
    <col min="7938" max="7938" width="19.00390625" style="277" customWidth="1"/>
    <col min="7939" max="7939" width="78.00390625" style="277" customWidth="1"/>
    <col min="7940" max="7941" width="9.28125" style="277" customWidth="1"/>
    <col min="7942" max="7945" width="15.00390625" style="277" customWidth="1"/>
    <col min="7946" max="7947" width="9.28125" style="277" customWidth="1"/>
    <col min="7948" max="7948" width="16.8515625" style="277" customWidth="1"/>
    <col min="7949" max="8193" width="9.28125" style="277" customWidth="1"/>
    <col min="8194" max="8194" width="19.00390625" style="277" customWidth="1"/>
    <col min="8195" max="8195" width="78.00390625" style="277" customWidth="1"/>
    <col min="8196" max="8197" width="9.28125" style="277" customWidth="1"/>
    <col min="8198" max="8201" width="15.00390625" style="277" customWidth="1"/>
    <col min="8202" max="8203" width="9.28125" style="277" customWidth="1"/>
    <col min="8204" max="8204" width="16.8515625" style="277" customWidth="1"/>
    <col min="8205" max="8449" width="9.28125" style="277" customWidth="1"/>
    <col min="8450" max="8450" width="19.00390625" style="277" customWidth="1"/>
    <col min="8451" max="8451" width="78.00390625" style="277" customWidth="1"/>
    <col min="8452" max="8453" width="9.28125" style="277" customWidth="1"/>
    <col min="8454" max="8457" width="15.00390625" style="277" customWidth="1"/>
    <col min="8458" max="8459" width="9.28125" style="277" customWidth="1"/>
    <col min="8460" max="8460" width="16.8515625" style="277" customWidth="1"/>
    <col min="8461" max="8705" width="9.28125" style="277" customWidth="1"/>
    <col min="8706" max="8706" width="19.00390625" style="277" customWidth="1"/>
    <col min="8707" max="8707" width="78.00390625" style="277" customWidth="1"/>
    <col min="8708" max="8709" width="9.28125" style="277" customWidth="1"/>
    <col min="8710" max="8713" width="15.00390625" style="277" customWidth="1"/>
    <col min="8714" max="8715" width="9.28125" style="277" customWidth="1"/>
    <col min="8716" max="8716" width="16.8515625" style="277" customWidth="1"/>
    <col min="8717" max="8961" width="9.28125" style="277" customWidth="1"/>
    <col min="8962" max="8962" width="19.00390625" style="277" customWidth="1"/>
    <col min="8963" max="8963" width="78.00390625" style="277" customWidth="1"/>
    <col min="8964" max="8965" width="9.28125" style="277" customWidth="1"/>
    <col min="8966" max="8969" width="15.00390625" style="277" customWidth="1"/>
    <col min="8970" max="8971" width="9.28125" style="277" customWidth="1"/>
    <col min="8972" max="8972" width="16.8515625" style="277" customWidth="1"/>
    <col min="8973" max="9217" width="9.28125" style="277" customWidth="1"/>
    <col min="9218" max="9218" width="19.00390625" style="277" customWidth="1"/>
    <col min="9219" max="9219" width="78.00390625" style="277" customWidth="1"/>
    <col min="9220" max="9221" width="9.28125" style="277" customWidth="1"/>
    <col min="9222" max="9225" width="15.00390625" style="277" customWidth="1"/>
    <col min="9226" max="9227" width="9.28125" style="277" customWidth="1"/>
    <col min="9228" max="9228" width="16.8515625" style="277" customWidth="1"/>
    <col min="9229" max="9473" width="9.28125" style="277" customWidth="1"/>
    <col min="9474" max="9474" width="19.00390625" style="277" customWidth="1"/>
    <col min="9475" max="9475" width="78.00390625" style="277" customWidth="1"/>
    <col min="9476" max="9477" width="9.28125" style="277" customWidth="1"/>
    <col min="9478" max="9481" width="15.00390625" style="277" customWidth="1"/>
    <col min="9482" max="9483" width="9.28125" style="277" customWidth="1"/>
    <col min="9484" max="9484" width="16.8515625" style="277" customWidth="1"/>
    <col min="9485" max="9729" width="9.28125" style="277" customWidth="1"/>
    <col min="9730" max="9730" width="19.00390625" style="277" customWidth="1"/>
    <col min="9731" max="9731" width="78.00390625" style="277" customWidth="1"/>
    <col min="9732" max="9733" width="9.28125" style="277" customWidth="1"/>
    <col min="9734" max="9737" width="15.00390625" style="277" customWidth="1"/>
    <col min="9738" max="9739" width="9.28125" style="277" customWidth="1"/>
    <col min="9740" max="9740" width="16.8515625" style="277" customWidth="1"/>
    <col min="9741" max="9985" width="9.28125" style="277" customWidth="1"/>
    <col min="9986" max="9986" width="19.00390625" style="277" customWidth="1"/>
    <col min="9987" max="9987" width="78.00390625" style="277" customWidth="1"/>
    <col min="9988" max="9989" width="9.28125" style="277" customWidth="1"/>
    <col min="9990" max="9993" width="15.00390625" style="277" customWidth="1"/>
    <col min="9994" max="9995" width="9.28125" style="277" customWidth="1"/>
    <col min="9996" max="9996" width="16.8515625" style="277" customWidth="1"/>
    <col min="9997" max="10241" width="9.28125" style="277" customWidth="1"/>
    <col min="10242" max="10242" width="19.00390625" style="277" customWidth="1"/>
    <col min="10243" max="10243" width="78.00390625" style="277" customWidth="1"/>
    <col min="10244" max="10245" width="9.28125" style="277" customWidth="1"/>
    <col min="10246" max="10249" width="15.00390625" style="277" customWidth="1"/>
    <col min="10250" max="10251" width="9.28125" style="277" customWidth="1"/>
    <col min="10252" max="10252" width="16.8515625" style="277" customWidth="1"/>
    <col min="10253" max="10497" width="9.28125" style="277" customWidth="1"/>
    <col min="10498" max="10498" width="19.00390625" style="277" customWidth="1"/>
    <col min="10499" max="10499" width="78.00390625" style="277" customWidth="1"/>
    <col min="10500" max="10501" width="9.28125" style="277" customWidth="1"/>
    <col min="10502" max="10505" width="15.00390625" style="277" customWidth="1"/>
    <col min="10506" max="10507" width="9.28125" style="277" customWidth="1"/>
    <col min="10508" max="10508" width="16.8515625" style="277" customWidth="1"/>
    <col min="10509" max="10753" width="9.28125" style="277" customWidth="1"/>
    <col min="10754" max="10754" width="19.00390625" style="277" customWidth="1"/>
    <col min="10755" max="10755" width="78.00390625" style="277" customWidth="1"/>
    <col min="10756" max="10757" width="9.28125" style="277" customWidth="1"/>
    <col min="10758" max="10761" width="15.00390625" style="277" customWidth="1"/>
    <col min="10762" max="10763" width="9.28125" style="277" customWidth="1"/>
    <col min="10764" max="10764" width="16.8515625" style="277" customWidth="1"/>
    <col min="10765" max="11009" width="9.28125" style="277" customWidth="1"/>
    <col min="11010" max="11010" width="19.00390625" style="277" customWidth="1"/>
    <col min="11011" max="11011" width="78.00390625" style="277" customWidth="1"/>
    <col min="11012" max="11013" width="9.28125" style="277" customWidth="1"/>
    <col min="11014" max="11017" width="15.00390625" style="277" customWidth="1"/>
    <col min="11018" max="11019" width="9.28125" style="277" customWidth="1"/>
    <col min="11020" max="11020" width="16.8515625" style="277" customWidth="1"/>
    <col min="11021" max="11265" width="9.28125" style="277" customWidth="1"/>
    <col min="11266" max="11266" width="19.00390625" style="277" customWidth="1"/>
    <col min="11267" max="11267" width="78.00390625" style="277" customWidth="1"/>
    <col min="11268" max="11269" width="9.28125" style="277" customWidth="1"/>
    <col min="11270" max="11273" width="15.00390625" style="277" customWidth="1"/>
    <col min="11274" max="11275" width="9.28125" style="277" customWidth="1"/>
    <col min="11276" max="11276" width="16.8515625" style="277" customWidth="1"/>
    <col min="11277" max="11521" width="9.28125" style="277" customWidth="1"/>
    <col min="11522" max="11522" width="19.00390625" style="277" customWidth="1"/>
    <col min="11523" max="11523" width="78.00390625" style="277" customWidth="1"/>
    <col min="11524" max="11525" width="9.28125" style="277" customWidth="1"/>
    <col min="11526" max="11529" width="15.00390625" style="277" customWidth="1"/>
    <col min="11530" max="11531" width="9.28125" style="277" customWidth="1"/>
    <col min="11532" max="11532" width="16.8515625" style="277" customWidth="1"/>
    <col min="11533" max="11777" width="9.28125" style="277" customWidth="1"/>
    <col min="11778" max="11778" width="19.00390625" style="277" customWidth="1"/>
    <col min="11779" max="11779" width="78.00390625" style="277" customWidth="1"/>
    <col min="11780" max="11781" width="9.28125" style="277" customWidth="1"/>
    <col min="11782" max="11785" width="15.00390625" style="277" customWidth="1"/>
    <col min="11786" max="11787" width="9.28125" style="277" customWidth="1"/>
    <col min="11788" max="11788" width="16.8515625" style="277" customWidth="1"/>
    <col min="11789" max="12033" width="9.28125" style="277" customWidth="1"/>
    <col min="12034" max="12034" width="19.00390625" style="277" customWidth="1"/>
    <col min="12035" max="12035" width="78.00390625" style="277" customWidth="1"/>
    <col min="12036" max="12037" width="9.28125" style="277" customWidth="1"/>
    <col min="12038" max="12041" width="15.00390625" style="277" customWidth="1"/>
    <col min="12042" max="12043" width="9.28125" style="277" customWidth="1"/>
    <col min="12044" max="12044" width="16.8515625" style="277" customWidth="1"/>
    <col min="12045" max="12289" width="9.28125" style="277" customWidth="1"/>
    <col min="12290" max="12290" width="19.00390625" style="277" customWidth="1"/>
    <col min="12291" max="12291" width="78.00390625" style="277" customWidth="1"/>
    <col min="12292" max="12293" width="9.28125" style="277" customWidth="1"/>
    <col min="12294" max="12297" width="15.00390625" style="277" customWidth="1"/>
    <col min="12298" max="12299" width="9.28125" style="277" customWidth="1"/>
    <col min="12300" max="12300" width="16.8515625" style="277" customWidth="1"/>
    <col min="12301" max="12545" width="9.28125" style="277" customWidth="1"/>
    <col min="12546" max="12546" width="19.00390625" style="277" customWidth="1"/>
    <col min="12547" max="12547" width="78.00390625" style="277" customWidth="1"/>
    <col min="12548" max="12549" width="9.28125" style="277" customWidth="1"/>
    <col min="12550" max="12553" width="15.00390625" style="277" customWidth="1"/>
    <col min="12554" max="12555" width="9.28125" style="277" customWidth="1"/>
    <col min="12556" max="12556" width="16.8515625" style="277" customWidth="1"/>
    <col min="12557" max="12801" width="9.28125" style="277" customWidth="1"/>
    <col min="12802" max="12802" width="19.00390625" style="277" customWidth="1"/>
    <col min="12803" max="12803" width="78.00390625" style="277" customWidth="1"/>
    <col min="12804" max="12805" width="9.28125" style="277" customWidth="1"/>
    <col min="12806" max="12809" width="15.00390625" style="277" customWidth="1"/>
    <col min="12810" max="12811" width="9.28125" style="277" customWidth="1"/>
    <col min="12812" max="12812" width="16.8515625" style="277" customWidth="1"/>
    <col min="12813" max="13057" width="9.28125" style="277" customWidth="1"/>
    <col min="13058" max="13058" width="19.00390625" style="277" customWidth="1"/>
    <col min="13059" max="13059" width="78.00390625" style="277" customWidth="1"/>
    <col min="13060" max="13061" width="9.28125" style="277" customWidth="1"/>
    <col min="13062" max="13065" width="15.00390625" style="277" customWidth="1"/>
    <col min="13066" max="13067" width="9.28125" style="277" customWidth="1"/>
    <col min="13068" max="13068" width="16.8515625" style="277" customWidth="1"/>
    <col min="13069" max="13313" width="9.28125" style="277" customWidth="1"/>
    <col min="13314" max="13314" width="19.00390625" style="277" customWidth="1"/>
    <col min="13315" max="13315" width="78.00390625" style="277" customWidth="1"/>
    <col min="13316" max="13317" width="9.28125" style="277" customWidth="1"/>
    <col min="13318" max="13321" width="15.00390625" style="277" customWidth="1"/>
    <col min="13322" max="13323" width="9.28125" style="277" customWidth="1"/>
    <col min="13324" max="13324" width="16.8515625" style="277" customWidth="1"/>
    <col min="13325" max="13569" width="9.28125" style="277" customWidth="1"/>
    <col min="13570" max="13570" width="19.00390625" style="277" customWidth="1"/>
    <col min="13571" max="13571" width="78.00390625" style="277" customWidth="1"/>
    <col min="13572" max="13573" width="9.28125" style="277" customWidth="1"/>
    <col min="13574" max="13577" width="15.00390625" style="277" customWidth="1"/>
    <col min="13578" max="13579" width="9.28125" style="277" customWidth="1"/>
    <col min="13580" max="13580" width="16.8515625" style="277" customWidth="1"/>
    <col min="13581" max="13825" width="9.28125" style="277" customWidth="1"/>
    <col min="13826" max="13826" width="19.00390625" style="277" customWidth="1"/>
    <col min="13827" max="13827" width="78.00390625" style="277" customWidth="1"/>
    <col min="13828" max="13829" width="9.28125" style="277" customWidth="1"/>
    <col min="13830" max="13833" width="15.00390625" style="277" customWidth="1"/>
    <col min="13834" max="13835" width="9.28125" style="277" customWidth="1"/>
    <col min="13836" max="13836" width="16.8515625" style="277" customWidth="1"/>
    <col min="13837" max="14081" width="9.28125" style="277" customWidth="1"/>
    <col min="14082" max="14082" width="19.00390625" style="277" customWidth="1"/>
    <col min="14083" max="14083" width="78.00390625" style="277" customWidth="1"/>
    <col min="14084" max="14085" width="9.28125" style="277" customWidth="1"/>
    <col min="14086" max="14089" width="15.00390625" style="277" customWidth="1"/>
    <col min="14090" max="14091" width="9.28125" style="277" customWidth="1"/>
    <col min="14092" max="14092" width="16.8515625" style="277" customWidth="1"/>
    <col min="14093" max="14337" width="9.28125" style="277" customWidth="1"/>
    <col min="14338" max="14338" width="19.00390625" style="277" customWidth="1"/>
    <col min="14339" max="14339" width="78.00390625" style="277" customWidth="1"/>
    <col min="14340" max="14341" width="9.28125" style="277" customWidth="1"/>
    <col min="14342" max="14345" width="15.00390625" style="277" customWidth="1"/>
    <col min="14346" max="14347" width="9.28125" style="277" customWidth="1"/>
    <col min="14348" max="14348" width="16.8515625" style="277" customWidth="1"/>
    <col min="14349" max="14593" width="9.28125" style="277" customWidth="1"/>
    <col min="14594" max="14594" width="19.00390625" style="277" customWidth="1"/>
    <col min="14595" max="14595" width="78.00390625" style="277" customWidth="1"/>
    <col min="14596" max="14597" width="9.28125" style="277" customWidth="1"/>
    <col min="14598" max="14601" width="15.00390625" style="277" customWidth="1"/>
    <col min="14602" max="14603" width="9.28125" style="277" customWidth="1"/>
    <col min="14604" max="14604" width="16.8515625" style="277" customWidth="1"/>
    <col min="14605" max="14849" width="9.28125" style="277" customWidth="1"/>
    <col min="14850" max="14850" width="19.00390625" style="277" customWidth="1"/>
    <col min="14851" max="14851" width="78.00390625" style="277" customWidth="1"/>
    <col min="14852" max="14853" width="9.28125" style="277" customWidth="1"/>
    <col min="14854" max="14857" width="15.00390625" style="277" customWidth="1"/>
    <col min="14858" max="14859" width="9.28125" style="277" customWidth="1"/>
    <col min="14860" max="14860" width="16.8515625" style="277" customWidth="1"/>
    <col min="14861" max="15105" width="9.28125" style="277" customWidth="1"/>
    <col min="15106" max="15106" width="19.00390625" style="277" customWidth="1"/>
    <col min="15107" max="15107" width="78.00390625" style="277" customWidth="1"/>
    <col min="15108" max="15109" width="9.28125" style="277" customWidth="1"/>
    <col min="15110" max="15113" width="15.00390625" style="277" customWidth="1"/>
    <col min="15114" max="15115" width="9.28125" style="277" customWidth="1"/>
    <col min="15116" max="15116" width="16.8515625" style="277" customWidth="1"/>
    <col min="15117" max="15361" width="9.28125" style="277" customWidth="1"/>
    <col min="15362" max="15362" width="19.00390625" style="277" customWidth="1"/>
    <col min="15363" max="15363" width="78.00390625" style="277" customWidth="1"/>
    <col min="15364" max="15365" width="9.28125" style="277" customWidth="1"/>
    <col min="15366" max="15369" width="15.00390625" style="277" customWidth="1"/>
    <col min="15370" max="15371" width="9.28125" style="277" customWidth="1"/>
    <col min="15372" max="15372" width="16.8515625" style="277" customWidth="1"/>
    <col min="15373" max="15617" width="9.28125" style="277" customWidth="1"/>
    <col min="15618" max="15618" width="19.00390625" style="277" customWidth="1"/>
    <col min="15619" max="15619" width="78.00390625" style="277" customWidth="1"/>
    <col min="15620" max="15621" width="9.28125" style="277" customWidth="1"/>
    <col min="15622" max="15625" width="15.00390625" style="277" customWidth="1"/>
    <col min="15626" max="15627" width="9.28125" style="277" customWidth="1"/>
    <col min="15628" max="15628" width="16.8515625" style="277" customWidth="1"/>
    <col min="15629" max="15873" width="9.28125" style="277" customWidth="1"/>
    <col min="15874" max="15874" width="19.00390625" style="277" customWidth="1"/>
    <col min="15875" max="15875" width="78.00390625" style="277" customWidth="1"/>
    <col min="15876" max="15877" width="9.28125" style="277" customWidth="1"/>
    <col min="15878" max="15881" width="15.00390625" style="277" customWidth="1"/>
    <col min="15882" max="15883" width="9.28125" style="277" customWidth="1"/>
    <col min="15884" max="15884" width="16.8515625" style="277" customWidth="1"/>
    <col min="15885" max="16129" width="9.28125" style="277" customWidth="1"/>
    <col min="16130" max="16130" width="19.00390625" style="277" customWidth="1"/>
    <col min="16131" max="16131" width="78.00390625" style="277" customWidth="1"/>
    <col min="16132" max="16133" width="9.28125" style="277" customWidth="1"/>
    <col min="16134" max="16137" width="15.00390625" style="277" customWidth="1"/>
    <col min="16138" max="16139" width="9.28125" style="277" customWidth="1"/>
    <col min="16140" max="16140" width="16.8515625" style="277" customWidth="1"/>
    <col min="16141" max="16384" width="9.28125" style="277" customWidth="1"/>
  </cols>
  <sheetData>
    <row r="1" spans="1:5" ht="12">
      <c r="A1" s="497" t="s">
        <v>1104</v>
      </c>
      <c r="B1" s="497"/>
      <c r="C1" s="498"/>
      <c r="D1" s="498"/>
      <c r="E1" s="498"/>
    </row>
    <row r="2" spans="1:9" ht="12">
      <c r="A2" s="379" t="s">
        <v>1105</v>
      </c>
      <c r="B2" s="379" t="s">
        <v>1106</v>
      </c>
      <c r="C2" s="380" t="s">
        <v>1107</v>
      </c>
      <c r="D2" s="380" t="s">
        <v>1108</v>
      </c>
      <c r="E2" s="380" t="s">
        <v>1109</v>
      </c>
      <c r="F2" s="499" t="s">
        <v>1110</v>
      </c>
      <c r="G2" s="500"/>
      <c r="H2" s="500"/>
      <c r="I2" s="501"/>
    </row>
    <row r="3" spans="1:12" ht="12">
      <c r="A3" s="381" t="s">
        <v>1111</v>
      </c>
      <c r="B3" s="381" t="s">
        <v>1112</v>
      </c>
      <c r="C3" s="382"/>
      <c r="D3" s="382" t="s">
        <v>1113</v>
      </c>
      <c r="E3" s="382" t="s">
        <v>1114</v>
      </c>
      <c r="F3" s="383" t="s">
        <v>1115</v>
      </c>
      <c r="G3" s="383" t="s">
        <v>1116</v>
      </c>
      <c r="H3" s="383" t="s">
        <v>1115</v>
      </c>
      <c r="I3" s="383" t="s">
        <v>1117</v>
      </c>
      <c r="L3" s="384"/>
    </row>
    <row r="4" spans="1:9" ht="12">
      <c r="A4" s="502" t="s">
        <v>1198</v>
      </c>
      <c r="B4" s="502"/>
      <c r="C4" s="500"/>
      <c r="D4" s="500"/>
      <c r="E4" s="500"/>
      <c r="F4" s="385"/>
      <c r="G4" s="385"/>
      <c r="H4" s="385"/>
      <c r="I4" s="385"/>
    </row>
    <row r="5" spans="1:9" ht="12">
      <c r="A5" s="386"/>
      <c r="B5" s="387"/>
      <c r="C5" s="387" t="s">
        <v>1199</v>
      </c>
      <c r="D5" s="388"/>
      <c r="E5" s="389"/>
      <c r="F5" s="388"/>
      <c r="G5" s="388"/>
      <c r="H5" s="388"/>
      <c r="I5" s="389"/>
    </row>
    <row r="6" spans="1:12" ht="12">
      <c r="A6" s="390">
        <f aca="true" t="shared" si="0" ref="A6:A13">A5+1</f>
        <v>1</v>
      </c>
      <c r="B6" s="391" t="s">
        <v>1200</v>
      </c>
      <c r="C6" s="392" t="s">
        <v>1201</v>
      </c>
      <c r="D6" s="393" t="s">
        <v>1061</v>
      </c>
      <c r="E6" s="394">
        <v>1</v>
      </c>
      <c r="F6" s="395"/>
      <c r="G6" s="396">
        <f>+F6*E6</f>
        <v>0</v>
      </c>
      <c r="H6" s="395"/>
      <c r="I6" s="396">
        <f>+H6*E6</f>
        <v>0</v>
      </c>
      <c r="L6" s="397"/>
    </row>
    <row r="7" spans="1:12" ht="12">
      <c r="A7" s="390">
        <f t="shared" si="0"/>
        <v>2</v>
      </c>
      <c r="B7" s="391" t="s">
        <v>1202</v>
      </c>
      <c r="C7" s="392" t="s">
        <v>1203</v>
      </c>
      <c r="D7" s="393" t="s">
        <v>1061</v>
      </c>
      <c r="E7" s="394">
        <v>1</v>
      </c>
      <c r="F7" s="395"/>
      <c r="G7" s="396">
        <f aca="true" t="shared" si="1" ref="G7:G29">+F7*E7</f>
        <v>0</v>
      </c>
      <c r="H7" s="395"/>
      <c r="I7" s="396">
        <f aca="true" t="shared" si="2" ref="I7:I29">+H7*E7</f>
        <v>0</v>
      </c>
      <c r="L7" s="397"/>
    </row>
    <row r="8" spans="1:12" ht="12">
      <c r="A8" s="390">
        <f t="shared" si="0"/>
        <v>3</v>
      </c>
      <c r="B8" s="391" t="s">
        <v>1204</v>
      </c>
      <c r="C8" s="392" t="s">
        <v>1205</v>
      </c>
      <c r="D8" s="393" t="s">
        <v>1061</v>
      </c>
      <c r="E8" s="394">
        <v>1</v>
      </c>
      <c r="F8" s="395"/>
      <c r="G8" s="396">
        <f t="shared" si="1"/>
        <v>0</v>
      </c>
      <c r="H8" s="395"/>
      <c r="I8" s="396">
        <f t="shared" si="2"/>
        <v>0</v>
      </c>
      <c r="L8" s="397"/>
    </row>
    <row r="9" spans="1:12" ht="12">
      <c r="A9" s="390">
        <f t="shared" si="0"/>
        <v>4</v>
      </c>
      <c r="B9" s="391" t="s">
        <v>1206</v>
      </c>
      <c r="C9" s="392" t="s">
        <v>1207</v>
      </c>
      <c r="D9" s="393" t="s">
        <v>1061</v>
      </c>
      <c r="E9" s="394">
        <v>1</v>
      </c>
      <c r="F9" s="395"/>
      <c r="G9" s="396">
        <f t="shared" si="1"/>
        <v>0</v>
      </c>
      <c r="H9" s="395"/>
      <c r="I9" s="396">
        <f t="shared" si="2"/>
        <v>0</v>
      </c>
      <c r="L9" s="397"/>
    </row>
    <row r="10" spans="1:12" ht="12">
      <c r="A10" s="390">
        <f t="shared" si="0"/>
        <v>5</v>
      </c>
      <c r="B10" s="391" t="s">
        <v>1208</v>
      </c>
      <c r="C10" s="392" t="s">
        <v>1209</v>
      </c>
      <c r="D10" s="393" t="s">
        <v>1061</v>
      </c>
      <c r="E10" s="394">
        <v>1</v>
      </c>
      <c r="F10" s="395"/>
      <c r="G10" s="396">
        <f t="shared" si="1"/>
        <v>0</v>
      </c>
      <c r="H10" s="395"/>
      <c r="I10" s="396">
        <f t="shared" si="2"/>
        <v>0</v>
      </c>
      <c r="L10" s="397"/>
    </row>
    <row r="11" spans="1:12" ht="12">
      <c r="A11" s="390">
        <f t="shared" si="0"/>
        <v>6</v>
      </c>
      <c r="B11" s="391" t="s">
        <v>1210</v>
      </c>
      <c r="C11" s="392" t="s">
        <v>1211</v>
      </c>
      <c r="D11" s="393" t="s">
        <v>1061</v>
      </c>
      <c r="E11" s="394">
        <v>1</v>
      </c>
      <c r="F11" s="395"/>
      <c r="G11" s="396">
        <f t="shared" si="1"/>
        <v>0</v>
      </c>
      <c r="H11" s="395"/>
      <c r="I11" s="396">
        <f t="shared" si="2"/>
        <v>0</v>
      </c>
      <c r="L11" s="397"/>
    </row>
    <row r="12" spans="1:12" ht="12">
      <c r="A12" s="390">
        <f t="shared" si="0"/>
        <v>7</v>
      </c>
      <c r="B12" s="391" t="s">
        <v>1212</v>
      </c>
      <c r="C12" s="392" t="s">
        <v>1213</v>
      </c>
      <c r="D12" s="393" t="s">
        <v>1061</v>
      </c>
      <c r="E12" s="394">
        <v>3</v>
      </c>
      <c r="F12" s="395"/>
      <c r="G12" s="396">
        <f t="shared" si="1"/>
        <v>0</v>
      </c>
      <c r="H12" s="395"/>
      <c r="I12" s="396">
        <f t="shared" si="2"/>
        <v>0</v>
      </c>
      <c r="L12" s="397"/>
    </row>
    <row r="13" spans="1:12" ht="12">
      <c r="A13" s="390">
        <f t="shared" si="0"/>
        <v>8</v>
      </c>
      <c r="B13" s="391" t="s">
        <v>1214</v>
      </c>
      <c r="C13" s="392" t="s">
        <v>1215</v>
      </c>
      <c r="D13" s="393" t="s">
        <v>1061</v>
      </c>
      <c r="E13" s="394">
        <v>1</v>
      </c>
      <c r="F13" s="395"/>
      <c r="G13" s="396">
        <f t="shared" si="1"/>
        <v>0</v>
      </c>
      <c r="H13" s="395"/>
      <c r="I13" s="396">
        <f t="shared" si="2"/>
        <v>0</v>
      </c>
      <c r="L13" s="397"/>
    </row>
    <row r="14" spans="1:12" ht="12">
      <c r="A14" s="390">
        <f>A13+1</f>
        <v>9</v>
      </c>
      <c r="B14" s="398" t="s">
        <v>1216</v>
      </c>
      <c r="C14" s="392" t="s">
        <v>1217</v>
      </c>
      <c r="D14" s="393" t="s">
        <v>1061</v>
      </c>
      <c r="E14" s="394">
        <v>1</v>
      </c>
      <c r="F14" s="395"/>
      <c r="G14" s="396">
        <f t="shared" si="1"/>
        <v>0</v>
      </c>
      <c r="H14" s="395"/>
      <c r="I14" s="396">
        <f t="shared" si="2"/>
        <v>0</v>
      </c>
      <c r="L14" s="397"/>
    </row>
    <row r="15" spans="1:5" ht="12">
      <c r="A15" s="386"/>
      <c r="B15" s="387"/>
      <c r="C15" s="387" t="s">
        <v>1161</v>
      </c>
      <c r="D15" s="388"/>
      <c r="E15" s="389"/>
    </row>
    <row r="16" spans="1:9" ht="12">
      <c r="A16" s="390">
        <f>A14+1</f>
        <v>10</v>
      </c>
      <c r="B16" s="391" t="s">
        <v>1218</v>
      </c>
      <c r="C16" s="399" t="s">
        <v>1219</v>
      </c>
      <c r="D16" s="393" t="s">
        <v>334</v>
      </c>
      <c r="E16" s="394">
        <v>100</v>
      </c>
      <c r="F16" s="395"/>
      <c r="G16" s="396">
        <f t="shared" si="1"/>
        <v>0</v>
      </c>
      <c r="H16" s="395"/>
      <c r="I16" s="396">
        <f t="shared" si="2"/>
        <v>0</v>
      </c>
    </row>
    <row r="17" spans="1:9" ht="12">
      <c r="A17" s="390">
        <f>A16+1</f>
        <v>11</v>
      </c>
      <c r="B17" s="391" t="s">
        <v>1220</v>
      </c>
      <c r="C17" s="392" t="s">
        <v>1221</v>
      </c>
      <c r="D17" s="393" t="s">
        <v>334</v>
      </c>
      <c r="E17" s="394">
        <v>5</v>
      </c>
      <c r="F17" s="395"/>
      <c r="G17" s="396">
        <f t="shared" si="1"/>
        <v>0</v>
      </c>
      <c r="H17" s="395"/>
      <c r="I17" s="396">
        <f t="shared" si="2"/>
        <v>0</v>
      </c>
    </row>
    <row r="18" spans="1:9" ht="12">
      <c r="A18" s="390">
        <f>A17+1</f>
        <v>12</v>
      </c>
      <c r="B18" s="391" t="s">
        <v>1178</v>
      </c>
      <c r="C18" s="392" t="s">
        <v>1179</v>
      </c>
      <c r="D18" s="393" t="s">
        <v>1061</v>
      </c>
      <c r="E18" s="394">
        <v>16</v>
      </c>
      <c r="F18" s="395"/>
      <c r="G18" s="396">
        <f t="shared" si="1"/>
        <v>0</v>
      </c>
      <c r="H18" s="395"/>
      <c r="I18" s="396">
        <f t="shared" si="2"/>
        <v>0</v>
      </c>
    </row>
    <row r="19" spans="1:9" ht="12">
      <c r="A19" s="390">
        <f>A18+1</f>
        <v>13</v>
      </c>
      <c r="B19" s="391"/>
      <c r="C19" s="400" t="s">
        <v>1182</v>
      </c>
      <c r="D19" s="401" t="s">
        <v>1061</v>
      </c>
      <c r="E19" s="402">
        <v>2</v>
      </c>
      <c r="F19" s="403"/>
      <c r="G19" s="396">
        <f t="shared" si="1"/>
        <v>0</v>
      </c>
      <c r="H19" s="395"/>
      <c r="I19" s="396">
        <f t="shared" si="2"/>
        <v>0</v>
      </c>
    </row>
    <row r="20" spans="1:9" ht="12">
      <c r="A20" s="404">
        <f>A19+1</f>
        <v>14</v>
      </c>
      <c r="B20" s="391"/>
      <c r="C20" s="400" t="s">
        <v>1183</v>
      </c>
      <c r="D20" s="401" t="s">
        <v>1029</v>
      </c>
      <c r="E20" s="402">
        <v>1</v>
      </c>
      <c r="F20" s="395"/>
      <c r="G20" s="396">
        <f t="shared" si="1"/>
        <v>0</v>
      </c>
      <c r="H20" s="395"/>
      <c r="I20" s="396">
        <f t="shared" si="2"/>
        <v>0</v>
      </c>
    </row>
    <row r="21" spans="1:5" ht="12">
      <c r="A21" s="386"/>
      <c r="B21" s="387"/>
      <c r="C21" s="387" t="s">
        <v>1078</v>
      </c>
      <c r="D21" s="388"/>
      <c r="E21" s="389"/>
    </row>
    <row r="22" spans="1:9" ht="14.45" customHeight="1">
      <c r="A22" s="390">
        <f>A20+1</f>
        <v>15</v>
      </c>
      <c r="B22" s="391"/>
      <c r="C22" s="392" t="s">
        <v>1188</v>
      </c>
      <c r="D22" s="393" t="s">
        <v>1029</v>
      </c>
      <c r="E22" s="394">
        <v>1</v>
      </c>
      <c r="F22" s="395"/>
      <c r="G22" s="396">
        <f t="shared" si="1"/>
        <v>0</v>
      </c>
      <c r="H22" s="395"/>
      <c r="I22" s="396">
        <f t="shared" si="2"/>
        <v>0</v>
      </c>
    </row>
    <row r="23" spans="1:9" ht="14.45" customHeight="1">
      <c r="A23" s="390">
        <f aca="true" t="shared" si="3" ref="A23:A29">A22+1</f>
        <v>16</v>
      </c>
      <c r="B23" s="391"/>
      <c r="C23" s="392" t="s">
        <v>1189</v>
      </c>
      <c r="D23" s="393" t="s">
        <v>1029</v>
      </c>
      <c r="E23" s="394">
        <v>1</v>
      </c>
      <c r="F23" s="395"/>
      <c r="G23" s="396">
        <f t="shared" si="1"/>
        <v>0</v>
      </c>
      <c r="H23" s="395"/>
      <c r="I23" s="396">
        <f t="shared" si="2"/>
        <v>0</v>
      </c>
    </row>
    <row r="24" spans="1:9" ht="14.45" customHeight="1">
      <c r="A24" s="390">
        <f t="shared" si="3"/>
        <v>17</v>
      </c>
      <c r="B24" s="391"/>
      <c r="C24" s="392" t="s">
        <v>1222</v>
      </c>
      <c r="D24" s="393" t="s">
        <v>1029</v>
      </c>
      <c r="E24" s="394">
        <v>1</v>
      </c>
      <c r="F24" s="395"/>
      <c r="G24" s="396">
        <f t="shared" si="1"/>
        <v>0</v>
      </c>
      <c r="H24" s="395"/>
      <c r="I24" s="396">
        <f t="shared" si="2"/>
        <v>0</v>
      </c>
    </row>
    <row r="25" spans="1:9" ht="14.45" customHeight="1">
      <c r="A25" s="390">
        <f t="shared" si="3"/>
        <v>18</v>
      </c>
      <c r="B25" s="391"/>
      <c r="C25" s="392" t="s">
        <v>1223</v>
      </c>
      <c r="D25" s="393" t="s">
        <v>1029</v>
      </c>
      <c r="E25" s="394">
        <v>1</v>
      </c>
      <c r="F25" s="395"/>
      <c r="G25" s="396">
        <f t="shared" si="1"/>
        <v>0</v>
      </c>
      <c r="H25" s="395"/>
      <c r="I25" s="396">
        <f t="shared" si="2"/>
        <v>0</v>
      </c>
    </row>
    <row r="26" spans="1:9" ht="14.45" customHeight="1">
      <c r="A26" s="390">
        <f t="shared" si="3"/>
        <v>19</v>
      </c>
      <c r="B26" s="391"/>
      <c r="C26" s="392" t="s">
        <v>1224</v>
      </c>
      <c r="D26" s="393" t="s">
        <v>1029</v>
      </c>
      <c r="E26" s="394">
        <v>1</v>
      </c>
      <c r="F26" s="395"/>
      <c r="G26" s="396">
        <f t="shared" si="1"/>
        <v>0</v>
      </c>
      <c r="H26" s="395"/>
      <c r="I26" s="396">
        <f t="shared" si="2"/>
        <v>0</v>
      </c>
    </row>
    <row r="27" spans="1:9" ht="14.45" customHeight="1">
      <c r="A27" s="390">
        <f t="shared" si="3"/>
        <v>20</v>
      </c>
      <c r="B27" s="391"/>
      <c r="C27" s="392" t="s">
        <v>1190</v>
      </c>
      <c r="D27" s="393" t="s">
        <v>1029</v>
      </c>
      <c r="E27" s="394">
        <v>1</v>
      </c>
      <c r="F27" s="395"/>
      <c r="G27" s="396">
        <f t="shared" si="1"/>
        <v>0</v>
      </c>
      <c r="H27" s="395"/>
      <c r="I27" s="396">
        <f t="shared" si="2"/>
        <v>0</v>
      </c>
    </row>
    <row r="28" spans="1:9" ht="14.45" customHeight="1">
      <c r="A28" s="390">
        <f t="shared" si="3"/>
        <v>21</v>
      </c>
      <c r="B28" s="391"/>
      <c r="C28" s="392" t="s">
        <v>1191</v>
      </c>
      <c r="D28" s="393" t="s">
        <v>1029</v>
      </c>
      <c r="E28" s="394">
        <v>1</v>
      </c>
      <c r="F28" s="395"/>
      <c r="G28" s="396">
        <f t="shared" si="1"/>
        <v>0</v>
      </c>
      <c r="H28" s="395"/>
      <c r="I28" s="396">
        <f t="shared" si="2"/>
        <v>0</v>
      </c>
    </row>
    <row r="29" spans="1:9" ht="14.45" customHeight="1">
      <c r="A29" s="390">
        <f t="shared" si="3"/>
        <v>22</v>
      </c>
      <c r="B29" s="391"/>
      <c r="C29" s="392" t="s">
        <v>1192</v>
      </c>
      <c r="D29" s="393" t="s">
        <v>1193</v>
      </c>
      <c r="E29" s="394">
        <v>1</v>
      </c>
      <c r="F29" s="395"/>
      <c r="G29" s="396">
        <f t="shared" si="1"/>
        <v>0</v>
      </c>
      <c r="H29" s="395"/>
      <c r="I29" s="396">
        <f t="shared" si="2"/>
        <v>0</v>
      </c>
    </row>
    <row r="30" spans="1:5" ht="12">
      <c r="A30" s="405"/>
      <c r="C30" s="405"/>
      <c r="D30" s="405"/>
      <c r="E30" s="405"/>
    </row>
    <row r="31" spans="1:9" ht="12">
      <c r="A31" s="406"/>
      <c r="B31" s="407"/>
      <c r="C31" s="407" t="s">
        <v>1194</v>
      </c>
      <c r="D31" s="407"/>
      <c r="E31" s="408"/>
      <c r="F31" s="409"/>
      <c r="G31" s="409">
        <f>SUM(G5:G30)</f>
        <v>0</v>
      </c>
      <c r="H31" s="409"/>
      <c r="I31" s="410"/>
    </row>
    <row r="32" spans="1:9" ht="12">
      <c r="A32" s="411"/>
      <c r="B32" s="412"/>
      <c r="C32" s="412" t="s">
        <v>1195</v>
      </c>
      <c r="D32" s="412"/>
      <c r="E32" s="413"/>
      <c r="F32" s="414"/>
      <c r="G32" s="414"/>
      <c r="H32" s="414"/>
      <c r="I32" s="415">
        <f>SUM(I5:I30)</f>
        <v>0</v>
      </c>
    </row>
    <row r="33" spans="1:9" ht="12">
      <c r="A33" s="416"/>
      <c r="B33" s="417"/>
      <c r="C33" s="418" t="s">
        <v>1196</v>
      </c>
      <c r="D33" s="417"/>
      <c r="E33" s="417"/>
      <c r="F33" s="417"/>
      <c r="G33" s="417"/>
      <c r="H33" s="419" t="s">
        <v>1197</v>
      </c>
      <c r="I33" s="420">
        <f>SUM(G31:I32)</f>
        <v>0</v>
      </c>
    </row>
    <row r="34" spans="1:5" ht="12">
      <c r="A34" s="405"/>
      <c r="C34" s="405"/>
      <c r="D34" s="405"/>
      <c r="E34" s="405"/>
    </row>
    <row r="35" spans="1:5" ht="12">
      <c r="A35" s="405"/>
      <c r="C35" s="405"/>
      <c r="D35" s="405"/>
      <c r="E35" s="405"/>
    </row>
    <row r="36" spans="1:5" ht="12">
      <c r="A36" s="405"/>
      <c r="C36" s="405"/>
      <c r="D36" s="405"/>
      <c r="E36" s="405"/>
    </row>
    <row r="37" spans="1:5" ht="12">
      <c r="A37" s="405"/>
      <c r="C37" s="405"/>
      <c r="D37" s="405"/>
      <c r="E37" s="405"/>
    </row>
    <row r="38" spans="1:5" ht="12">
      <c r="A38" s="405"/>
      <c r="C38" s="405"/>
      <c r="D38" s="405"/>
      <c r="E38" s="405"/>
    </row>
    <row r="39" spans="1:5" ht="12">
      <c r="A39" s="405"/>
      <c r="C39" s="405"/>
      <c r="D39" s="405"/>
      <c r="E39" s="405"/>
    </row>
  </sheetData>
  <mergeCells count="3">
    <mergeCell ref="A1:E1"/>
    <mergeCell ref="F2:I2"/>
    <mergeCell ref="A4:E4"/>
  </mergeCells>
  <printOptions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81" r:id="rId1"/>
  <headerFooter>
    <oddHeader>&amp;CD.1.4.5 - SLP - Zařízení slaboproudé elektrotechniky&amp;R&amp;A</oddHeader>
    <oddFooter>&amp;C&amp;F&amp;RStrana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0"/>
  <sheetViews>
    <sheetView workbookViewId="0" topLeftCell="A7">
      <selection activeCell="I28" sqref="I28"/>
    </sheetView>
  </sheetViews>
  <sheetFormatPr defaultColWidth="9.140625" defaultRowHeight="12"/>
  <cols>
    <col min="1" max="1" width="9.28125" style="277" customWidth="1"/>
    <col min="2" max="2" width="19.00390625" style="277" customWidth="1"/>
    <col min="3" max="3" width="78.00390625" style="277" customWidth="1"/>
    <col min="4" max="5" width="9.28125" style="277" customWidth="1"/>
    <col min="6" max="9" width="15.00390625" style="277" customWidth="1"/>
    <col min="10" max="257" width="9.28125" style="277" customWidth="1"/>
    <col min="258" max="258" width="19.00390625" style="277" customWidth="1"/>
    <col min="259" max="259" width="78.00390625" style="277" customWidth="1"/>
    <col min="260" max="261" width="9.28125" style="277" customWidth="1"/>
    <col min="262" max="265" width="15.00390625" style="277" customWidth="1"/>
    <col min="266" max="513" width="9.28125" style="277" customWidth="1"/>
    <col min="514" max="514" width="19.00390625" style="277" customWidth="1"/>
    <col min="515" max="515" width="78.00390625" style="277" customWidth="1"/>
    <col min="516" max="517" width="9.28125" style="277" customWidth="1"/>
    <col min="518" max="521" width="15.00390625" style="277" customWidth="1"/>
    <col min="522" max="769" width="9.28125" style="277" customWidth="1"/>
    <col min="770" max="770" width="19.00390625" style="277" customWidth="1"/>
    <col min="771" max="771" width="78.00390625" style="277" customWidth="1"/>
    <col min="772" max="773" width="9.28125" style="277" customWidth="1"/>
    <col min="774" max="777" width="15.00390625" style="277" customWidth="1"/>
    <col min="778" max="1025" width="9.28125" style="277" customWidth="1"/>
    <col min="1026" max="1026" width="19.00390625" style="277" customWidth="1"/>
    <col min="1027" max="1027" width="78.00390625" style="277" customWidth="1"/>
    <col min="1028" max="1029" width="9.28125" style="277" customWidth="1"/>
    <col min="1030" max="1033" width="15.00390625" style="277" customWidth="1"/>
    <col min="1034" max="1281" width="9.28125" style="277" customWidth="1"/>
    <col min="1282" max="1282" width="19.00390625" style="277" customWidth="1"/>
    <col min="1283" max="1283" width="78.00390625" style="277" customWidth="1"/>
    <col min="1284" max="1285" width="9.28125" style="277" customWidth="1"/>
    <col min="1286" max="1289" width="15.00390625" style="277" customWidth="1"/>
    <col min="1290" max="1537" width="9.28125" style="277" customWidth="1"/>
    <col min="1538" max="1538" width="19.00390625" style="277" customWidth="1"/>
    <col min="1539" max="1539" width="78.00390625" style="277" customWidth="1"/>
    <col min="1540" max="1541" width="9.28125" style="277" customWidth="1"/>
    <col min="1542" max="1545" width="15.00390625" style="277" customWidth="1"/>
    <col min="1546" max="1793" width="9.28125" style="277" customWidth="1"/>
    <col min="1794" max="1794" width="19.00390625" style="277" customWidth="1"/>
    <col min="1795" max="1795" width="78.00390625" style="277" customWidth="1"/>
    <col min="1796" max="1797" width="9.28125" style="277" customWidth="1"/>
    <col min="1798" max="1801" width="15.00390625" style="277" customWidth="1"/>
    <col min="1802" max="2049" width="9.28125" style="277" customWidth="1"/>
    <col min="2050" max="2050" width="19.00390625" style="277" customWidth="1"/>
    <col min="2051" max="2051" width="78.00390625" style="277" customWidth="1"/>
    <col min="2052" max="2053" width="9.28125" style="277" customWidth="1"/>
    <col min="2054" max="2057" width="15.00390625" style="277" customWidth="1"/>
    <col min="2058" max="2305" width="9.28125" style="277" customWidth="1"/>
    <col min="2306" max="2306" width="19.00390625" style="277" customWidth="1"/>
    <col min="2307" max="2307" width="78.00390625" style="277" customWidth="1"/>
    <col min="2308" max="2309" width="9.28125" style="277" customWidth="1"/>
    <col min="2310" max="2313" width="15.00390625" style="277" customWidth="1"/>
    <col min="2314" max="2561" width="9.28125" style="277" customWidth="1"/>
    <col min="2562" max="2562" width="19.00390625" style="277" customWidth="1"/>
    <col min="2563" max="2563" width="78.00390625" style="277" customWidth="1"/>
    <col min="2564" max="2565" width="9.28125" style="277" customWidth="1"/>
    <col min="2566" max="2569" width="15.00390625" style="277" customWidth="1"/>
    <col min="2570" max="2817" width="9.28125" style="277" customWidth="1"/>
    <col min="2818" max="2818" width="19.00390625" style="277" customWidth="1"/>
    <col min="2819" max="2819" width="78.00390625" style="277" customWidth="1"/>
    <col min="2820" max="2821" width="9.28125" style="277" customWidth="1"/>
    <col min="2822" max="2825" width="15.00390625" style="277" customWidth="1"/>
    <col min="2826" max="3073" width="9.28125" style="277" customWidth="1"/>
    <col min="3074" max="3074" width="19.00390625" style="277" customWidth="1"/>
    <col min="3075" max="3075" width="78.00390625" style="277" customWidth="1"/>
    <col min="3076" max="3077" width="9.28125" style="277" customWidth="1"/>
    <col min="3078" max="3081" width="15.00390625" style="277" customWidth="1"/>
    <col min="3082" max="3329" width="9.28125" style="277" customWidth="1"/>
    <col min="3330" max="3330" width="19.00390625" style="277" customWidth="1"/>
    <col min="3331" max="3331" width="78.00390625" style="277" customWidth="1"/>
    <col min="3332" max="3333" width="9.28125" style="277" customWidth="1"/>
    <col min="3334" max="3337" width="15.00390625" style="277" customWidth="1"/>
    <col min="3338" max="3585" width="9.28125" style="277" customWidth="1"/>
    <col min="3586" max="3586" width="19.00390625" style="277" customWidth="1"/>
    <col min="3587" max="3587" width="78.00390625" style="277" customWidth="1"/>
    <col min="3588" max="3589" width="9.28125" style="277" customWidth="1"/>
    <col min="3590" max="3593" width="15.00390625" style="277" customWidth="1"/>
    <col min="3594" max="3841" width="9.28125" style="277" customWidth="1"/>
    <col min="3842" max="3842" width="19.00390625" style="277" customWidth="1"/>
    <col min="3843" max="3843" width="78.00390625" style="277" customWidth="1"/>
    <col min="3844" max="3845" width="9.28125" style="277" customWidth="1"/>
    <col min="3846" max="3849" width="15.00390625" style="277" customWidth="1"/>
    <col min="3850" max="4097" width="9.28125" style="277" customWidth="1"/>
    <col min="4098" max="4098" width="19.00390625" style="277" customWidth="1"/>
    <col min="4099" max="4099" width="78.00390625" style="277" customWidth="1"/>
    <col min="4100" max="4101" width="9.28125" style="277" customWidth="1"/>
    <col min="4102" max="4105" width="15.00390625" style="277" customWidth="1"/>
    <col min="4106" max="4353" width="9.28125" style="277" customWidth="1"/>
    <col min="4354" max="4354" width="19.00390625" style="277" customWidth="1"/>
    <col min="4355" max="4355" width="78.00390625" style="277" customWidth="1"/>
    <col min="4356" max="4357" width="9.28125" style="277" customWidth="1"/>
    <col min="4358" max="4361" width="15.00390625" style="277" customWidth="1"/>
    <col min="4362" max="4609" width="9.28125" style="277" customWidth="1"/>
    <col min="4610" max="4610" width="19.00390625" style="277" customWidth="1"/>
    <col min="4611" max="4611" width="78.00390625" style="277" customWidth="1"/>
    <col min="4612" max="4613" width="9.28125" style="277" customWidth="1"/>
    <col min="4614" max="4617" width="15.00390625" style="277" customWidth="1"/>
    <col min="4618" max="4865" width="9.28125" style="277" customWidth="1"/>
    <col min="4866" max="4866" width="19.00390625" style="277" customWidth="1"/>
    <col min="4867" max="4867" width="78.00390625" style="277" customWidth="1"/>
    <col min="4868" max="4869" width="9.28125" style="277" customWidth="1"/>
    <col min="4870" max="4873" width="15.00390625" style="277" customWidth="1"/>
    <col min="4874" max="5121" width="9.28125" style="277" customWidth="1"/>
    <col min="5122" max="5122" width="19.00390625" style="277" customWidth="1"/>
    <col min="5123" max="5123" width="78.00390625" style="277" customWidth="1"/>
    <col min="5124" max="5125" width="9.28125" style="277" customWidth="1"/>
    <col min="5126" max="5129" width="15.00390625" style="277" customWidth="1"/>
    <col min="5130" max="5377" width="9.28125" style="277" customWidth="1"/>
    <col min="5378" max="5378" width="19.00390625" style="277" customWidth="1"/>
    <col min="5379" max="5379" width="78.00390625" style="277" customWidth="1"/>
    <col min="5380" max="5381" width="9.28125" style="277" customWidth="1"/>
    <col min="5382" max="5385" width="15.00390625" style="277" customWidth="1"/>
    <col min="5386" max="5633" width="9.28125" style="277" customWidth="1"/>
    <col min="5634" max="5634" width="19.00390625" style="277" customWidth="1"/>
    <col min="5635" max="5635" width="78.00390625" style="277" customWidth="1"/>
    <col min="5636" max="5637" width="9.28125" style="277" customWidth="1"/>
    <col min="5638" max="5641" width="15.00390625" style="277" customWidth="1"/>
    <col min="5642" max="5889" width="9.28125" style="277" customWidth="1"/>
    <col min="5890" max="5890" width="19.00390625" style="277" customWidth="1"/>
    <col min="5891" max="5891" width="78.00390625" style="277" customWidth="1"/>
    <col min="5892" max="5893" width="9.28125" style="277" customWidth="1"/>
    <col min="5894" max="5897" width="15.00390625" style="277" customWidth="1"/>
    <col min="5898" max="6145" width="9.28125" style="277" customWidth="1"/>
    <col min="6146" max="6146" width="19.00390625" style="277" customWidth="1"/>
    <col min="6147" max="6147" width="78.00390625" style="277" customWidth="1"/>
    <col min="6148" max="6149" width="9.28125" style="277" customWidth="1"/>
    <col min="6150" max="6153" width="15.00390625" style="277" customWidth="1"/>
    <col min="6154" max="6401" width="9.28125" style="277" customWidth="1"/>
    <col min="6402" max="6402" width="19.00390625" style="277" customWidth="1"/>
    <col min="6403" max="6403" width="78.00390625" style="277" customWidth="1"/>
    <col min="6404" max="6405" width="9.28125" style="277" customWidth="1"/>
    <col min="6406" max="6409" width="15.00390625" style="277" customWidth="1"/>
    <col min="6410" max="6657" width="9.28125" style="277" customWidth="1"/>
    <col min="6658" max="6658" width="19.00390625" style="277" customWidth="1"/>
    <col min="6659" max="6659" width="78.00390625" style="277" customWidth="1"/>
    <col min="6660" max="6661" width="9.28125" style="277" customWidth="1"/>
    <col min="6662" max="6665" width="15.00390625" style="277" customWidth="1"/>
    <col min="6666" max="6913" width="9.28125" style="277" customWidth="1"/>
    <col min="6914" max="6914" width="19.00390625" style="277" customWidth="1"/>
    <col min="6915" max="6915" width="78.00390625" style="277" customWidth="1"/>
    <col min="6916" max="6917" width="9.28125" style="277" customWidth="1"/>
    <col min="6918" max="6921" width="15.00390625" style="277" customWidth="1"/>
    <col min="6922" max="7169" width="9.28125" style="277" customWidth="1"/>
    <col min="7170" max="7170" width="19.00390625" style="277" customWidth="1"/>
    <col min="7171" max="7171" width="78.00390625" style="277" customWidth="1"/>
    <col min="7172" max="7173" width="9.28125" style="277" customWidth="1"/>
    <col min="7174" max="7177" width="15.00390625" style="277" customWidth="1"/>
    <col min="7178" max="7425" width="9.28125" style="277" customWidth="1"/>
    <col min="7426" max="7426" width="19.00390625" style="277" customWidth="1"/>
    <col min="7427" max="7427" width="78.00390625" style="277" customWidth="1"/>
    <col min="7428" max="7429" width="9.28125" style="277" customWidth="1"/>
    <col min="7430" max="7433" width="15.00390625" style="277" customWidth="1"/>
    <col min="7434" max="7681" width="9.28125" style="277" customWidth="1"/>
    <col min="7682" max="7682" width="19.00390625" style="277" customWidth="1"/>
    <col min="7683" max="7683" width="78.00390625" style="277" customWidth="1"/>
    <col min="7684" max="7685" width="9.28125" style="277" customWidth="1"/>
    <col min="7686" max="7689" width="15.00390625" style="277" customWidth="1"/>
    <col min="7690" max="7937" width="9.28125" style="277" customWidth="1"/>
    <col min="7938" max="7938" width="19.00390625" style="277" customWidth="1"/>
    <col min="7939" max="7939" width="78.00390625" style="277" customWidth="1"/>
    <col min="7940" max="7941" width="9.28125" style="277" customWidth="1"/>
    <col min="7942" max="7945" width="15.00390625" style="277" customWidth="1"/>
    <col min="7946" max="8193" width="9.28125" style="277" customWidth="1"/>
    <col min="8194" max="8194" width="19.00390625" style="277" customWidth="1"/>
    <col min="8195" max="8195" width="78.00390625" style="277" customWidth="1"/>
    <col min="8196" max="8197" width="9.28125" style="277" customWidth="1"/>
    <col min="8198" max="8201" width="15.00390625" style="277" customWidth="1"/>
    <col min="8202" max="8449" width="9.28125" style="277" customWidth="1"/>
    <col min="8450" max="8450" width="19.00390625" style="277" customWidth="1"/>
    <col min="8451" max="8451" width="78.00390625" style="277" customWidth="1"/>
    <col min="8452" max="8453" width="9.28125" style="277" customWidth="1"/>
    <col min="8454" max="8457" width="15.00390625" style="277" customWidth="1"/>
    <col min="8458" max="8705" width="9.28125" style="277" customWidth="1"/>
    <col min="8706" max="8706" width="19.00390625" style="277" customWidth="1"/>
    <col min="8707" max="8707" width="78.00390625" style="277" customWidth="1"/>
    <col min="8708" max="8709" width="9.28125" style="277" customWidth="1"/>
    <col min="8710" max="8713" width="15.00390625" style="277" customWidth="1"/>
    <col min="8714" max="8961" width="9.28125" style="277" customWidth="1"/>
    <col min="8962" max="8962" width="19.00390625" style="277" customWidth="1"/>
    <col min="8963" max="8963" width="78.00390625" style="277" customWidth="1"/>
    <col min="8964" max="8965" width="9.28125" style="277" customWidth="1"/>
    <col min="8966" max="8969" width="15.00390625" style="277" customWidth="1"/>
    <col min="8970" max="9217" width="9.28125" style="277" customWidth="1"/>
    <col min="9218" max="9218" width="19.00390625" style="277" customWidth="1"/>
    <col min="9219" max="9219" width="78.00390625" style="277" customWidth="1"/>
    <col min="9220" max="9221" width="9.28125" style="277" customWidth="1"/>
    <col min="9222" max="9225" width="15.00390625" style="277" customWidth="1"/>
    <col min="9226" max="9473" width="9.28125" style="277" customWidth="1"/>
    <col min="9474" max="9474" width="19.00390625" style="277" customWidth="1"/>
    <col min="9475" max="9475" width="78.00390625" style="277" customWidth="1"/>
    <col min="9476" max="9477" width="9.28125" style="277" customWidth="1"/>
    <col min="9478" max="9481" width="15.00390625" style="277" customWidth="1"/>
    <col min="9482" max="9729" width="9.28125" style="277" customWidth="1"/>
    <col min="9730" max="9730" width="19.00390625" style="277" customWidth="1"/>
    <col min="9731" max="9731" width="78.00390625" style="277" customWidth="1"/>
    <col min="9732" max="9733" width="9.28125" style="277" customWidth="1"/>
    <col min="9734" max="9737" width="15.00390625" style="277" customWidth="1"/>
    <col min="9738" max="9985" width="9.28125" style="277" customWidth="1"/>
    <col min="9986" max="9986" width="19.00390625" style="277" customWidth="1"/>
    <col min="9987" max="9987" width="78.00390625" style="277" customWidth="1"/>
    <col min="9988" max="9989" width="9.28125" style="277" customWidth="1"/>
    <col min="9990" max="9993" width="15.00390625" style="277" customWidth="1"/>
    <col min="9994" max="10241" width="9.28125" style="277" customWidth="1"/>
    <col min="10242" max="10242" width="19.00390625" style="277" customWidth="1"/>
    <col min="10243" max="10243" width="78.00390625" style="277" customWidth="1"/>
    <col min="10244" max="10245" width="9.28125" style="277" customWidth="1"/>
    <col min="10246" max="10249" width="15.00390625" style="277" customWidth="1"/>
    <col min="10250" max="10497" width="9.28125" style="277" customWidth="1"/>
    <col min="10498" max="10498" width="19.00390625" style="277" customWidth="1"/>
    <col min="10499" max="10499" width="78.00390625" style="277" customWidth="1"/>
    <col min="10500" max="10501" width="9.28125" style="277" customWidth="1"/>
    <col min="10502" max="10505" width="15.00390625" style="277" customWidth="1"/>
    <col min="10506" max="10753" width="9.28125" style="277" customWidth="1"/>
    <col min="10754" max="10754" width="19.00390625" style="277" customWidth="1"/>
    <col min="10755" max="10755" width="78.00390625" style="277" customWidth="1"/>
    <col min="10756" max="10757" width="9.28125" style="277" customWidth="1"/>
    <col min="10758" max="10761" width="15.00390625" style="277" customWidth="1"/>
    <col min="10762" max="11009" width="9.28125" style="277" customWidth="1"/>
    <col min="11010" max="11010" width="19.00390625" style="277" customWidth="1"/>
    <col min="11011" max="11011" width="78.00390625" style="277" customWidth="1"/>
    <col min="11012" max="11013" width="9.28125" style="277" customWidth="1"/>
    <col min="11014" max="11017" width="15.00390625" style="277" customWidth="1"/>
    <col min="11018" max="11265" width="9.28125" style="277" customWidth="1"/>
    <col min="11266" max="11266" width="19.00390625" style="277" customWidth="1"/>
    <col min="11267" max="11267" width="78.00390625" style="277" customWidth="1"/>
    <col min="11268" max="11269" width="9.28125" style="277" customWidth="1"/>
    <col min="11270" max="11273" width="15.00390625" style="277" customWidth="1"/>
    <col min="11274" max="11521" width="9.28125" style="277" customWidth="1"/>
    <col min="11522" max="11522" width="19.00390625" style="277" customWidth="1"/>
    <col min="11523" max="11523" width="78.00390625" style="277" customWidth="1"/>
    <col min="11524" max="11525" width="9.28125" style="277" customWidth="1"/>
    <col min="11526" max="11529" width="15.00390625" style="277" customWidth="1"/>
    <col min="11530" max="11777" width="9.28125" style="277" customWidth="1"/>
    <col min="11778" max="11778" width="19.00390625" style="277" customWidth="1"/>
    <col min="11779" max="11779" width="78.00390625" style="277" customWidth="1"/>
    <col min="11780" max="11781" width="9.28125" style="277" customWidth="1"/>
    <col min="11782" max="11785" width="15.00390625" style="277" customWidth="1"/>
    <col min="11786" max="12033" width="9.28125" style="277" customWidth="1"/>
    <col min="12034" max="12034" width="19.00390625" style="277" customWidth="1"/>
    <col min="12035" max="12035" width="78.00390625" style="277" customWidth="1"/>
    <col min="12036" max="12037" width="9.28125" style="277" customWidth="1"/>
    <col min="12038" max="12041" width="15.00390625" style="277" customWidth="1"/>
    <col min="12042" max="12289" width="9.28125" style="277" customWidth="1"/>
    <col min="12290" max="12290" width="19.00390625" style="277" customWidth="1"/>
    <col min="12291" max="12291" width="78.00390625" style="277" customWidth="1"/>
    <col min="12292" max="12293" width="9.28125" style="277" customWidth="1"/>
    <col min="12294" max="12297" width="15.00390625" style="277" customWidth="1"/>
    <col min="12298" max="12545" width="9.28125" style="277" customWidth="1"/>
    <col min="12546" max="12546" width="19.00390625" style="277" customWidth="1"/>
    <col min="12547" max="12547" width="78.00390625" style="277" customWidth="1"/>
    <col min="12548" max="12549" width="9.28125" style="277" customWidth="1"/>
    <col min="12550" max="12553" width="15.00390625" style="277" customWidth="1"/>
    <col min="12554" max="12801" width="9.28125" style="277" customWidth="1"/>
    <col min="12802" max="12802" width="19.00390625" style="277" customWidth="1"/>
    <col min="12803" max="12803" width="78.00390625" style="277" customWidth="1"/>
    <col min="12804" max="12805" width="9.28125" style="277" customWidth="1"/>
    <col min="12806" max="12809" width="15.00390625" style="277" customWidth="1"/>
    <col min="12810" max="13057" width="9.28125" style="277" customWidth="1"/>
    <col min="13058" max="13058" width="19.00390625" style="277" customWidth="1"/>
    <col min="13059" max="13059" width="78.00390625" style="277" customWidth="1"/>
    <col min="13060" max="13061" width="9.28125" style="277" customWidth="1"/>
    <col min="13062" max="13065" width="15.00390625" style="277" customWidth="1"/>
    <col min="13066" max="13313" width="9.28125" style="277" customWidth="1"/>
    <col min="13314" max="13314" width="19.00390625" style="277" customWidth="1"/>
    <col min="13315" max="13315" width="78.00390625" style="277" customWidth="1"/>
    <col min="13316" max="13317" width="9.28125" style="277" customWidth="1"/>
    <col min="13318" max="13321" width="15.00390625" style="277" customWidth="1"/>
    <col min="13322" max="13569" width="9.28125" style="277" customWidth="1"/>
    <col min="13570" max="13570" width="19.00390625" style="277" customWidth="1"/>
    <col min="13571" max="13571" width="78.00390625" style="277" customWidth="1"/>
    <col min="13572" max="13573" width="9.28125" style="277" customWidth="1"/>
    <col min="13574" max="13577" width="15.00390625" style="277" customWidth="1"/>
    <col min="13578" max="13825" width="9.28125" style="277" customWidth="1"/>
    <col min="13826" max="13826" width="19.00390625" style="277" customWidth="1"/>
    <col min="13827" max="13827" width="78.00390625" style="277" customWidth="1"/>
    <col min="13828" max="13829" width="9.28125" style="277" customWidth="1"/>
    <col min="13830" max="13833" width="15.00390625" style="277" customWidth="1"/>
    <col min="13834" max="14081" width="9.28125" style="277" customWidth="1"/>
    <col min="14082" max="14082" width="19.00390625" style="277" customWidth="1"/>
    <col min="14083" max="14083" width="78.00390625" style="277" customWidth="1"/>
    <col min="14084" max="14085" width="9.28125" style="277" customWidth="1"/>
    <col min="14086" max="14089" width="15.00390625" style="277" customWidth="1"/>
    <col min="14090" max="14337" width="9.28125" style="277" customWidth="1"/>
    <col min="14338" max="14338" width="19.00390625" style="277" customWidth="1"/>
    <col min="14339" max="14339" width="78.00390625" style="277" customWidth="1"/>
    <col min="14340" max="14341" width="9.28125" style="277" customWidth="1"/>
    <col min="14342" max="14345" width="15.00390625" style="277" customWidth="1"/>
    <col min="14346" max="14593" width="9.28125" style="277" customWidth="1"/>
    <col min="14594" max="14594" width="19.00390625" style="277" customWidth="1"/>
    <col min="14595" max="14595" width="78.00390625" style="277" customWidth="1"/>
    <col min="14596" max="14597" width="9.28125" style="277" customWidth="1"/>
    <col min="14598" max="14601" width="15.00390625" style="277" customWidth="1"/>
    <col min="14602" max="14849" width="9.28125" style="277" customWidth="1"/>
    <col min="14850" max="14850" width="19.00390625" style="277" customWidth="1"/>
    <col min="14851" max="14851" width="78.00390625" style="277" customWidth="1"/>
    <col min="14852" max="14853" width="9.28125" style="277" customWidth="1"/>
    <col min="14854" max="14857" width="15.00390625" style="277" customWidth="1"/>
    <col min="14858" max="15105" width="9.28125" style="277" customWidth="1"/>
    <col min="15106" max="15106" width="19.00390625" style="277" customWidth="1"/>
    <col min="15107" max="15107" width="78.00390625" style="277" customWidth="1"/>
    <col min="15108" max="15109" width="9.28125" style="277" customWidth="1"/>
    <col min="15110" max="15113" width="15.00390625" style="277" customWidth="1"/>
    <col min="15114" max="15361" width="9.28125" style="277" customWidth="1"/>
    <col min="15362" max="15362" width="19.00390625" style="277" customWidth="1"/>
    <col min="15363" max="15363" width="78.00390625" style="277" customWidth="1"/>
    <col min="15364" max="15365" width="9.28125" style="277" customWidth="1"/>
    <col min="15366" max="15369" width="15.00390625" style="277" customWidth="1"/>
    <col min="15370" max="15617" width="9.28125" style="277" customWidth="1"/>
    <col min="15618" max="15618" width="19.00390625" style="277" customWidth="1"/>
    <col min="15619" max="15619" width="78.00390625" style="277" customWidth="1"/>
    <col min="15620" max="15621" width="9.28125" style="277" customWidth="1"/>
    <col min="15622" max="15625" width="15.00390625" style="277" customWidth="1"/>
    <col min="15626" max="15873" width="9.28125" style="277" customWidth="1"/>
    <col min="15874" max="15874" width="19.00390625" style="277" customWidth="1"/>
    <col min="15875" max="15875" width="78.00390625" style="277" customWidth="1"/>
    <col min="15876" max="15877" width="9.28125" style="277" customWidth="1"/>
    <col min="15878" max="15881" width="15.00390625" style="277" customWidth="1"/>
    <col min="15882" max="16129" width="9.28125" style="277" customWidth="1"/>
    <col min="16130" max="16130" width="19.00390625" style="277" customWidth="1"/>
    <col min="16131" max="16131" width="78.00390625" style="277" customWidth="1"/>
    <col min="16132" max="16133" width="9.28125" style="277" customWidth="1"/>
    <col min="16134" max="16137" width="15.00390625" style="277" customWidth="1"/>
    <col min="16138" max="16384" width="9.28125" style="277" customWidth="1"/>
  </cols>
  <sheetData>
    <row r="1" spans="1:5" ht="12">
      <c r="A1" s="497" t="s">
        <v>1104</v>
      </c>
      <c r="B1" s="497"/>
      <c r="C1" s="498"/>
      <c r="D1" s="498"/>
      <c r="E1" s="498"/>
    </row>
    <row r="2" spans="1:9" ht="12">
      <c r="A2" s="379" t="s">
        <v>1105</v>
      </c>
      <c r="B2" s="379" t="s">
        <v>1106</v>
      </c>
      <c r="C2" s="380" t="s">
        <v>1107</v>
      </c>
      <c r="D2" s="380" t="s">
        <v>1108</v>
      </c>
      <c r="E2" s="380" t="s">
        <v>1109</v>
      </c>
      <c r="F2" s="499" t="s">
        <v>1110</v>
      </c>
      <c r="G2" s="500"/>
      <c r="H2" s="500"/>
      <c r="I2" s="501"/>
    </row>
    <row r="3" spans="1:9" ht="12">
      <c r="A3" s="381" t="s">
        <v>1111</v>
      </c>
      <c r="B3" s="381" t="s">
        <v>1112</v>
      </c>
      <c r="C3" s="382"/>
      <c r="D3" s="382" t="s">
        <v>1113</v>
      </c>
      <c r="E3" s="382" t="s">
        <v>1114</v>
      </c>
      <c r="F3" s="383" t="s">
        <v>1115</v>
      </c>
      <c r="G3" s="383" t="s">
        <v>1116</v>
      </c>
      <c r="H3" s="383" t="s">
        <v>1115</v>
      </c>
      <c r="I3" s="383" t="s">
        <v>1117</v>
      </c>
    </row>
    <row r="4" spans="1:9" ht="12">
      <c r="A4" s="502" t="s">
        <v>1225</v>
      </c>
      <c r="B4" s="502"/>
      <c r="C4" s="500"/>
      <c r="D4" s="500"/>
      <c r="E4" s="500"/>
      <c r="F4" s="385"/>
      <c r="G4" s="385"/>
      <c r="H4" s="385"/>
      <c r="I4" s="385"/>
    </row>
    <row r="5" spans="1:9" ht="12">
      <c r="A5" s="386"/>
      <c r="B5" s="387"/>
      <c r="C5" s="387" t="s">
        <v>1199</v>
      </c>
      <c r="D5" s="388"/>
      <c r="E5" s="389"/>
      <c r="F5" s="388"/>
      <c r="G5" s="388"/>
      <c r="H5" s="388"/>
      <c r="I5" s="389"/>
    </row>
    <row r="6" spans="1:9" ht="12">
      <c r="A6" s="390">
        <f aca="true" t="shared" si="0" ref="A6:A12">A5+1</f>
        <v>1</v>
      </c>
      <c r="B6" s="391" t="s">
        <v>1226</v>
      </c>
      <c r="C6" s="399" t="s">
        <v>1227</v>
      </c>
      <c r="D6" s="421" t="s">
        <v>1061</v>
      </c>
      <c r="E6" s="394">
        <v>1</v>
      </c>
      <c r="F6" s="395"/>
      <c r="G6" s="396">
        <f>+F6*E6</f>
        <v>0</v>
      </c>
      <c r="H6" s="395"/>
      <c r="I6" s="396">
        <f>+H6*E6</f>
        <v>0</v>
      </c>
    </row>
    <row r="7" spans="1:9" ht="26.25">
      <c r="A7" s="390">
        <f t="shared" si="0"/>
        <v>2</v>
      </c>
      <c r="B7" s="391" t="s">
        <v>1228</v>
      </c>
      <c r="C7" s="399" t="s">
        <v>1229</v>
      </c>
      <c r="D7" s="421" t="s">
        <v>1061</v>
      </c>
      <c r="E7" s="394">
        <v>1</v>
      </c>
      <c r="F7" s="395"/>
      <c r="G7" s="396">
        <f aca="true" t="shared" si="1" ref="G7:G24">+F7*E7</f>
        <v>0</v>
      </c>
      <c r="H7" s="395"/>
      <c r="I7" s="396">
        <f aca="true" t="shared" si="2" ref="I7:I24">+H7*E7</f>
        <v>0</v>
      </c>
    </row>
    <row r="8" spans="1:9" ht="26.25">
      <c r="A8" s="404">
        <f t="shared" si="0"/>
        <v>3</v>
      </c>
      <c r="B8" s="391" t="s">
        <v>1230</v>
      </c>
      <c r="C8" s="399" t="s">
        <v>1231</v>
      </c>
      <c r="D8" s="393" t="s">
        <v>1061</v>
      </c>
      <c r="E8" s="402">
        <v>1</v>
      </c>
      <c r="F8" s="395"/>
      <c r="G8" s="396">
        <f t="shared" si="1"/>
        <v>0</v>
      </c>
      <c r="H8" s="395"/>
      <c r="I8" s="396">
        <f t="shared" si="2"/>
        <v>0</v>
      </c>
    </row>
    <row r="9" spans="1:9" ht="12">
      <c r="A9" s="404">
        <f t="shared" si="0"/>
        <v>4</v>
      </c>
      <c r="B9" s="391" t="s">
        <v>1232</v>
      </c>
      <c r="C9" s="399" t="s">
        <v>1233</v>
      </c>
      <c r="D9" s="393" t="s">
        <v>1061</v>
      </c>
      <c r="E9" s="402">
        <v>2</v>
      </c>
      <c r="F9" s="395"/>
      <c r="G9" s="396">
        <f t="shared" si="1"/>
        <v>0</v>
      </c>
      <c r="H9" s="395"/>
      <c r="I9" s="396">
        <f t="shared" si="2"/>
        <v>0</v>
      </c>
    </row>
    <row r="10" spans="1:9" ht="12">
      <c r="A10" s="404">
        <f t="shared" si="0"/>
        <v>5</v>
      </c>
      <c r="B10" s="391" t="s">
        <v>1234</v>
      </c>
      <c r="C10" s="399" t="s">
        <v>1235</v>
      </c>
      <c r="D10" s="393" t="s">
        <v>1061</v>
      </c>
      <c r="E10" s="402">
        <v>2</v>
      </c>
      <c r="F10" s="395"/>
      <c r="G10" s="396">
        <f t="shared" si="1"/>
        <v>0</v>
      </c>
      <c r="H10" s="395"/>
      <c r="I10" s="396">
        <f t="shared" si="2"/>
        <v>0</v>
      </c>
    </row>
    <row r="11" spans="1:9" ht="12">
      <c r="A11" s="404">
        <f t="shared" si="0"/>
        <v>6</v>
      </c>
      <c r="B11" s="391" t="s">
        <v>1236</v>
      </c>
      <c r="C11" s="400" t="s">
        <v>1237</v>
      </c>
      <c r="D11" s="401" t="s">
        <v>1061</v>
      </c>
      <c r="E11" s="402">
        <v>3</v>
      </c>
      <c r="F11" s="395"/>
      <c r="G11" s="396">
        <f t="shared" si="1"/>
        <v>0</v>
      </c>
      <c r="H11" s="395"/>
      <c r="I11" s="396">
        <f t="shared" si="2"/>
        <v>0</v>
      </c>
    </row>
    <row r="12" spans="1:9" ht="12">
      <c r="A12" s="404">
        <f t="shared" si="0"/>
        <v>7</v>
      </c>
      <c r="B12" s="391" t="s">
        <v>1238</v>
      </c>
      <c r="C12" s="400" t="s">
        <v>1239</v>
      </c>
      <c r="D12" s="401" t="s">
        <v>1061</v>
      </c>
      <c r="E12" s="402">
        <v>1</v>
      </c>
      <c r="F12" s="395"/>
      <c r="G12" s="396">
        <f t="shared" si="1"/>
        <v>0</v>
      </c>
      <c r="H12" s="395"/>
      <c r="I12" s="396">
        <f t="shared" si="2"/>
        <v>0</v>
      </c>
    </row>
    <row r="13" spans="1:5" ht="12">
      <c r="A13" s="386"/>
      <c r="B13" s="387"/>
      <c r="C13" s="387" t="s">
        <v>1161</v>
      </c>
      <c r="D13" s="388"/>
      <c r="E13" s="389"/>
    </row>
    <row r="14" spans="1:9" ht="12">
      <c r="A14" s="404">
        <f>A12+1</f>
        <v>8</v>
      </c>
      <c r="B14" s="391" t="s">
        <v>1240</v>
      </c>
      <c r="C14" s="399" t="s">
        <v>1241</v>
      </c>
      <c r="D14" s="401" t="s">
        <v>334</v>
      </c>
      <c r="E14" s="402">
        <v>100</v>
      </c>
      <c r="F14" s="395"/>
      <c r="G14" s="396">
        <f t="shared" si="1"/>
        <v>0</v>
      </c>
      <c r="H14" s="395"/>
      <c r="I14" s="396">
        <f t="shared" si="2"/>
        <v>0</v>
      </c>
    </row>
    <row r="15" spans="1:9" ht="12">
      <c r="A15" s="404">
        <f>A14+1</f>
        <v>9</v>
      </c>
      <c r="B15" s="391" t="s">
        <v>1178</v>
      </c>
      <c r="C15" s="392" t="s">
        <v>1179</v>
      </c>
      <c r="D15" s="393" t="s">
        <v>334</v>
      </c>
      <c r="E15" s="402">
        <v>12</v>
      </c>
      <c r="F15" s="395"/>
      <c r="G15" s="396">
        <f t="shared" si="1"/>
        <v>0</v>
      </c>
      <c r="H15" s="395"/>
      <c r="I15" s="396">
        <f t="shared" si="2"/>
        <v>0</v>
      </c>
    </row>
    <row r="16" spans="1:5" ht="12">
      <c r="A16" s="386"/>
      <c r="B16" s="387"/>
      <c r="C16" s="387" t="s">
        <v>1078</v>
      </c>
      <c r="D16" s="388"/>
      <c r="E16" s="389"/>
    </row>
    <row r="17" spans="1:9" ht="12">
      <c r="A17" s="404">
        <f>A15+1</f>
        <v>10</v>
      </c>
      <c r="B17" s="391"/>
      <c r="C17" s="399" t="s">
        <v>1188</v>
      </c>
      <c r="D17" s="393" t="s">
        <v>1029</v>
      </c>
      <c r="E17" s="402">
        <v>1</v>
      </c>
      <c r="F17" s="395"/>
      <c r="G17" s="396">
        <f t="shared" si="1"/>
        <v>0</v>
      </c>
      <c r="H17" s="395"/>
      <c r="I17" s="396">
        <f t="shared" si="2"/>
        <v>0</v>
      </c>
    </row>
    <row r="18" spans="1:9" ht="12">
      <c r="A18" s="404">
        <f aca="true" t="shared" si="3" ref="A18:A24">A17+1</f>
        <v>11</v>
      </c>
      <c r="B18" s="391"/>
      <c r="C18" s="399" t="s">
        <v>1189</v>
      </c>
      <c r="D18" s="393" t="s">
        <v>1029</v>
      </c>
      <c r="E18" s="402">
        <v>1</v>
      </c>
      <c r="F18" s="395"/>
      <c r="G18" s="396">
        <f t="shared" si="1"/>
        <v>0</v>
      </c>
      <c r="H18" s="395"/>
      <c r="I18" s="396">
        <f t="shared" si="2"/>
        <v>0</v>
      </c>
    </row>
    <row r="19" spans="1:9" ht="12">
      <c r="A19" s="390">
        <f t="shared" si="3"/>
        <v>12</v>
      </c>
      <c r="B19" s="391"/>
      <c r="C19" s="399" t="s">
        <v>1222</v>
      </c>
      <c r="D19" s="393" t="s">
        <v>1029</v>
      </c>
      <c r="E19" s="402">
        <v>1</v>
      </c>
      <c r="F19" s="395"/>
      <c r="G19" s="396">
        <f t="shared" si="1"/>
        <v>0</v>
      </c>
      <c r="H19" s="395"/>
      <c r="I19" s="396">
        <f t="shared" si="2"/>
        <v>0</v>
      </c>
    </row>
    <row r="20" spans="1:9" ht="12">
      <c r="A20" s="390">
        <f t="shared" si="3"/>
        <v>13</v>
      </c>
      <c r="B20" s="391"/>
      <c r="C20" s="399" t="s">
        <v>1242</v>
      </c>
      <c r="D20" s="393" t="s">
        <v>1029</v>
      </c>
      <c r="E20" s="402">
        <v>1</v>
      </c>
      <c r="F20" s="395"/>
      <c r="G20" s="396">
        <f t="shared" si="1"/>
        <v>0</v>
      </c>
      <c r="H20" s="395"/>
      <c r="I20" s="396">
        <f t="shared" si="2"/>
        <v>0</v>
      </c>
    </row>
    <row r="21" spans="1:9" ht="12">
      <c r="A21" s="390">
        <f t="shared" si="3"/>
        <v>14</v>
      </c>
      <c r="B21" s="391"/>
      <c r="C21" s="399" t="s">
        <v>1224</v>
      </c>
      <c r="D21" s="393" t="s">
        <v>1029</v>
      </c>
      <c r="E21" s="402">
        <v>1</v>
      </c>
      <c r="F21" s="395"/>
      <c r="G21" s="396">
        <f t="shared" si="1"/>
        <v>0</v>
      </c>
      <c r="H21" s="395"/>
      <c r="I21" s="396">
        <f t="shared" si="2"/>
        <v>0</v>
      </c>
    </row>
    <row r="22" spans="1:9" ht="12">
      <c r="A22" s="390">
        <f t="shared" si="3"/>
        <v>15</v>
      </c>
      <c r="B22" s="391"/>
      <c r="C22" s="399" t="s">
        <v>1190</v>
      </c>
      <c r="D22" s="393" t="s">
        <v>1029</v>
      </c>
      <c r="E22" s="402">
        <v>1</v>
      </c>
      <c r="F22" s="395"/>
      <c r="G22" s="396">
        <f t="shared" si="1"/>
        <v>0</v>
      </c>
      <c r="H22" s="395"/>
      <c r="I22" s="396">
        <f t="shared" si="2"/>
        <v>0</v>
      </c>
    </row>
    <row r="23" spans="1:9" ht="12">
      <c r="A23" s="390">
        <f t="shared" si="3"/>
        <v>16</v>
      </c>
      <c r="B23" s="391"/>
      <c r="C23" s="399" t="s">
        <v>1191</v>
      </c>
      <c r="D23" s="393" t="s">
        <v>1029</v>
      </c>
      <c r="E23" s="402">
        <v>1</v>
      </c>
      <c r="F23" s="395"/>
      <c r="G23" s="396">
        <f t="shared" si="1"/>
        <v>0</v>
      </c>
      <c r="H23" s="395"/>
      <c r="I23" s="396">
        <f t="shared" si="2"/>
        <v>0</v>
      </c>
    </row>
    <row r="24" spans="1:9" ht="12">
      <c r="A24" s="390">
        <f t="shared" si="3"/>
        <v>17</v>
      </c>
      <c r="B24" s="391"/>
      <c r="C24" s="392" t="s">
        <v>1192</v>
      </c>
      <c r="D24" s="393" t="s">
        <v>1193</v>
      </c>
      <c r="E24" s="402">
        <v>1</v>
      </c>
      <c r="F24" s="395"/>
      <c r="G24" s="396">
        <f t="shared" si="1"/>
        <v>0</v>
      </c>
      <c r="H24" s="395"/>
      <c r="I24" s="396">
        <f t="shared" si="2"/>
        <v>0</v>
      </c>
    </row>
    <row r="25" spans="2:5" ht="12">
      <c r="B25" s="405"/>
      <c r="C25" s="405"/>
      <c r="D25" s="405"/>
      <c r="E25" s="405"/>
    </row>
    <row r="26" spans="1:9" ht="12">
      <c r="A26" s="406"/>
      <c r="B26" s="407"/>
      <c r="C26" s="407" t="s">
        <v>1194</v>
      </c>
      <c r="D26" s="407"/>
      <c r="E26" s="408"/>
      <c r="F26" s="409"/>
      <c r="G26" s="409">
        <f>SUM(G5:G25)</f>
        <v>0</v>
      </c>
      <c r="H26" s="409"/>
      <c r="I26" s="410"/>
    </row>
    <row r="27" spans="1:9" ht="12">
      <c r="A27" s="411"/>
      <c r="B27" s="412"/>
      <c r="C27" s="412" t="s">
        <v>1195</v>
      </c>
      <c r="D27" s="412"/>
      <c r="E27" s="413"/>
      <c r="F27" s="414"/>
      <c r="G27" s="414"/>
      <c r="H27" s="414"/>
      <c r="I27" s="415">
        <f>SUM(I5:I25)</f>
        <v>0</v>
      </c>
    </row>
    <row r="28" spans="1:9" ht="12">
      <c r="A28" s="416"/>
      <c r="B28" s="417"/>
      <c r="C28" s="418" t="s">
        <v>1196</v>
      </c>
      <c r="D28" s="417"/>
      <c r="E28" s="417"/>
      <c r="F28" s="417"/>
      <c r="G28" s="417"/>
      <c r="H28" s="419" t="s">
        <v>1197</v>
      </c>
      <c r="I28" s="420">
        <f>SUM(G26:I27)</f>
        <v>0</v>
      </c>
    </row>
    <row r="29" spans="3:5" ht="12">
      <c r="C29" s="405"/>
      <c r="D29" s="405"/>
      <c r="E29" s="405"/>
    </row>
    <row r="30" spans="3:5" ht="12">
      <c r="C30" s="405"/>
      <c r="D30" s="405"/>
      <c r="E30" s="405"/>
    </row>
  </sheetData>
  <mergeCells count="3">
    <mergeCell ref="A1:E1"/>
    <mergeCell ref="F2:I2"/>
    <mergeCell ref="A4:E4"/>
  </mergeCells>
  <printOptions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81" r:id="rId1"/>
  <headerFooter>
    <oddHeader>&amp;CD.1.4.5 - SLP - Zařízení slaboproudé elektrotechniky&amp;R&amp;A</oddHeader>
    <oddFooter>&amp;C&amp;F&amp;RStrana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34"/>
  <sheetViews>
    <sheetView workbookViewId="0" topLeftCell="A4">
      <selection activeCell="I27" sqref="I27"/>
    </sheetView>
  </sheetViews>
  <sheetFormatPr defaultColWidth="9.140625" defaultRowHeight="12"/>
  <cols>
    <col min="1" max="1" width="9.28125" style="277" customWidth="1"/>
    <col min="2" max="2" width="19.00390625" style="277" customWidth="1"/>
    <col min="3" max="3" width="78.00390625" style="277" customWidth="1"/>
    <col min="4" max="5" width="9.28125" style="277" customWidth="1"/>
    <col min="6" max="9" width="15.00390625" style="277" customWidth="1"/>
    <col min="10" max="257" width="9.28125" style="277" customWidth="1"/>
    <col min="258" max="258" width="19.00390625" style="277" customWidth="1"/>
    <col min="259" max="259" width="78.00390625" style="277" customWidth="1"/>
    <col min="260" max="261" width="9.28125" style="277" customWidth="1"/>
    <col min="262" max="265" width="15.00390625" style="277" customWidth="1"/>
    <col min="266" max="513" width="9.28125" style="277" customWidth="1"/>
    <col min="514" max="514" width="19.00390625" style="277" customWidth="1"/>
    <col min="515" max="515" width="78.00390625" style="277" customWidth="1"/>
    <col min="516" max="517" width="9.28125" style="277" customWidth="1"/>
    <col min="518" max="521" width="15.00390625" style="277" customWidth="1"/>
    <col min="522" max="769" width="9.28125" style="277" customWidth="1"/>
    <col min="770" max="770" width="19.00390625" style="277" customWidth="1"/>
    <col min="771" max="771" width="78.00390625" style="277" customWidth="1"/>
    <col min="772" max="773" width="9.28125" style="277" customWidth="1"/>
    <col min="774" max="777" width="15.00390625" style="277" customWidth="1"/>
    <col min="778" max="1025" width="9.28125" style="277" customWidth="1"/>
    <col min="1026" max="1026" width="19.00390625" style="277" customWidth="1"/>
    <col min="1027" max="1027" width="78.00390625" style="277" customWidth="1"/>
    <col min="1028" max="1029" width="9.28125" style="277" customWidth="1"/>
    <col min="1030" max="1033" width="15.00390625" style="277" customWidth="1"/>
    <col min="1034" max="1281" width="9.28125" style="277" customWidth="1"/>
    <col min="1282" max="1282" width="19.00390625" style="277" customWidth="1"/>
    <col min="1283" max="1283" width="78.00390625" style="277" customWidth="1"/>
    <col min="1284" max="1285" width="9.28125" style="277" customWidth="1"/>
    <col min="1286" max="1289" width="15.00390625" style="277" customWidth="1"/>
    <col min="1290" max="1537" width="9.28125" style="277" customWidth="1"/>
    <col min="1538" max="1538" width="19.00390625" style="277" customWidth="1"/>
    <col min="1539" max="1539" width="78.00390625" style="277" customWidth="1"/>
    <col min="1540" max="1541" width="9.28125" style="277" customWidth="1"/>
    <col min="1542" max="1545" width="15.00390625" style="277" customWidth="1"/>
    <col min="1546" max="1793" width="9.28125" style="277" customWidth="1"/>
    <col min="1794" max="1794" width="19.00390625" style="277" customWidth="1"/>
    <col min="1795" max="1795" width="78.00390625" style="277" customWidth="1"/>
    <col min="1796" max="1797" width="9.28125" style="277" customWidth="1"/>
    <col min="1798" max="1801" width="15.00390625" style="277" customWidth="1"/>
    <col min="1802" max="2049" width="9.28125" style="277" customWidth="1"/>
    <col min="2050" max="2050" width="19.00390625" style="277" customWidth="1"/>
    <col min="2051" max="2051" width="78.00390625" style="277" customWidth="1"/>
    <col min="2052" max="2053" width="9.28125" style="277" customWidth="1"/>
    <col min="2054" max="2057" width="15.00390625" style="277" customWidth="1"/>
    <col min="2058" max="2305" width="9.28125" style="277" customWidth="1"/>
    <col min="2306" max="2306" width="19.00390625" style="277" customWidth="1"/>
    <col min="2307" max="2307" width="78.00390625" style="277" customWidth="1"/>
    <col min="2308" max="2309" width="9.28125" style="277" customWidth="1"/>
    <col min="2310" max="2313" width="15.00390625" style="277" customWidth="1"/>
    <col min="2314" max="2561" width="9.28125" style="277" customWidth="1"/>
    <col min="2562" max="2562" width="19.00390625" style="277" customWidth="1"/>
    <col min="2563" max="2563" width="78.00390625" style="277" customWidth="1"/>
    <col min="2564" max="2565" width="9.28125" style="277" customWidth="1"/>
    <col min="2566" max="2569" width="15.00390625" style="277" customWidth="1"/>
    <col min="2570" max="2817" width="9.28125" style="277" customWidth="1"/>
    <col min="2818" max="2818" width="19.00390625" style="277" customWidth="1"/>
    <col min="2819" max="2819" width="78.00390625" style="277" customWidth="1"/>
    <col min="2820" max="2821" width="9.28125" style="277" customWidth="1"/>
    <col min="2822" max="2825" width="15.00390625" style="277" customWidth="1"/>
    <col min="2826" max="3073" width="9.28125" style="277" customWidth="1"/>
    <col min="3074" max="3074" width="19.00390625" style="277" customWidth="1"/>
    <col min="3075" max="3075" width="78.00390625" style="277" customWidth="1"/>
    <col min="3076" max="3077" width="9.28125" style="277" customWidth="1"/>
    <col min="3078" max="3081" width="15.00390625" style="277" customWidth="1"/>
    <col min="3082" max="3329" width="9.28125" style="277" customWidth="1"/>
    <col min="3330" max="3330" width="19.00390625" style="277" customWidth="1"/>
    <col min="3331" max="3331" width="78.00390625" style="277" customWidth="1"/>
    <col min="3332" max="3333" width="9.28125" style="277" customWidth="1"/>
    <col min="3334" max="3337" width="15.00390625" style="277" customWidth="1"/>
    <col min="3338" max="3585" width="9.28125" style="277" customWidth="1"/>
    <col min="3586" max="3586" width="19.00390625" style="277" customWidth="1"/>
    <col min="3587" max="3587" width="78.00390625" style="277" customWidth="1"/>
    <col min="3588" max="3589" width="9.28125" style="277" customWidth="1"/>
    <col min="3590" max="3593" width="15.00390625" style="277" customWidth="1"/>
    <col min="3594" max="3841" width="9.28125" style="277" customWidth="1"/>
    <col min="3842" max="3842" width="19.00390625" style="277" customWidth="1"/>
    <col min="3843" max="3843" width="78.00390625" style="277" customWidth="1"/>
    <col min="3844" max="3845" width="9.28125" style="277" customWidth="1"/>
    <col min="3846" max="3849" width="15.00390625" style="277" customWidth="1"/>
    <col min="3850" max="4097" width="9.28125" style="277" customWidth="1"/>
    <col min="4098" max="4098" width="19.00390625" style="277" customWidth="1"/>
    <col min="4099" max="4099" width="78.00390625" style="277" customWidth="1"/>
    <col min="4100" max="4101" width="9.28125" style="277" customWidth="1"/>
    <col min="4102" max="4105" width="15.00390625" style="277" customWidth="1"/>
    <col min="4106" max="4353" width="9.28125" style="277" customWidth="1"/>
    <col min="4354" max="4354" width="19.00390625" style="277" customWidth="1"/>
    <col min="4355" max="4355" width="78.00390625" style="277" customWidth="1"/>
    <col min="4356" max="4357" width="9.28125" style="277" customWidth="1"/>
    <col min="4358" max="4361" width="15.00390625" style="277" customWidth="1"/>
    <col min="4362" max="4609" width="9.28125" style="277" customWidth="1"/>
    <col min="4610" max="4610" width="19.00390625" style="277" customWidth="1"/>
    <col min="4611" max="4611" width="78.00390625" style="277" customWidth="1"/>
    <col min="4612" max="4613" width="9.28125" style="277" customWidth="1"/>
    <col min="4614" max="4617" width="15.00390625" style="277" customWidth="1"/>
    <col min="4618" max="4865" width="9.28125" style="277" customWidth="1"/>
    <col min="4866" max="4866" width="19.00390625" style="277" customWidth="1"/>
    <col min="4867" max="4867" width="78.00390625" style="277" customWidth="1"/>
    <col min="4868" max="4869" width="9.28125" style="277" customWidth="1"/>
    <col min="4870" max="4873" width="15.00390625" style="277" customWidth="1"/>
    <col min="4874" max="5121" width="9.28125" style="277" customWidth="1"/>
    <col min="5122" max="5122" width="19.00390625" style="277" customWidth="1"/>
    <col min="5123" max="5123" width="78.00390625" style="277" customWidth="1"/>
    <col min="5124" max="5125" width="9.28125" style="277" customWidth="1"/>
    <col min="5126" max="5129" width="15.00390625" style="277" customWidth="1"/>
    <col min="5130" max="5377" width="9.28125" style="277" customWidth="1"/>
    <col min="5378" max="5378" width="19.00390625" style="277" customWidth="1"/>
    <col min="5379" max="5379" width="78.00390625" style="277" customWidth="1"/>
    <col min="5380" max="5381" width="9.28125" style="277" customWidth="1"/>
    <col min="5382" max="5385" width="15.00390625" style="277" customWidth="1"/>
    <col min="5386" max="5633" width="9.28125" style="277" customWidth="1"/>
    <col min="5634" max="5634" width="19.00390625" style="277" customWidth="1"/>
    <col min="5635" max="5635" width="78.00390625" style="277" customWidth="1"/>
    <col min="5636" max="5637" width="9.28125" style="277" customWidth="1"/>
    <col min="5638" max="5641" width="15.00390625" style="277" customWidth="1"/>
    <col min="5642" max="5889" width="9.28125" style="277" customWidth="1"/>
    <col min="5890" max="5890" width="19.00390625" style="277" customWidth="1"/>
    <col min="5891" max="5891" width="78.00390625" style="277" customWidth="1"/>
    <col min="5892" max="5893" width="9.28125" style="277" customWidth="1"/>
    <col min="5894" max="5897" width="15.00390625" style="277" customWidth="1"/>
    <col min="5898" max="6145" width="9.28125" style="277" customWidth="1"/>
    <col min="6146" max="6146" width="19.00390625" style="277" customWidth="1"/>
    <col min="6147" max="6147" width="78.00390625" style="277" customWidth="1"/>
    <col min="6148" max="6149" width="9.28125" style="277" customWidth="1"/>
    <col min="6150" max="6153" width="15.00390625" style="277" customWidth="1"/>
    <col min="6154" max="6401" width="9.28125" style="277" customWidth="1"/>
    <col min="6402" max="6402" width="19.00390625" style="277" customWidth="1"/>
    <col min="6403" max="6403" width="78.00390625" style="277" customWidth="1"/>
    <col min="6404" max="6405" width="9.28125" style="277" customWidth="1"/>
    <col min="6406" max="6409" width="15.00390625" style="277" customWidth="1"/>
    <col min="6410" max="6657" width="9.28125" style="277" customWidth="1"/>
    <col min="6658" max="6658" width="19.00390625" style="277" customWidth="1"/>
    <col min="6659" max="6659" width="78.00390625" style="277" customWidth="1"/>
    <col min="6660" max="6661" width="9.28125" style="277" customWidth="1"/>
    <col min="6662" max="6665" width="15.00390625" style="277" customWidth="1"/>
    <col min="6666" max="6913" width="9.28125" style="277" customWidth="1"/>
    <col min="6914" max="6914" width="19.00390625" style="277" customWidth="1"/>
    <col min="6915" max="6915" width="78.00390625" style="277" customWidth="1"/>
    <col min="6916" max="6917" width="9.28125" style="277" customWidth="1"/>
    <col min="6918" max="6921" width="15.00390625" style="277" customWidth="1"/>
    <col min="6922" max="7169" width="9.28125" style="277" customWidth="1"/>
    <col min="7170" max="7170" width="19.00390625" style="277" customWidth="1"/>
    <col min="7171" max="7171" width="78.00390625" style="277" customWidth="1"/>
    <col min="7172" max="7173" width="9.28125" style="277" customWidth="1"/>
    <col min="7174" max="7177" width="15.00390625" style="277" customWidth="1"/>
    <col min="7178" max="7425" width="9.28125" style="277" customWidth="1"/>
    <col min="7426" max="7426" width="19.00390625" style="277" customWidth="1"/>
    <col min="7427" max="7427" width="78.00390625" style="277" customWidth="1"/>
    <col min="7428" max="7429" width="9.28125" style="277" customWidth="1"/>
    <col min="7430" max="7433" width="15.00390625" style="277" customWidth="1"/>
    <col min="7434" max="7681" width="9.28125" style="277" customWidth="1"/>
    <col min="7682" max="7682" width="19.00390625" style="277" customWidth="1"/>
    <col min="7683" max="7683" width="78.00390625" style="277" customWidth="1"/>
    <col min="7684" max="7685" width="9.28125" style="277" customWidth="1"/>
    <col min="7686" max="7689" width="15.00390625" style="277" customWidth="1"/>
    <col min="7690" max="7937" width="9.28125" style="277" customWidth="1"/>
    <col min="7938" max="7938" width="19.00390625" style="277" customWidth="1"/>
    <col min="7939" max="7939" width="78.00390625" style="277" customWidth="1"/>
    <col min="7940" max="7941" width="9.28125" style="277" customWidth="1"/>
    <col min="7942" max="7945" width="15.00390625" style="277" customWidth="1"/>
    <col min="7946" max="8193" width="9.28125" style="277" customWidth="1"/>
    <col min="8194" max="8194" width="19.00390625" style="277" customWidth="1"/>
    <col min="8195" max="8195" width="78.00390625" style="277" customWidth="1"/>
    <col min="8196" max="8197" width="9.28125" style="277" customWidth="1"/>
    <col min="8198" max="8201" width="15.00390625" style="277" customWidth="1"/>
    <col min="8202" max="8449" width="9.28125" style="277" customWidth="1"/>
    <col min="8450" max="8450" width="19.00390625" style="277" customWidth="1"/>
    <col min="8451" max="8451" width="78.00390625" style="277" customWidth="1"/>
    <col min="8452" max="8453" width="9.28125" style="277" customWidth="1"/>
    <col min="8454" max="8457" width="15.00390625" style="277" customWidth="1"/>
    <col min="8458" max="8705" width="9.28125" style="277" customWidth="1"/>
    <col min="8706" max="8706" width="19.00390625" style="277" customWidth="1"/>
    <col min="8707" max="8707" width="78.00390625" style="277" customWidth="1"/>
    <col min="8708" max="8709" width="9.28125" style="277" customWidth="1"/>
    <col min="8710" max="8713" width="15.00390625" style="277" customWidth="1"/>
    <col min="8714" max="8961" width="9.28125" style="277" customWidth="1"/>
    <col min="8962" max="8962" width="19.00390625" style="277" customWidth="1"/>
    <col min="8963" max="8963" width="78.00390625" style="277" customWidth="1"/>
    <col min="8964" max="8965" width="9.28125" style="277" customWidth="1"/>
    <col min="8966" max="8969" width="15.00390625" style="277" customWidth="1"/>
    <col min="8970" max="9217" width="9.28125" style="277" customWidth="1"/>
    <col min="9218" max="9218" width="19.00390625" style="277" customWidth="1"/>
    <col min="9219" max="9219" width="78.00390625" style="277" customWidth="1"/>
    <col min="9220" max="9221" width="9.28125" style="277" customWidth="1"/>
    <col min="9222" max="9225" width="15.00390625" style="277" customWidth="1"/>
    <col min="9226" max="9473" width="9.28125" style="277" customWidth="1"/>
    <col min="9474" max="9474" width="19.00390625" style="277" customWidth="1"/>
    <col min="9475" max="9475" width="78.00390625" style="277" customWidth="1"/>
    <col min="9476" max="9477" width="9.28125" style="277" customWidth="1"/>
    <col min="9478" max="9481" width="15.00390625" style="277" customWidth="1"/>
    <col min="9482" max="9729" width="9.28125" style="277" customWidth="1"/>
    <col min="9730" max="9730" width="19.00390625" style="277" customWidth="1"/>
    <col min="9731" max="9731" width="78.00390625" style="277" customWidth="1"/>
    <col min="9732" max="9733" width="9.28125" style="277" customWidth="1"/>
    <col min="9734" max="9737" width="15.00390625" style="277" customWidth="1"/>
    <col min="9738" max="9985" width="9.28125" style="277" customWidth="1"/>
    <col min="9986" max="9986" width="19.00390625" style="277" customWidth="1"/>
    <col min="9987" max="9987" width="78.00390625" style="277" customWidth="1"/>
    <col min="9988" max="9989" width="9.28125" style="277" customWidth="1"/>
    <col min="9990" max="9993" width="15.00390625" style="277" customWidth="1"/>
    <col min="9994" max="10241" width="9.28125" style="277" customWidth="1"/>
    <col min="10242" max="10242" width="19.00390625" style="277" customWidth="1"/>
    <col min="10243" max="10243" width="78.00390625" style="277" customWidth="1"/>
    <col min="10244" max="10245" width="9.28125" style="277" customWidth="1"/>
    <col min="10246" max="10249" width="15.00390625" style="277" customWidth="1"/>
    <col min="10250" max="10497" width="9.28125" style="277" customWidth="1"/>
    <col min="10498" max="10498" width="19.00390625" style="277" customWidth="1"/>
    <col min="10499" max="10499" width="78.00390625" style="277" customWidth="1"/>
    <col min="10500" max="10501" width="9.28125" style="277" customWidth="1"/>
    <col min="10502" max="10505" width="15.00390625" style="277" customWidth="1"/>
    <col min="10506" max="10753" width="9.28125" style="277" customWidth="1"/>
    <col min="10754" max="10754" width="19.00390625" style="277" customWidth="1"/>
    <col min="10755" max="10755" width="78.00390625" style="277" customWidth="1"/>
    <col min="10756" max="10757" width="9.28125" style="277" customWidth="1"/>
    <col min="10758" max="10761" width="15.00390625" style="277" customWidth="1"/>
    <col min="10762" max="11009" width="9.28125" style="277" customWidth="1"/>
    <col min="11010" max="11010" width="19.00390625" style="277" customWidth="1"/>
    <col min="11011" max="11011" width="78.00390625" style="277" customWidth="1"/>
    <col min="11012" max="11013" width="9.28125" style="277" customWidth="1"/>
    <col min="11014" max="11017" width="15.00390625" style="277" customWidth="1"/>
    <col min="11018" max="11265" width="9.28125" style="277" customWidth="1"/>
    <col min="11266" max="11266" width="19.00390625" style="277" customWidth="1"/>
    <col min="11267" max="11267" width="78.00390625" style="277" customWidth="1"/>
    <col min="11268" max="11269" width="9.28125" style="277" customWidth="1"/>
    <col min="11270" max="11273" width="15.00390625" style="277" customWidth="1"/>
    <col min="11274" max="11521" width="9.28125" style="277" customWidth="1"/>
    <col min="11522" max="11522" width="19.00390625" style="277" customWidth="1"/>
    <col min="11523" max="11523" width="78.00390625" style="277" customWidth="1"/>
    <col min="11524" max="11525" width="9.28125" style="277" customWidth="1"/>
    <col min="11526" max="11529" width="15.00390625" style="277" customWidth="1"/>
    <col min="11530" max="11777" width="9.28125" style="277" customWidth="1"/>
    <col min="11778" max="11778" width="19.00390625" style="277" customWidth="1"/>
    <col min="11779" max="11779" width="78.00390625" style="277" customWidth="1"/>
    <col min="11780" max="11781" width="9.28125" style="277" customWidth="1"/>
    <col min="11782" max="11785" width="15.00390625" style="277" customWidth="1"/>
    <col min="11786" max="12033" width="9.28125" style="277" customWidth="1"/>
    <col min="12034" max="12034" width="19.00390625" style="277" customWidth="1"/>
    <col min="12035" max="12035" width="78.00390625" style="277" customWidth="1"/>
    <col min="12036" max="12037" width="9.28125" style="277" customWidth="1"/>
    <col min="12038" max="12041" width="15.00390625" style="277" customWidth="1"/>
    <col min="12042" max="12289" width="9.28125" style="277" customWidth="1"/>
    <col min="12290" max="12290" width="19.00390625" style="277" customWidth="1"/>
    <col min="12291" max="12291" width="78.00390625" style="277" customWidth="1"/>
    <col min="12292" max="12293" width="9.28125" style="277" customWidth="1"/>
    <col min="12294" max="12297" width="15.00390625" style="277" customWidth="1"/>
    <col min="12298" max="12545" width="9.28125" style="277" customWidth="1"/>
    <col min="12546" max="12546" width="19.00390625" style="277" customWidth="1"/>
    <col min="12547" max="12547" width="78.00390625" style="277" customWidth="1"/>
    <col min="12548" max="12549" width="9.28125" style="277" customWidth="1"/>
    <col min="12550" max="12553" width="15.00390625" style="277" customWidth="1"/>
    <col min="12554" max="12801" width="9.28125" style="277" customWidth="1"/>
    <col min="12802" max="12802" width="19.00390625" style="277" customWidth="1"/>
    <col min="12803" max="12803" width="78.00390625" style="277" customWidth="1"/>
    <col min="12804" max="12805" width="9.28125" style="277" customWidth="1"/>
    <col min="12806" max="12809" width="15.00390625" style="277" customWidth="1"/>
    <col min="12810" max="13057" width="9.28125" style="277" customWidth="1"/>
    <col min="13058" max="13058" width="19.00390625" style="277" customWidth="1"/>
    <col min="13059" max="13059" width="78.00390625" style="277" customWidth="1"/>
    <col min="13060" max="13061" width="9.28125" style="277" customWidth="1"/>
    <col min="13062" max="13065" width="15.00390625" style="277" customWidth="1"/>
    <col min="13066" max="13313" width="9.28125" style="277" customWidth="1"/>
    <col min="13314" max="13314" width="19.00390625" style="277" customWidth="1"/>
    <col min="13315" max="13315" width="78.00390625" style="277" customWidth="1"/>
    <col min="13316" max="13317" width="9.28125" style="277" customWidth="1"/>
    <col min="13318" max="13321" width="15.00390625" style="277" customWidth="1"/>
    <col min="13322" max="13569" width="9.28125" style="277" customWidth="1"/>
    <col min="13570" max="13570" width="19.00390625" style="277" customWidth="1"/>
    <col min="13571" max="13571" width="78.00390625" style="277" customWidth="1"/>
    <col min="13572" max="13573" width="9.28125" style="277" customWidth="1"/>
    <col min="13574" max="13577" width="15.00390625" style="277" customWidth="1"/>
    <col min="13578" max="13825" width="9.28125" style="277" customWidth="1"/>
    <col min="13826" max="13826" width="19.00390625" style="277" customWidth="1"/>
    <col min="13827" max="13827" width="78.00390625" style="277" customWidth="1"/>
    <col min="13828" max="13829" width="9.28125" style="277" customWidth="1"/>
    <col min="13830" max="13833" width="15.00390625" style="277" customWidth="1"/>
    <col min="13834" max="14081" width="9.28125" style="277" customWidth="1"/>
    <col min="14082" max="14082" width="19.00390625" style="277" customWidth="1"/>
    <col min="14083" max="14083" width="78.00390625" style="277" customWidth="1"/>
    <col min="14084" max="14085" width="9.28125" style="277" customWidth="1"/>
    <col min="14086" max="14089" width="15.00390625" style="277" customWidth="1"/>
    <col min="14090" max="14337" width="9.28125" style="277" customWidth="1"/>
    <col min="14338" max="14338" width="19.00390625" style="277" customWidth="1"/>
    <col min="14339" max="14339" width="78.00390625" style="277" customWidth="1"/>
    <col min="14340" max="14341" width="9.28125" style="277" customWidth="1"/>
    <col min="14342" max="14345" width="15.00390625" style="277" customWidth="1"/>
    <col min="14346" max="14593" width="9.28125" style="277" customWidth="1"/>
    <col min="14594" max="14594" width="19.00390625" style="277" customWidth="1"/>
    <col min="14595" max="14595" width="78.00390625" style="277" customWidth="1"/>
    <col min="14596" max="14597" width="9.28125" style="277" customWidth="1"/>
    <col min="14598" max="14601" width="15.00390625" style="277" customWidth="1"/>
    <col min="14602" max="14849" width="9.28125" style="277" customWidth="1"/>
    <col min="14850" max="14850" width="19.00390625" style="277" customWidth="1"/>
    <col min="14851" max="14851" width="78.00390625" style="277" customWidth="1"/>
    <col min="14852" max="14853" width="9.28125" style="277" customWidth="1"/>
    <col min="14854" max="14857" width="15.00390625" style="277" customWidth="1"/>
    <col min="14858" max="15105" width="9.28125" style="277" customWidth="1"/>
    <col min="15106" max="15106" width="19.00390625" style="277" customWidth="1"/>
    <col min="15107" max="15107" width="78.00390625" style="277" customWidth="1"/>
    <col min="15108" max="15109" width="9.28125" style="277" customWidth="1"/>
    <col min="15110" max="15113" width="15.00390625" style="277" customWidth="1"/>
    <col min="15114" max="15361" width="9.28125" style="277" customWidth="1"/>
    <col min="15362" max="15362" width="19.00390625" style="277" customWidth="1"/>
    <col min="15363" max="15363" width="78.00390625" style="277" customWidth="1"/>
    <col min="15364" max="15365" width="9.28125" style="277" customWidth="1"/>
    <col min="15366" max="15369" width="15.00390625" style="277" customWidth="1"/>
    <col min="15370" max="15617" width="9.28125" style="277" customWidth="1"/>
    <col min="15618" max="15618" width="19.00390625" style="277" customWidth="1"/>
    <col min="15619" max="15619" width="78.00390625" style="277" customWidth="1"/>
    <col min="15620" max="15621" width="9.28125" style="277" customWidth="1"/>
    <col min="15622" max="15625" width="15.00390625" style="277" customWidth="1"/>
    <col min="15626" max="15873" width="9.28125" style="277" customWidth="1"/>
    <col min="15874" max="15874" width="19.00390625" style="277" customWidth="1"/>
    <col min="15875" max="15875" width="78.00390625" style="277" customWidth="1"/>
    <col min="15876" max="15877" width="9.28125" style="277" customWidth="1"/>
    <col min="15878" max="15881" width="15.00390625" style="277" customWidth="1"/>
    <col min="15882" max="16129" width="9.28125" style="277" customWidth="1"/>
    <col min="16130" max="16130" width="19.00390625" style="277" customWidth="1"/>
    <col min="16131" max="16131" width="78.00390625" style="277" customWidth="1"/>
    <col min="16132" max="16133" width="9.28125" style="277" customWidth="1"/>
    <col min="16134" max="16137" width="15.00390625" style="277" customWidth="1"/>
    <col min="16138" max="16384" width="9.28125" style="277" customWidth="1"/>
  </cols>
  <sheetData>
    <row r="1" spans="1:5" ht="12">
      <c r="A1" s="497" t="s">
        <v>1104</v>
      </c>
      <c r="B1" s="497"/>
      <c r="C1" s="498"/>
      <c r="D1" s="498"/>
      <c r="E1" s="498"/>
    </row>
    <row r="2" spans="1:9" ht="12">
      <c r="A2" s="379" t="s">
        <v>1105</v>
      </c>
      <c r="B2" s="379" t="s">
        <v>1106</v>
      </c>
      <c r="C2" s="380" t="s">
        <v>1107</v>
      </c>
      <c r="D2" s="380" t="s">
        <v>1108</v>
      </c>
      <c r="E2" s="380" t="s">
        <v>1109</v>
      </c>
      <c r="F2" s="499" t="s">
        <v>1110</v>
      </c>
      <c r="G2" s="500"/>
      <c r="H2" s="500"/>
      <c r="I2" s="501"/>
    </row>
    <row r="3" spans="1:9" ht="12">
      <c r="A3" s="381" t="s">
        <v>1111</v>
      </c>
      <c r="B3" s="381" t="s">
        <v>1112</v>
      </c>
      <c r="C3" s="382"/>
      <c r="D3" s="382" t="s">
        <v>1113</v>
      </c>
      <c r="E3" s="382" t="s">
        <v>1114</v>
      </c>
      <c r="F3" s="383" t="s">
        <v>1115</v>
      </c>
      <c r="G3" s="383" t="s">
        <v>1116</v>
      </c>
      <c r="H3" s="383" t="s">
        <v>1115</v>
      </c>
      <c r="I3" s="383" t="s">
        <v>1117</v>
      </c>
    </row>
    <row r="4" spans="1:9" ht="12">
      <c r="A4" s="502" t="s">
        <v>1243</v>
      </c>
      <c r="B4" s="502"/>
      <c r="C4" s="500"/>
      <c r="D4" s="500"/>
      <c r="E4" s="500"/>
      <c r="F4" s="385"/>
      <c r="G4" s="385"/>
      <c r="H4" s="385"/>
      <c r="I4" s="385"/>
    </row>
    <row r="5" spans="1:9" ht="12">
      <c r="A5" s="386"/>
      <c r="B5" s="387"/>
      <c r="C5" s="387" t="s">
        <v>1199</v>
      </c>
      <c r="D5" s="388"/>
      <c r="E5" s="389"/>
      <c r="F5" s="388"/>
      <c r="G5" s="388"/>
      <c r="H5" s="388"/>
      <c r="I5" s="389"/>
    </row>
    <row r="6" spans="1:9" ht="26.25">
      <c r="A6" s="390">
        <f>A5+1</f>
        <v>1</v>
      </c>
      <c r="B6" s="391" t="s">
        <v>1244</v>
      </c>
      <c r="C6" s="392" t="s">
        <v>1245</v>
      </c>
      <c r="D6" s="393" t="s">
        <v>1061</v>
      </c>
      <c r="E6" s="394">
        <v>1</v>
      </c>
      <c r="F6" s="395"/>
      <c r="G6" s="396">
        <f>+F6*E6</f>
        <v>0</v>
      </c>
      <c r="H6" s="395"/>
      <c r="I6" s="396">
        <f>+H6*E6</f>
        <v>0</v>
      </c>
    </row>
    <row r="7" spans="1:9" ht="12">
      <c r="A7" s="390">
        <f>A6+1</f>
        <v>2</v>
      </c>
      <c r="B7" s="391" t="s">
        <v>1246</v>
      </c>
      <c r="C7" s="392" t="s">
        <v>1247</v>
      </c>
      <c r="D7" s="393" t="s">
        <v>1061</v>
      </c>
      <c r="E7" s="394">
        <v>1</v>
      </c>
      <c r="F7" s="395"/>
      <c r="G7" s="396">
        <f aca="true" t="shared" si="0" ref="G7:G24">+F7*E7</f>
        <v>0</v>
      </c>
      <c r="H7" s="395"/>
      <c r="I7" s="396">
        <f aca="true" t="shared" si="1" ref="I7:I24">+H7*E7</f>
        <v>0</v>
      </c>
    </row>
    <row r="8" spans="1:9" ht="12">
      <c r="A8" s="390">
        <f>A7+1</f>
        <v>3</v>
      </c>
      <c r="B8" s="391" t="s">
        <v>1248</v>
      </c>
      <c r="C8" s="392" t="s">
        <v>1249</v>
      </c>
      <c r="D8" s="393" t="s">
        <v>1061</v>
      </c>
      <c r="E8" s="394">
        <v>1</v>
      </c>
      <c r="F8" s="395"/>
      <c r="G8" s="396">
        <f t="shared" si="0"/>
        <v>0</v>
      </c>
      <c r="H8" s="395"/>
      <c r="I8" s="396">
        <f t="shared" si="1"/>
        <v>0</v>
      </c>
    </row>
    <row r="9" spans="1:9" ht="12">
      <c r="A9" s="390">
        <f>A8+1</f>
        <v>4</v>
      </c>
      <c r="B9" s="391" t="s">
        <v>1250</v>
      </c>
      <c r="C9" s="392" t="s">
        <v>1251</v>
      </c>
      <c r="D9" s="393" t="s">
        <v>1061</v>
      </c>
      <c r="E9" s="394">
        <v>1</v>
      </c>
      <c r="F9" s="395"/>
      <c r="G9" s="396">
        <f t="shared" si="0"/>
        <v>0</v>
      </c>
      <c r="H9" s="395"/>
      <c r="I9" s="396">
        <f t="shared" si="1"/>
        <v>0</v>
      </c>
    </row>
    <row r="10" spans="1:9" ht="12">
      <c r="A10" s="390">
        <f>A9+1</f>
        <v>5</v>
      </c>
      <c r="B10" s="391">
        <v>101506</v>
      </c>
      <c r="C10" s="392" t="s">
        <v>1252</v>
      </c>
      <c r="D10" s="393" t="s">
        <v>1061</v>
      </c>
      <c r="E10" s="394">
        <v>1</v>
      </c>
      <c r="F10" s="395"/>
      <c r="G10" s="396">
        <f t="shared" si="0"/>
        <v>0</v>
      </c>
      <c r="H10" s="395"/>
      <c r="I10" s="396">
        <f t="shared" si="1"/>
        <v>0</v>
      </c>
    </row>
    <row r="11" spans="1:5" ht="12">
      <c r="A11" s="386"/>
      <c r="B11" s="387"/>
      <c r="C11" s="387" t="s">
        <v>1161</v>
      </c>
      <c r="D11" s="388"/>
      <c r="E11" s="389"/>
    </row>
    <row r="12" spans="1:9" ht="26.25">
      <c r="A12" s="390">
        <f>A10+1</f>
        <v>6</v>
      </c>
      <c r="B12" s="391" t="s">
        <v>1253</v>
      </c>
      <c r="C12" s="392" t="s">
        <v>1254</v>
      </c>
      <c r="D12" s="393" t="s">
        <v>334</v>
      </c>
      <c r="E12" s="394">
        <v>100</v>
      </c>
      <c r="F12" s="395"/>
      <c r="G12" s="396">
        <f t="shared" si="0"/>
        <v>0</v>
      </c>
      <c r="H12" s="395"/>
      <c r="I12" s="396">
        <f t="shared" si="1"/>
        <v>0</v>
      </c>
    </row>
    <row r="13" spans="1:9" ht="12">
      <c r="A13" s="390">
        <f aca="true" t="shared" si="2" ref="A13:A21">A12+1</f>
        <v>7</v>
      </c>
      <c r="B13" s="391" t="s">
        <v>1178</v>
      </c>
      <c r="C13" s="392" t="s">
        <v>1179</v>
      </c>
      <c r="D13" s="393" t="s">
        <v>334</v>
      </c>
      <c r="E13" s="394">
        <v>12</v>
      </c>
      <c r="F13" s="395"/>
      <c r="G13" s="396">
        <f t="shared" si="0"/>
        <v>0</v>
      </c>
      <c r="H13" s="395"/>
      <c r="I13" s="396">
        <f t="shared" si="1"/>
        <v>0</v>
      </c>
    </row>
    <row r="14" spans="1:9" ht="12">
      <c r="A14" s="390">
        <f t="shared" si="2"/>
        <v>8</v>
      </c>
      <c r="B14" s="391"/>
      <c r="C14" s="400" t="s">
        <v>1182</v>
      </c>
      <c r="D14" s="401" t="s">
        <v>1061</v>
      </c>
      <c r="E14" s="402">
        <v>2</v>
      </c>
      <c r="F14" s="395"/>
      <c r="G14" s="396">
        <f t="shared" si="0"/>
        <v>0</v>
      </c>
      <c r="H14" s="395"/>
      <c r="I14" s="396">
        <f t="shared" si="1"/>
        <v>0</v>
      </c>
    </row>
    <row r="15" spans="1:9" ht="12">
      <c r="A15" s="390">
        <f t="shared" si="2"/>
        <v>9</v>
      </c>
      <c r="B15" s="391"/>
      <c r="C15" s="400" t="s">
        <v>1183</v>
      </c>
      <c r="D15" s="401" t="s">
        <v>1029</v>
      </c>
      <c r="E15" s="402">
        <v>1</v>
      </c>
      <c r="F15" s="395"/>
      <c r="G15" s="396">
        <f t="shared" si="0"/>
        <v>0</v>
      </c>
      <c r="H15" s="395"/>
      <c r="I15" s="396">
        <f t="shared" si="1"/>
        <v>0</v>
      </c>
    </row>
    <row r="16" spans="1:5" ht="12">
      <c r="A16" s="386"/>
      <c r="B16" s="387"/>
      <c r="C16" s="387" t="s">
        <v>1078</v>
      </c>
      <c r="D16" s="388"/>
      <c r="E16" s="389"/>
    </row>
    <row r="17" spans="1:9" ht="12">
      <c r="A17" s="390">
        <f>A15+1</f>
        <v>10</v>
      </c>
      <c r="B17" s="391"/>
      <c r="C17" s="392" t="s">
        <v>1188</v>
      </c>
      <c r="D17" s="393" t="s">
        <v>1029</v>
      </c>
      <c r="E17" s="394">
        <v>1</v>
      </c>
      <c r="F17" s="395"/>
      <c r="G17" s="396">
        <f t="shared" si="0"/>
        <v>0</v>
      </c>
      <c r="H17" s="395"/>
      <c r="I17" s="396">
        <f t="shared" si="1"/>
        <v>0</v>
      </c>
    </row>
    <row r="18" spans="1:9" ht="12">
      <c r="A18" s="390">
        <f>A17+1</f>
        <v>11</v>
      </c>
      <c r="B18" s="391"/>
      <c r="C18" s="392" t="s">
        <v>1189</v>
      </c>
      <c r="D18" s="393" t="s">
        <v>1029</v>
      </c>
      <c r="E18" s="394">
        <v>1</v>
      </c>
      <c r="F18" s="395"/>
      <c r="G18" s="396">
        <f t="shared" si="0"/>
        <v>0</v>
      </c>
      <c r="H18" s="395"/>
      <c r="I18" s="396">
        <f t="shared" si="1"/>
        <v>0</v>
      </c>
    </row>
    <row r="19" spans="1:9" ht="12">
      <c r="A19" s="390">
        <f>A18+1</f>
        <v>12</v>
      </c>
      <c r="B19" s="391"/>
      <c r="C19" s="392" t="s">
        <v>1255</v>
      </c>
      <c r="D19" s="393" t="s">
        <v>1029</v>
      </c>
      <c r="E19" s="394">
        <v>1</v>
      </c>
      <c r="F19" s="395"/>
      <c r="G19" s="396">
        <f t="shared" si="0"/>
        <v>0</v>
      </c>
      <c r="H19" s="395"/>
      <c r="I19" s="396">
        <f t="shared" si="1"/>
        <v>0</v>
      </c>
    </row>
    <row r="20" spans="1:9" ht="12">
      <c r="A20" s="390">
        <f>A19+1</f>
        <v>13</v>
      </c>
      <c r="B20" s="391"/>
      <c r="C20" s="392" t="s">
        <v>1223</v>
      </c>
      <c r="D20" s="393" t="s">
        <v>1029</v>
      </c>
      <c r="E20" s="394">
        <v>1</v>
      </c>
      <c r="F20" s="395"/>
      <c r="G20" s="396">
        <f t="shared" si="0"/>
        <v>0</v>
      </c>
      <c r="H20" s="395"/>
      <c r="I20" s="396">
        <f t="shared" si="1"/>
        <v>0</v>
      </c>
    </row>
    <row r="21" spans="1:9" ht="12">
      <c r="A21" s="390">
        <f t="shared" si="2"/>
        <v>14</v>
      </c>
      <c r="B21" s="391"/>
      <c r="C21" s="392" t="s">
        <v>1224</v>
      </c>
      <c r="D21" s="393" t="s">
        <v>1029</v>
      </c>
      <c r="E21" s="394">
        <v>1</v>
      </c>
      <c r="F21" s="395"/>
      <c r="G21" s="396">
        <f t="shared" si="0"/>
        <v>0</v>
      </c>
      <c r="H21" s="395"/>
      <c r="I21" s="396">
        <f t="shared" si="1"/>
        <v>0</v>
      </c>
    </row>
    <row r="22" spans="1:9" ht="12">
      <c r="A22" s="390">
        <f>A21+1</f>
        <v>15</v>
      </c>
      <c r="B22" s="391"/>
      <c r="C22" s="392" t="s">
        <v>1190</v>
      </c>
      <c r="D22" s="393" t="s">
        <v>1029</v>
      </c>
      <c r="E22" s="394">
        <v>1</v>
      </c>
      <c r="F22" s="395"/>
      <c r="G22" s="396">
        <f t="shared" si="0"/>
        <v>0</v>
      </c>
      <c r="H22" s="395"/>
      <c r="I22" s="396">
        <f t="shared" si="1"/>
        <v>0</v>
      </c>
    </row>
    <row r="23" spans="1:9" ht="12">
      <c r="A23" s="390">
        <f>A22+1</f>
        <v>16</v>
      </c>
      <c r="B23" s="391"/>
      <c r="C23" s="392" t="s">
        <v>1191</v>
      </c>
      <c r="D23" s="393" t="s">
        <v>1029</v>
      </c>
      <c r="E23" s="394">
        <v>1</v>
      </c>
      <c r="F23" s="395"/>
      <c r="G23" s="396">
        <f t="shared" si="0"/>
        <v>0</v>
      </c>
      <c r="H23" s="395"/>
      <c r="I23" s="396">
        <f t="shared" si="1"/>
        <v>0</v>
      </c>
    </row>
    <row r="24" spans="1:9" ht="12">
      <c r="A24" s="390">
        <f>A23+1</f>
        <v>17</v>
      </c>
      <c r="B24" s="391"/>
      <c r="C24" s="392" t="s">
        <v>1192</v>
      </c>
      <c r="D24" s="393" t="s">
        <v>1193</v>
      </c>
      <c r="E24" s="394">
        <v>1</v>
      </c>
      <c r="F24" s="395"/>
      <c r="G24" s="396">
        <f t="shared" si="0"/>
        <v>0</v>
      </c>
      <c r="H24" s="395"/>
      <c r="I24" s="396">
        <f t="shared" si="1"/>
        <v>0</v>
      </c>
    </row>
    <row r="25" spans="1:5" ht="12">
      <c r="A25" s="405"/>
      <c r="C25" s="405"/>
      <c r="D25" s="405"/>
      <c r="E25" s="405"/>
    </row>
    <row r="26" spans="1:9" ht="12">
      <c r="A26" s="406"/>
      <c r="B26" s="407"/>
      <c r="C26" s="407" t="s">
        <v>1194</v>
      </c>
      <c r="D26" s="407"/>
      <c r="E26" s="408"/>
      <c r="F26" s="409"/>
      <c r="G26" s="409">
        <f>SUM(G5:G25)</f>
        <v>0</v>
      </c>
      <c r="H26" s="409"/>
      <c r="I26" s="410"/>
    </row>
    <row r="27" spans="1:9" ht="12">
      <c r="A27" s="411"/>
      <c r="B27" s="412"/>
      <c r="C27" s="412" t="s">
        <v>1195</v>
      </c>
      <c r="D27" s="412"/>
      <c r="E27" s="413"/>
      <c r="F27" s="414"/>
      <c r="G27" s="414"/>
      <c r="H27" s="414"/>
      <c r="I27" s="415">
        <f>SUM(I5:I25)</f>
        <v>0</v>
      </c>
    </row>
    <row r="28" spans="1:9" ht="12">
      <c r="A28" s="416"/>
      <c r="B28" s="417"/>
      <c r="C28" s="418" t="s">
        <v>1196</v>
      </c>
      <c r="D28" s="417"/>
      <c r="E28" s="417"/>
      <c r="F28" s="417"/>
      <c r="G28" s="417"/>
      <c r="H28" s="419" t="s">
        <v>1197</v>
      </c>
      <c r="I28" s="420">
        <f>SUM(G26:I27)</f>
        <v>0</v>
      </c>
    </row>
    <row r="29" spans="1:5" ht="12">
      <c r="A29" s="405"/>
      <c r="C29" s="405"/>
      <c r="D29" s="405"/>
      <c r="E29" s="405"/>
    </row>
    <row r="30" spans="1:5" ht="12">
      <c r="A30" s="405"/>
      <c r="C30" s="405"/>
      <c r="D30" s="405"/>
      <c r="E30" s="405"/>
    </row>
    <row r="31" spans="1:5" ht="12">
      <c r="A31" s="405"/>
      <c r="C31" s="405"/>
      <c r="D31" s="405"/>
      <c r="E31" s="405"/>
    </row>
    <row r="32" spans="1:5" ht="12">
      <c r="A32" s="405"/>
      <c r="C32" s="405"/>
      <c r="D32" s="405"/>
      <c r="E32" s="405"/>
    </row>
    <row r="33" spans="1:5" ht="12">
      <c r="A33" s="405"/>
      <c r="C33" s="405"/>
      <c r="D33" s="405"/>
      <c r="E33" s="405"/>
    </row>
    <row r="34" spans="1:5" ht="12">
      <c r="A34" s="405"/>
      <c r="C34" s="405"/>
      <c r="D34" s="405"/>
      <c r="E34" s="405"/>
    </row>
  </sheetData>
  <mergeCells count="3">
    <mergeCell ref="A1:E1"/>
    <mergeCell ref="F2:I2"/>
    <mergeCell ref="A4:E4"/>
  </mergeCells>
  <printOptions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9" scale="81" r:id="rId1"/>
  <headerFooter>
    <oddHeader>&amp;CD.1.4.5 - SLP - Zařízení slaboproudé elektrotechniky&amp;R&amp;A</oddHeader>
    <oddFooter>&amp;C&amp;F&amp;RStrana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0"/>
  <sheetViews>
    <sheetView workbookViewId="0" topLeftCell="A1">
      <selection activeCell="F26" sqref="F26"/>
    </sheetView>
  </sheetViews>
  <sheetFormatPr defaultColWidth="10.57421875" defaultRowHeight="12"/>
  <cols>
    <col min="1" max="1" width="14.28125" style="443" customWidth="1"/>
    <col min="2" max="2" width="73.7109375" style="443" customWidth="1"/>
    <col min="3" max="3" width="5.8515625" style="444" customWidth="1"/>
    <col min="4" max="4" width="13.7109375" style="445" customWidth="1"/>
    <col min="5" max="16384" width="10.421875" style="425" customWidth="1"/>
  </cols>
  <sheetData>
    <row r="1" spans="1:6" ht="24">
      <c r="A1" s="422" t="s">
        <v>1256</v>
      </c>
      <c r="B1" s="422" t="s">
        <v>55</v>
      </c>
      <c r="C1" s="422" t="s">
        <v>115</v>
      </c>
      <c r="D1" s="423" t="s">
        <v>116</v>
      </c>
      <c r="E1" s="424" t="s">
        <v>1257</v>
      </c>
      <c r="F1" s="424" t="s">
        <v>1258</v>
      </c>
    </row>
    <row r="2" spans="1:4" ht="12">
      <c r="A2" s="426" t="s">
        <v>1259</v>
      </c>
      <c r="B2" s="427"/>
      <c r="C2" s="428"/>
      <c r="D2" s="429"/>
    </row>
    <row r="3" spans="1:6" ht="12">
      <c r="A3" s="430" t="s">
        <v>1260</v>
      </c>
      <c r="B3" s="430" t="s">
        <v>1261</v>
      </c>
      <c r="C3" s="431" t="s">
        <v>1061</v>
      </c>
      <c r="D3" s="432">
        <v>1</v>
      </c>
      <c r="E3" s="433"/>
      <c r="F3" s="425">
        <f>E3*D3</f>
        <v>0</v>
      </c>
    </row>
    <row r="4" spans="1:6" ht="12">
      <c r="A4" s="430" t="s">
        <v>1262</v>
      </c>
      <c r="B4" s="430" t="s">
        <v>1263</v>
      </c>
      <c r="C4" s="431" t="s">
        <v>1061</v>
      </c>
      <c r="D4" s="432">
        <v>1</v>
      </c>
      <c r="E4" s="433"/>
      <c r="F4" s="425">
        <f aca="true" t="shared" si="0" ref="F4:F28">E4*D4</f>
        <v>0</v>
      </c>
    </row>
    <row r="5" spans="1:6" ht="12">
      <c r="A5" s="434"/>
      <c r="B5" s="430" t="s">
        <v>1264</v>
      </c>
      <c r="C5" s="431" t="s">
        <v>1265</v>
      </c>
      <c r="D5" s="432">
        <v>10.75</v>
      </c>
      <c r="E5" s="433"/>
      <c r="F5" s="425">
        <f t="shared" si="0"/>
        <v>0</v>
      </c>
    </row>
    <row r="6" spans="1:5" ht="12">
      <c r="A6" s="426" t="s">
        <v>1266</v>
      </c>
      <c r="B6" s="427"/>
      <c r="C6" s="428"/>
      <c r="D6" s="429"/>
      <c r="E6" s="433"/>
    </row>
    <row r="7" spans="1:6" ht="12">
      <c r="A7" s="430" t="s">
        <v>1267</v>
      </c>
      <c r="B7" s="430" t="s">
        <v>1268</v>
      </c>
      <c r="C7" s="431" t="s">
        <v>1061</v>
      </c>
      <c r="D7" s="432">
        <v>1</v>
      </c>
      <c r="E7" s="433"/>
      <c r="F7" s="425">
        <f t="shared" si="0"/>
        <v>0</v>
      </c>
    </row>
    <row r="8" spans="1:6" ht="12">
      <c r="A8" s="430" t="s">
        <v>1269</v>
      </c>
      <c r="B8" s="430" t="s">
        <v>1270</v>
      </c>
      <c r="C8" s="431" t="s">
        <v>1061</v>
      </c>
      <c r="D8" s="432">
        <v>1</v>
      </c>
      <c r="E8" s="433"/>
      <c r="F8" s="425">
        <f t="shared" si="0"/>
        <v>0</v>
      </c>
    </row>
    <row r="9" spans="1:6" ht="12">
      <c r="A9" s="434"/>
      <c r="B9" s="430" t="s">
        <v>1264</v>
      </c>
      <c r="C9" s="431" t="s">
        <v>1265</v>
      </c>
      <c r="D9" s="432">
        <v>28.13</v>
      </c>
      <c r="E9" s="433"/>
      <c r="F9" s="425">
        <f t="shared" si="0"/>
        <v>0</v>
      </c>
    </row>
    <row r="10" spans="1:5" ht="12">
      <c r="A10" s="435"/>
      <c r="B10" s="435"/>
      <c r="C10" s="436"/>
      <c r="D10" s="437"/>
      <c r="E10" s="433"/>
    </row>
    <row r="11" spans="1:6" ht="12">
      <c r="A11" s="435"/>
      <c r="B11" s="435" t="s">
        <v>1271</v>
      </c>
      <c r="C11" s="436" t="s">
        <v>1029</v>
      </c>
      <c r="D11" s="437">
        <v>1</v>
      </c>
      <c r="E11" s="433"/>
      <c r="F11" s="425">
        <f t="shared" si="0"/>
        <v>0</v>
      </c>
    </row>
    <row r="12" spans="1:5" ht="12">
      <c r="A12" s="435"/>
      <c r="B12" s="435"/>
      <c r="C12" s="436"/>
      <c r="D12" s="437"/>
      <c r="E12" s="433"/>
    </row>
    <row r="13" spans="1:6" ht="12">
      <c r="A13" s="435"/>
      <c r="B13" s="435" t="s">
        <v>1272</v>
      </c>
      <c r="C13" s="436" t="s">
        <v>1029</v>
      </c>
      <c r="D13" s="437">
        <v>1</v>
      </c>
      <c r="E13" s="433"/>
      <c r="F13" s="425">
        <f t="shared" si="0"/>
        <v>0</v>
      </c>
    </row>
    <row r="14" spans="1:6" ht="12">
      <c r="A14" s="435"/>
      <c r="B14" s="435" t="s">
        <v>1273</v>
      </c>
      <c r="C14" s="436" t="s">
        <v>1029</v>
      </c>
      <c r="D14" s="437">
        <v>1</v>
      </c>
      <c r="E14" s="433"/>
      <c r="F14" s="425">
        <f t="shared" si="0"/>
        <v>0</v>
      </c>
    </row>
    <row r="15" spans="1:6" ht="12">
      <c r="A15" s="435"/>
      <c r="B15" s="435" t="s">
        <v>1274</v>
      </c>
      <c r="C15" s="436" t="s">
        <v>1029</v>
      </c>
      <c r="D15" s="437">
        <v>1</v>
      </c>
      <c r="E15" s="433"/>
      <c r="F15" s="425">
        <f t="shared" si="0"/>
        <v>0</v>
      </c>
    </row>
    <row r="16" spans="1:6" ht="12">
      <c r="A16" s="435"/>
      <c r="B16" s="435" t="s">
        <v>394</v>
      </c>
      <c r="C16" s="436" t="s">
        <v>1029</v>
      </c>
      <c r="D16" s="437">
        <v>1</v>
      </c>
      <c r="E16" s="433"/>
      <c r="F16" s="425">
        <f t="shared" si="0"/>
        <v>0</v>
      </c>
    </row>
    <row r="17" spans="1:5" ht="12">
      <c r="A17" s="435"/>
      <c r="B17" s="438" t="s">
        <v>1275</v>
      </c>
      <c r="C17" s="436"/>
      <c r="D17" s="437"/>
      <c r="E17" s="433"/>
    </row>
    <row r="18" spans="1:6" ht="12">
      <c r="A18" s="435"/>
      <c r="B18" s="435" t="s">
        <v>1276</v>
      </c>
      <c r="C18" s="436" t="s">
        <v>1029</v>
      </c>
      <c r="D18" s="437">
        <v>1</v>
      </c>
      <c r="E18" s="433"/>
      <c r="F18" s="425">
        <f t="shared" si="0"/>
        <v>0</v>
      </c>
    </row>
    <row r="19" spans="1:6" ht="12">
      <c r="A19" s="435"/>
      <c r="B19" s="435" t="s">
        <v>1277</v>
      </c>
      <c r="C19" s="436" t="s">
        <v>1029</v>
      </c>
      <c r="D19" s="437">
        <v>1</v>
      </c>
      <c r="E19" s="433"/>
      <c r="F19" s="425">
        <f t="shared" si="0"/>
        <v>0</v>
      </c>
    </row>
    <row r="20" spans="1:6" ht="12">
      <c r="A20" s="435"/>
      <c r="B20" s="435" t="s">
        <v>1278</v>
      </c>
      <c r="C20" s="436" t="s">
        <v>1029</v>
      </c>
      <c r="D20" s="437">
        <v>1</v>
      </c>
      <c r="E20" s="433"/>
      <c r="F20" s="425">
        <f t="shared" si="0"/>
        <v>0</v>
      </c>
    </row>
    <row r="21" spans="1:6" ht="12">
      <c r="A21" s="435"/>
      <c r="B21" s="435" t="s">
        <v>1279</v>
      </c>
      <c r="C21" s="436" t="s">
        <v>1029</v>
      </c>
      <c r="D21" s="437">
        <v>1</v>
      </c>
      <c r="E21" s="433"/>
      <c r="F21" s="425">
        <f t="shared" si="0"/>
        <v>0</v>
      </c>
    </row>
    <row r="22" spans="1:6" ht="12">
      <c r="A22" s="435"/>
      <c r="B22" s="435" t="s">
        <v>1280</v>
      </c>
      <c r="C22" s="436" t="s">
        <v>1029</v>
      </c>
      <c r="D22" s="437">
        <v>1</v>
      </c>
      <c r="E22" s="433"/>
      <c r="F22" s="425">
        <f t="shared" si="0"/>
        <v>0</v>
      </c>
    </row>
    <row r="23" spans="1:6" ht="12">
      <c r="A23" s="435"/>
      <c r="B23" s="430" t="s">
        <v>1281</v>
      </c>
      <c r="C23" s="431" t="s">
        <v>1265</v>
      </c>
      <c r="D23" s="432">
        <v>16.12</v>
      </c>
      <c r="E23" s="433"/>
      <c r="F23" s="425">
        <f>E23*D23</f>
        <v>0</v>
      </c>
    </row>
    <row r="24" spans="1:6" ht="12">
      <c r="A24" s="435"/>
      <c r="B24" s="430" t="s">
        <v>1282</v>
      </c>
      <c r="C24" s="431" t="s">
        <v>1265</v>
      </c>
      <c r="D24" s="432">
        <v>15</v>
      </c>
      <c r="E24" s="433"/>
      <c r="F24" s="425">
        <f t="shared" si="0"/>
        <v>0</v>
      </c>
    </row>
    <row r="25" spans="1:6" ht="12">
      <c r="A25" s="435"/>
      <c r="B25" s="430" t="s">
        <v>1283</v>
      </c>
      <c r="C25" s="431" t="s">
        <v>1265</v>
      </c>
      <c r="D25" s="432">
        <v>6</v>
      </c>
      <c r="E25" s="433"/>
      <c r="F25" s="425">
        <f t="shared" si="0"/>
        <v>0</v>
      </c>
    </row>
    <row r="26" spans="1:6" ht="12">
      <c r="A26" s="435"/>
      <c r="B26" s="435" t="s">
        <v>1284</v>
      </c>
      <c r="C26" s="436" t="s">
        <v>1265</v>
      </c>
      <c r="D26" s="437">
        <v>35</v>
      </c>
      <c r="E26" s="433"/>
      <c r="F26" s="425">
        <f t="shared" si="0"/>
        <v>0</v>
      </c>
    </row>
    <row r="27" spans="1:6" s="433" customFormat="1" ht="12">
      <c r="A27" s="439"/>
      <c r="B27" s="439" t="s">
        <v>1285</v>
      </c>
      <c r="C27" s="440" t="s">
        <v>1029</v>
      </c>
      <c r="D27" s="441">
        <v>1</v>
      </c>
      <c r="F27" s="425">
        <f t="shared" si="0"/>
        <v>0</v>
      </c>
    </row>
    <row r="28" spans="1:6" s="433" customFormat="1" ht="12">
      <c r="A28" s="439"/>
      <c r="B28" s="439" t="s">
        <v>1286</v>
      </c>
      <c r="C28" s="440" t="s">
        <v>1029</v>
      </c>
      <c r="D28" s="441">
        <v>1</v>
      </c>
      <c r="F28" s="425">
        <f t="shared" si="0"/>
        <v>0</v>
      </c>
    </row>
    <row r="29" spans="1:6" ht="12">
      <c r="A29" s="435"/>
      <c r="B29" s="435"/>
      <c r="C29" s="436"/>
      <c r="D29" s="437"/>
      <c r="E29" s="442" t="s">
        <v>1287</v>
      </c>
      <c r="F29" s="442">
        <f>SUM(F3:F28)</f>
        <v>0</v>
      </c>
    </row>
    <row r="30" spans="1:4" ht="12">
      <c r="A30" s="435"/>
      <c r="B30" s="435"/>
      <c r="C30" s="436"/>
      <c r="D30" s="437"/>
    </row>
  </sheetData>
  <printOptions/>
  <pageMargins left="0.7874015748031497" right="0.3937007874015748" top="0.3937007874015748" bottom="0.5905511811023623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Hana-NB\Hana NB</dc:creator>
  <cp:keywords/>
  <dc:description/>
  <cp:lastModifiedBy>xray</cp:lastModifiedBy>
  <dcterms:created xsi:type="dcterms:W3CDTF">2022-06-06T07:50:41Z</dcterms:created>
  <dcterms:modified xsi:type="dcterms:W3CDTF">2022-06-10T11:35:03Z</dcterms:modified>
  <cp:category/>
  <cp:version/>
  <cp:contentType/>
  <cp:contentStatus/>
</cp:coreProperties>
</file>