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PaRoz\AKCE\2020_6 - Doplnění dětských hřišť v Motole\OZVZ\"/>
    </mc:Choice>
  </mc:AlternateContent>
  <bookViews>
    <workbookView xWindow="0" yWindow="0" windowWidth="12825" windowHeight="12030" firstSheet="1" activeTab="1"/>
  </bookViews>
  <sheets>
    <sheet name="Rekapitulace stavby" sheetId="1" r:id="rId1"/>
    <sheet name="Dětské hřiště" sheetId="2" r:id="rId2"/>
    <sheet name="Osázení svahu" sheetId="3" r:id="rId3"/>
    <sheet name="Živý plot" sheetId="4" r:id="rId4"/>
  </sheets>
  <definedNames>
    <definedName name="_xlnm._FilterDatabase" localSheetId="1" hidden="1">'Dětské hřiště'!$C$117:$K$182</definedName>
    <definedName name="_xlnm.Print_Titles" localSheetId="1">'Dětské hřiště'!$117:$117</definedName>
    <definedName name="_xlnm.Print_Titles" localSheetId="0">'Rekapitulace stavby'!$92:$92</definedName>
    <definedName name="_xlnm.Print_Area" localSheetId="1">'Dětské hřiště'!$C$4:$J$76,'Dětské hřiště'!$C$82:$J$101,'Dětské hřiště'!$C$107:$J$182</definedName>
    <definedName name="_xlnm.Print_Area" localSheetId="0">'Rekapitulace stavby'!$D$4:$AO$76,'Rekapitulace stavby'!$C$82:$AQ$99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F17" i="4" s="1"/>
  <c r="E16" i="4"/>
  <c r="E15" i="4"/>
  <c r="F15" i="4" s="1"/>
  <c r="G15" i="4" s="1"/>
  <c r="E14" i="4"/>
  <c r="E13" i="4"/>
  <c r="F13" i="4" s="1"/>
  <c r="E12" i="4"/>
  <c r="E11" i="4"/>
  <c r="F11" i="4" s="1"/>
  <c r="G11" i="4" s="1"/>
  <c r="E8" i="4"/>
  <c r="F8" i="4" s="1"/>
  <c r="E7" i="4"/>
  <c r="E6" i="4"/>
  <c r="F6" i="4" s="1"/>
  <c r="G6" i="4" s="1"/>
  <c r="E5" i="4"/>
  <c r="F5" i="4" s="1"/>
  <c r="E4" i="4"/>
  <c r="E4" i="3"/>
  <c r="F4" i="3" s="1"/>
  <c r="G4" i="3" s="1"/>
  <c r="G28" i="3"/>
  <c r="G24" i="3"/>
  <c r="G20" i="3"/>
  <c r="G5" i="3"/>
  <c r="G6" i="3"/>
  <c r="G7" i="3"/>
  <c r="G8" i="3"/>
  <c r="G9" i="3"/>
  <c r="G10" i="3"/>
  <c r="G11" i="3"/>
  <c r="G12" i="3"/>
  <c r="G13" i="3"/>
  <c r="G14" i="3"/>
  <c r="G15" i="3"/>
  <c r="F28" i="3"/>
  <c r="F27" i="3"/>
  <c r="G27" i="3" s="1"/>
  <c r="F26" i="3"/>
  <c r="G26" i="3" s="1"/>
  <c r="F25" i="3"/>
  <c r="G25" i="3" s="1"/>
  <c r="F24" i="3"/>
  <c r="F23" i="3"/>
  <c r="G23" i="3" s="1"/>
  <c r="F22" i="3"/>
  <c r="G22" i="3" s="1"/>
  <c r="F21" i="3"/>
  <c r="G21" i="3" s="1"/>
  <c r="F20" i="3"/>
  <c r="F19" i="3"/>
  <c r="G19" i="3" s="1"/>
  <c r="F5" i="3"/>
  <c r="F6" i="3"/>
  <c r="F7" i="3"/>
  <c r="F8" i="3"/>
  <c r="F9" i="3"/>
  <c r="F10" i="3"/>
  <c r="F11" i="3"/>
  <c r="F12" i="3"/>
  <c r="F13" i="3"/>
  <c r="F14" i="3"/>
  <c r="F15" i="3"/>
  <c r="E19" i="3"/>
  <c r="E20" i="3"/>
  <c r="E21" i="3"/>
  <c r="E22" i="3"/>
  <c r="E23" i="3"/>
  <c r="E24" i="3"/>
  <c r="E25" i="3"/>
  <c r="E26" i="3"/>
  <c r="E27" i="3"/>
  <c r="E28" i="3"/>
  <c r="E18" i="3"/>
  <c r="E5" i="3"/>
  <c r="E6" i="3"/>
  <c r="E7" i="3"/>
  <c r="E8" i="3"/>
  <c r="E9" i="3"/>
  <c r="E10" i="3"/>
  <c r="E11" i="3"/>
  <c r="E12" i="3"/>
  <c r="E13" i="3"/>
  <c r="E14" i="3"/>
  <c r="E15" i="3"/>
  <c r="G30" i="3" l="1"/>
  <c r="F30" i="3"/>
  <c r="G5" i="4"/>
  <c r="E19" i="4"/>
  <c r="F14" i="4"/>
  <c r="G14" i="4" s="1"/>
  <c r="F7" i="4"/>
  <c r="G7" i="4" s="1"/>
  <c r="G8" i="4"/>
  <c r="F12" i="4"/>
  <c r="G12" i="4" s="1"/>
  <c r="G13" i="4"/>
  <c r="F16" i="4"/>
  <c r="G16" i="4" s="1"/>
  <c r="G17" i="4"/>
  <c r="F4" i="4"/>
  <c r="F18" i="3"/>
  <c r="G18" i="3" s="1"/>
  <c r="E30" i="3"/>
  <c r="J181" i="2"/>
  <c r="J139" i="2"/>
  <c r="J133" i="2"/>
  <c r="J143" i="2"/>
  <c r="F19" i="4" l="1"/>
  <c r="G4" i="4"/>
  <c r="G19" i="4" s="1"/>
  <c r="J156" i="2"/>
  <c r="J163" i="2"/>
  <c r="J159" i="2"/>
  <c r="J170" i="2"/>
  <c r="H125" i="2" l="1"/>
  <c r="H127" i="2" s="1"/>
  <c r="H129" i="2" s="1"/>
  <c r="J178" i="2"/>
  <c r="J176" i="2"/>
  <c r="J174" i="2"/>
  <c r="J172" i="2"/>
  <c r="J131" i="2" l="1"/>
  <c r="H135" i="2"/>
  <c r="J35" i="2"/>
  <c r="J34" i="2"/>
  <c r="AY95" i="1" s="1"/>
  <c r="J33" i="2"/>
  <c r="AX95" i="1" s="1"/>
  <c r="BI181" i="2"/>
  <c r="BH181" i="2"/>
  <c r="BG181" i="2"/>
  <c r="BF181" i="2"/>
  <c r="T181" i="2"/>
  <c r="T180" i="2" s="1"/>
  <c r="R181" i="2"/>
  <c r="R180" i="2" s="1"/>
  <c r="P181" i="2"/>
  <c r="P180" i="2" s="1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1" i="2"/>
  <c r="BH161" i="2"/>
  <c r="BG161" i="2"/>
  <c r="BF161" i="2"/>
  <c r="T161" i="2"/>
  <c r="R161" i="2"/>
  <c r="P161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F112" i="2"/>
  <c r="E110" i="2"/>
  <c r="F87" i="2"/>
  <c r="E85" i="2"/>
  <c r="J19" i="2"/>
  <c r="E19" i="2"/>
  <c r="J114" i="2" s="1"/>
  <c r="J18" i="2"/>
  <c r="J16" i="2"/>
  <c r="E16" i="2"/>
  <c r="F115" i="2" s="1"/>
  <c r="J15" i="2"/>
  <c r="J13" i="2"/>
  <c r="E13" i="2"/>
  <c r="F114" i="2" s="1"/>
  <c r="J12" i="2"/>
  <c r="J10" i="2"/>
  <c r="J112" i="2" s="1"/>
  <c r="L90" i="1"/>
  <c r="AM89" i="1"/>
  <c r="L89" i="1"/>
  <c r="AM87" i="1"/>
  <c r="L87" i="1"/>
  <c r="L85" i="1"/>
  <c r="L84" i="1"/>
  <c r="BK181" i="2"/>
  <c r="J180" i="2"/>
  <c r="BK168" i="2"/>
  <c r="J168" i="2"/>
  <c r="BK165" i="2"/>
  <c r="J165" i="2"/>
  <c r="BK161" i="2"/>
  <c r="J161" i="2"/>
  <c r="BK154" i="2"/>
  <c r="J154" i="2"/>
  <c r="BK152" i="2"/>
  <c r="J152" i="2"/>
  <c r="BK150" i="2"/>
  <c r="J150" i="2"/>
  <c r="BK148" i="2"/>
  <c r="J148" i="2"/>
  <c r="BK129" i="2"/>
  <c r="J129" i="2"/>
  <c r="BK127" i="2"/>
  <c r="J127" i="2"/>
  <c r="BK125" i="2"/>
  <c r="J125" i="2"/>
  <c r="BK123" i="2"/>
  <c r="J123" i="2"/>
  <c r="BK121" i="2"/>
  <c r="J121" i="2"/>
  <c r="AS94" i="1"/>
  <c r="J158" i="2" l="1"/>
  <c r="J147" i="2"/>
  <c r="J135" i="2"/>
  <c r="J167" i="2"/>
  <c r="BK120" i="2"/>
  <c r="P120" i="2"/>
  <c r="R120" i="2"/>
  <c r="T120" i="2"/>
  <c r="BK147" i="2"/>
  <c r="P147" i="2"/>
  <c r="R147" i="2"/>
  <c r="T147" i="2"/>
  <c r="BK158" i="2"/>
  <c r="J98" i="2" s="1"/>
  <c r="P158" i="2"/>
  <c r="R158" i="2"/>
  <c r="T158" i="2"/>
  <c r="BK167" i="2"/>
  <c r="P167" i="2"/>
  <c r="R167" i="2"/>
  <c r="T167" i="2"/>
  <c r="J87" i="2"/>
  <c r="F89" i="2"/>
  <c r="J89" i="2"/>
  <c r="F90" i="2"/>
  <c r="BE121" i="2"/>
  <c r="BE123" i="2"/>
  <c r="BE125" i="2"/>
  <c r="BE127" i="2"/>
  <c r="BE129" i="2"/>
  <c r="BE148" i="2"/>
  <c r="BE150" i="2"/>
  <c r="BE152" i="2"/>
  <c r="BE154" i="2"/>
  <c r="BE161" i="2"/>
  <c r="BE165" i="2"/>
  <c r="BE168" i="2"/>
  <c r="BE181" i="2"/>
  <c r="BK180" i="2"/>
  <c r="J100" i="2" s="1"/>
  <c r="F32" i="2"/>
  <c r="BA95" i="1" s="1"/>
  <c r="BA94" i="1" s="1"/>
  <c r="W33" i="1" s="1"/>
  <c r="J32" i="2"/>
  <c r="AW95" i="1" s="1"/>
  <c r="F33" i="2"/>
  <c r="BB95" i="1" s="1"/>
  <c r="BB94" i="1" s="1"/>
  <c r="W34" i="1" s="1"/>
  <c r="F34" i="2"/>
  <c r="BC95" i="1" s="1"/>
  <c r="BC94" i="1" s="1"/>
  <c r="W35" i="1" s="1"/>
  <c r="F35" i="2"/>
  <c r="BD95" i="1" s="1"/>
  <c r="BD94" i="1" s="1"/>
  <c r="W36" i="1" s="1"/>
  <c r="J137" i="2" l="1"/>
  <c r="J97" i="2"/>
  <c r="J99" i="2"/>
  <c r="T119" i="2"/>
  <c r="T118" i="2" s="1"/>
  <c r="R119" i="2"/>
  <c r="R118" i="2" s="1"/>
  <c r="P119" i="2"/>
  <c r="P118" i="2" s="1"/>
  <c r="AU95" i="1" s="1"/>
  <c r="AU94" i="1" s="1"/>
  <c r="BK119" i="2"/>
  <c r="AW94" i="1"/>
  <c r="AK33" i="1" s="1"/>
  <c r="AX94" i="1"/>
  <c r="AY94" i="1"/>
  <c r="J141" i="2" l="1"/>
  <c r="J145" i="2"/>
  <c r="J120" i="2" s="1"/>
  <c r="BK118" i="2"/>
  <c r="J119" i="2" l="1"/>
  <c r="J96" i="2"/>
  <c r="J118" i="2" l="1"/>
  <c r="J28" i="2" s="1"/>
  <c r="F31" i="2" s="1"/>
  <c r="J95" i="2"/>
  <c r="J94" i="2" s="1"/>
  <c r="AG95" i="1" l="1"/>
  <c r="AG94" i="1" s="1"/>
  <c r="AK26" i="1" s="1"/>
  <c r="AK29" i="1" s="1"/>
  <c r="J31" i="2"/>
  <c r="AZ95" i="1"/>
  <c r="AZ94" i="1" s="1"/>
  <c r="AG99" i="1" l="1"/>
  <c r="W32" i="1"/>
  <c r="AV94" i="1"/>
  <c r="AV95" i="1"/>
  <c r="AT95" i="1" s="1"/>
  <c r="AN95" i="1" s="1"/>
  <c r="J37" i="2"/>
  <c r="AK32" i="1" l="1"/>
  <c r="AK38" i="1" s="1"/>
  <c r="AT94" i="1"/>
  <c r="AN94" i="1" s="1"/>
  <c r="AN99" i="1" s="1"/>
</calcChain>
</file>

<file path=xl/sharedStrings.xml><?xml version="1.0" encoding="utf-8"?>
<sst xmlns="http://schemas.openxmlformats.org/spreadsheetml/2006/main" count="694" uniqueCount="250">
  <si>
    <t>Export Komplet</t>
  </si>
  <si>
    <t/>
  </si>
  <si>
    <t>2.0</t>
  </si>
  <si>
    <t>False</t>
  </si>
  <si>
    <t>{62f4eccc-aab9-49ff-84f6-53757cbb1fe3}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</si>
  <si>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</si>
  <si>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</si>
  <si>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</si>
  <si>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</si>
  <si>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</si>
  <si>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</si>
  <si>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</si>
  <si>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</si>
  <si>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</si>
  <si>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</si>
  <si>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</si>
  <si>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</si>
  <si>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</si>
  <si>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</si>
  <si>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</si>
  <si>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</si>
  <si>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</si>
  <si>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</si>
  <si>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</si>
  <si>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</si>
  <si>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</si>
  <si>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</si>
  <si>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</si>
  <si>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</si>
  <si>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</si>
  <si>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</si>
  <si>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</si>
  <si>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</si>
  <si>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</si>
  <si>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</si>
  <si>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</si>
  <si>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</si>
  <si>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</si>
  <si>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</si>
  <si>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</si>
  <si>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</si>
  <si>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</si>
  <si>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</si>
  <si>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</si>
  <si>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</si>
  <si>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</si>
  <si>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</si>
  <si>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</si>
  <si>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</si>
  <si>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</si>
  <si>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</si>
  <si>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</si>
  <si>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</si>
  <si>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</si>
  <si>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</si>
  <si>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</si>
  <si>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</si>
  <si>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</si>
  <si>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</si>
  <si>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</si>
  <si>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</si>
  <si>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</si>
  <si>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</si>
  <si>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</si>
  <si>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</si>
  <si>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</si>
  <si>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</si>
  <si>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</si>
  <si>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</si>
  <si>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</si>
  <si>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</si>
  <si>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</si>
  <si>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</si>
  <si>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</si>
  <si>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</si>
  <si>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Procent. zadání_x000D_
[% nákladů rozpočtu]</t>
  </si>
  <si>
    <t>Zařazení nákladů</t>
  </si>
  <si>
    <t>r</t>
  </si>
  <si>
    <t>4,05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</si>
  <si>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</si>
  <si>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</si>
  <si>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</si>
  <si>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</si>
  <si>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</si>
  <si>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</si>
  <si>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</si>
  <si>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 Práce a dodávky HSV</t>
  </si>
  <si>
    <t xml:space="preserve">    1 - Zemní práce</t>
  </si>
  <si>
    <t xml:space="preserve">    2 - Zakládání</t>
  </si>
  <si>
    <t xml:space="preserve">    5 - Komunikace pozemní</t>
  </si>
  <si>
    <t>M - Práce a dodávky M</t>
  </si>
  <si>
    <t>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</si>
  <si>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</si>
  <si>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</si>
  <si>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</si>
  <si>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</si>
  <si>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</si>
  <si>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</si>
  <si>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</si>
  <si>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</si>
  <si>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</si>
  <si>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</si>
  <si>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</si>
  <si>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</si>
  <si>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</si>
  <si>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</si>
  <si>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</si>
  <si>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</si>
  <si>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>Zemní práce</t>
  </si>
  <si>
    <t>K</t>
  </si>
  <si>
    <t>121101101</t>
  </si>
  <si>
    <t>Sejmutí ornice s vodorovným přemístěním na hromady v místě upotřebení nebo na dočasné či trvalé skládky se složením, na vzdálenost do 50 m</t>
  </si>
  <si>
    <t>m2</t>
  </si>
  <si>
    <t>4</t>
  </si>
  <si>
    <t>669347332</t>
  </si>
  <si>
    <t>PP</t>
  </si>
  <si>
    <t>Sejmutí ornice nebo lesní půdy  s vodorovným přemístěním na hromady v místě upotřebení nebo na dočasné či trvalé skládky se složením, na vzdálenost do 50 m</t>
  </si>
  <si>
    <t>m3</t>
  </si>
  <si>
    <t>132212101</t>
  </si>
  <si>
    <t>Hloubení jám pro základ prvků strojne v soudržných horninách tř. 3</t>
  </si>
  <si>
    <t>-755168446</t>
  </si>
  <si>
    <t>167101101</t>
  </si>
  <si>
    <t>Nakládání výkopku hor. 1-4 do 100 m3</t>
  </si>
  <si>
    <t>1484278091</t>
  </si>
  <si>
    <t>162701105</t>
  </si>
  <si>
    <t>Vodorovné přemístění do výkopku/sypaniny z horniny tř. 1 až 4</t>
  </si>
  <si>
    <t>645019354</t>
  </si>
  <si>
    <t>Vodorovné přemístění do 10000 m výkopku/sypaniny z horniny tř. 1 až 4</t>
  </si>
  <si>
    <t>171201231</t>
  </si>
  <si>
    <t>Poplatek za uložení zeminy a kamení na recyklační skládce (skládkovné) kód odpadu 17 05 04</t>
  </si>
  <si>
    <t>t</t>
  </si>
  <si>
    <t>-1366868069</t>
  </si>
  <si>
    <t>Poplatek za uložení stavebního odpadu na recyklační skládce (skládkovné) zeminy a kamení zatříděného do Katalogu odpadů pod kódem 17 05 04</t>
  </si>
  <si>
    <t>Zakládání</t>
  </si>
  <si>
    <t>3</t>
  </si>
  <si>
    <t>M</t>
  </si>
  <si>
    <t>693111460</t>
  </si>
  <si>
    <t>GEOFILTEX 63 63/30 300 g/m2 do š 8,8 m</t>
  </si>
  <si>
    <t>8</t>
  </si>
  <si>
    <t>-1283991338</t>
  </si>
  <si>
    <t>textilie GEOFILTEX 63 63/30 300 g/m2 do š 8,8 m</t>
  </si>
  <si>
    <t>213141111</t>
  </si>
  <si>
    <t>Zřízení vrstvy z geotextilie  filtrační, separační, odvodňovací, ochranné, výztužné nebo protierozní v rovině nebo ve sklonu do 1:5, šířky do 3 m</t>
  </si>
  <si>
    <t>35202926</t>
  </si>
  <si>
    <t>91637121_R</t>
  </si>
  <si>
    <t>-1679713665</t>
  </si>
  <si>
    <t>-50218715</t>
  </si>
  <si>
    <t>5</t>
  </si>
  <si>
    <t>Komunikace pozemní</t>
  </si>
  <si>
    <t>51811325</t>
  </si>
  <si>
    <t>738690881</t>
  </si>
  <si>
    <t>Práce a dodávky M</t>
  </si>
  <si>
    <t>kpl</t>
  </si>
  <si>
    <t>Betonové základy pro montáž prvků</t>
  </si>
  <si>
    <t>653604648</t>
  </si>
  <si>
    <t>Betonoví základy pro montáž prvků</t>
  </si>
  <si>
    <t>998</t>
  </si>
  <si>
    <t>Přesun hmot</t>
  </si>
  <si>
    <t>998225111</t>
  </si>
  <si>
    <t>Přesun hmot, réžie, zařizení staveniště</t>
  </si>
  <si>
    <t>1301138885</t>
  </si>
  <si>
    <t>Celkové náklady za stavbu 1)</t>
  </si>
  <si>
    <t>ks</t>
  </si>
  <si>
    <t>bm</t>
  </si>
  <si>
    <t>57922129_R</t>
  </si>
  <si>
    <t>Obrubník z ocelové pásoviny tl. do 5 mm, plochá ocel 100 mm tl. 5 mm</t>
  </si>
  <si>
    <t>916371211_R</t>
  </si>
  <si>
    <t>HP1</t>
  </si>
  <si>
    <t>HP2</t>
  </si>
  <si>
    <t>HP3</t>
  </si>
  <si>
    <t>HP4</t>
  </si>
  <si>
    <t>HP5</t>
  </si>
  <si>
    <t>Osazení skrytého obrubníku z ocelové pásoviny, plochá ocel 100 mm tl. 5 mm</t>
  </si>
  <si>
    <t>Dětské hřiště - Kudrnova</t>
  </si>
  <si>
    <t>631310002RA</t>
  </si>
  <si>
    <t xml:space="preserve">Mazanina podkladní z betonu C 16/20, vč. výztuže
90 kg/m3, štěrkopískový podklad (pod EPDM vrstvu) </t>
  </si>
  <si>
    <t xml:space="preserve">Mazanina podkladní z betonu C 16/20, vč. výztuže 90 kg/m3, štěrkopískový podklad (pod EPDM vrstvu) </t>
  </si>
  <si>
    <t>Podklad z kameniva drceného po zhutnění tloušťky 180 mm, fr. 0-32 mm</t>
  </si>
  <si>
    <t>Lomový prach fr. 0-4 mm, tl. 4 mm</t>
  </si>
  <si>
    <t>57922188_R</t>
  </si>
  <si>
    <t>57922175_R</t>
  </si>
  <si>
    <t>Panely z 19mm EcoCore™, opěrné ocelové sloupky jsou pozinkované za tepla uvnitř i vně bezolovnatým zinkem, Plošiny jsou vyrobeny z HPL o tloušťce 17,8 mm s velmi vysokou odolností proti opotřebení a jedinečnou povrchovou texturou.</t>
  </si>
  <si>
    <t>Lanové lezení, lana Corocord typ s pozinkovanými šestipramenými ocelovými dráty. Kovové části jsou vyrobeny z vysoce kvalitní oceli, žárově zinkovány uvnitř i vně bezolovnatým zinkem.</t>
  </si>
  <si>
    <t>Svislé sloupky z žárově zinkované oceli nebo práškově lakované na před-pozinkovaném ocelovém podstavci, odolné houpačkové závěsy z nerezové oceli s anti-twist funkcí.</t>
  </si>
  <si>
    <t xml:space="preserve">Skákací membrány vyrobeny z 6,0 mm silného EP Ethylen-Propylenového dopravního pásu s kostrou z polyesterové polyamidové tkaniny, pružiny jsou vyrobený z nerezové oceli, ocelové komponenty jsou vyrobeny z uhlíkové oceli S235 o tloušťce 3 mm. </t>
  </si>
  <si>
    <t>Lezecké chyty do svahu, sada</t>
  </si>
  <si>
    <t>Lezecké chyty do svahu, sada 15 ks</t>
  </si>
  <si>
    <t>PORTÁLOVÁ HOUPAČKA, V=2 M, vč. montáže</t>
  </si>
  <si>
    <t>SKÁKACÍ ZAŘÍZENÍ, KRUHOVÉ PRŮMER 112 CM, vč. montáže</t>
  </si>
  <si>
    <t>TERÉNNÍ SKLUZAVKA, ZAHNUTÁ, vč. montáže</t>
  </si>
  <si>
    <t>HOROLEZECKÉ LANO EPDM, vč. montáže</t>
  </si>
  <si>
    <t>Hloubení jamek pro vysazování rostlin v zemině 1 až 4 ve svahu</t>
  </si>
  <si>
    <t>Mulčování vysazených rostlin mulčovací kůrou</t>
  </si>
  <si>
    <t xml:space="preserve">Výsadba se zalitím na svahu </t>
  </si>
  <si>
    <t>180112331</t>
  </si>
  <si>
    <t>182701101</t>
  </si>
  <si>
    <t>Terénní úpravy vč. doložení zeminy a likvidace stávajících rostlin</t>
  </si>
  <si>
    <t>162701105_R</t>
  </si>
  <si>
    <t>keřová skupina Mix celkem 25 ks, specifikace v PD</t>
  </si>
  <si>
    <t>193111460_R</t>
  </si>
  <si>
    <t xml:space="preserve">Keřová skupina Mix celkem 25 ks </t>
  </si>
  <si>
    <t xml:space="preserve">Hloubení jamek pro živý plot </t>
  </si>
  <si>
    <t>Založení záhonu, živý plot dle specifikace v PD</t>
  </si>
  <si>
    <t>16701101_R</t>
  </si>
  <si>
    <t>Živé oplocení Ligustrum Ovalifolium (60-80cm)</t>
  </si>
  <si>
    <t>183111460_R</t>
  </si>
  <si>
    <t>18011233_R</t>
  </si>
  <si>
    <t>Polyuretanový povrch EPDM, barevnost dle PD, mix AROMATICKÉ POJIVO 132 BLUE, 113 EARTH YELLOW</t>
  </si>
  <si>
    <t>Polyuretanový povrch EPDM, barevnost dle PD, mix AROMATICKÉ POJIVO 132 BLUE, 108 BLUE, 105 LIGHT GREY</t>
  </si>
  <si>
    <t xml:space="preserve">Obrubník z ocelové pásoviny tl. do 5 mm, plochá ocel 100 mm </t>
  </si>
  <si>
    <t xml:space="preserve">Osazení skrytého obrubníku z ocelové pásoviny, plochá ocel </t>
  </si>
  <si>
    <t>Polyuretanový EPDM povrch bude vodopropustný, monolitický s rovnou porézní vrstvou, certifikace povrchu dle aktuálně platné normy ČSN EN 1176-1 (2018) a ČSN EN 1177 (2018), atest o zdravotní nezávadnosti - shoda s REACH Annex XVII omezení migrace určitých prvků podle směrnice EU o bezpečnosti hraček. Tento atest se týká celého systému SBR + EPDM. atest o vodopropustnosti povrchu dle EN 12616:2013, atest o odolnosti povrchu vůči abrazivnímu opotřebení a skluzu v souladu s BS 7188:1998 + A2:2009 a protokol o klasifikaci reakce na oheň dle EN ISO 11925-2 a EN 13501-1+A1:2010.</t>
  </si>
  <si>
    <t>POČET MJ</t>
  </si>
  <si>
    <t>CENA MJ</t>
  </si>
  <si>
    <t>CENA CELKEM</t>
  </si>
  <si>
    <t>CENA VČ. DPH</t>
  </si>
  <si>
    <t>rosa</t>
  </si>
  <si>
    <t>aronie</t>
  </si>
  <si>
    <t>lonicera</t>
  </si>
  <si>
    <t>prunus</t>
  </si>
  <si>
    <t>buddleja</t>
  </si>
  <si>
    <t>borka</t>
  </si>
  <si>
    <t>kompost</t>
  </si>
  <si>
    <t>hnojivo</t>
  </si>
  <si>
    <t>voda</t>
  </si>
  <si>
    <t>travní semeno</t>
  </si>
  <si>
    <t>NÁZEV</t>
  </si>
  <si>
    <t>Materiál</t>
  </si>
  <si>
    <t>Služby</t>
  </si>
  <si>
    <t>dovoz vody</t>
  </si>
  <si>
    <t>hloubení jamky ve svahu</t>
  </si>
  <si>
    <t>výsadba ve svahu</t>
  </si>
  <si>
    <t>mulčování</t>
  </si>
  <si>
    <t>zřízení závlahových mís</t>
  </si>
  <si>
    <t>zalití</t>
  </si>
  <si>
    <t>hnojení</t>
  </si>
  <si>
    <t>dorovnání terénních nerovností</t>
  </si>
  <si>
    <t>odstranění keřů</t>
  </si>
  <si>
    <t>likvidace biologického odpadu</t>
  </si>
  <si>
    <t>dosev trávníků</t>
  </si>
  <si>
    <t>komule davidova</t>
  </si>
  <si>
    <t>muchovník</t>
  </si>
  <si>
    <t>hod</t>
  </si>
  <si>
    <t>ligustrum (60-80 cm)</t>
  </si>
  <si>
    <t>hloubení jamky ŽP</t>
  </si>
  <si>
    <t>výsadba keřů ŽP</t>
  </si>
  <si>
    <t>sejmutí drnu</t>
  </si>
  <si>
    <t>DH KUDRNOVA - Živý plot</t>
  </si>
  <si>
    <t>DH KUDRNOVA - Osázení svahu</t>
  </si>
  <si>
    <t>DH KUDRNOVA - Dětské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</si>
</sst>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\ &quot;Kč&quot;"/>
    <numFmt numFmtId="169" formatCode="#,##0.00\ &quot;Kč&quot;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u/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49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6" fillId="0" borderId="0" xfId="0" applyFont="1"/>
    <xf numFmtId="0" fontId="37" fillId="0" borderId="0" xfId="0" applyFont="1" applyAlignment="1">
      <alignment horizontal="center"/>
    </xf>
    <xf numFmtId="0" fontId="37" fillId="6" borderId="24" xfId="0" applyFont="1" applyFill="1" applyBorder="1" applyAlignment="1">
      <alignment horizontal="center"/>
    </xf>
    <xf numFmtId="0" fontId="37" fillId="0" borderId="24" xfId="0" applyFont="1" applyBorder="1" applyAlignment="1">
      <alignment horizontal="center"/>
    </xf>
    <xf numFmtId="168" fontId="37" fillId="0" borderId="24" xfId="0" applyNumberFormat="1" applyFont="1" applyBorder="1" applyAlignment="1">
      <alignment horizontal="center"/>
    </xf>
    <xf numFmtId="169" fontId="37" fillId="0" borderId="24" xfId="0" applyNumberFormat="1" applyFont="1" applyBorder="1" applyAlignment="1">
      <alignment horizontal="center" vertical="center"/>
    </xf>
    <xf numFmtId="0" fontId="37" fillId="5" borderId="24" xfId="0" applyFont="1" applyFill="1" applyBorder="1"/>
    <xf numFmtId="0" fontId="37" fillId="5" borderId="24" xfId="0" applyFont="1" applyFill="1" applyBorder="1" applyAlignment="1">
      <alignment horizontal="center"/>
    </xf>
    <xf numFmtId="0" fontId="37" fillId="5" borderId="24" xfId="0" applyFont="1" applyFill="1" applyBorder="1" applyAlignment="1">
      <alignment horizontal="center" vertical="center"/>
    </xf>
    <xf numFmtId="0" fontId="35" fillId="7" borderId="25" xfId="0" applyFont="1" applyFill="1" applyBorder="1" applyAlignment="1">
      <alignment horizontal="center" vertical="center"/>
    </xf>
    <xf numFmtId="0" fontId="35" fillId="7" borderId="26" xfId="0" applyFont="1" applyFill="1" applyBorder="1" applyAlignment="1">
      <alignment horizontal="center" vertical="center"/>
    </xf>
    <xf numFmtId="0" fontId="35" fillId="7" borderId="27" xfId="0" applyFont="1" applyFill="1" applyBorder="1" applyAlignment="1">
      <alignment horizontal="center" vertical="center"/>
    </xf>
    <xf numFmtId="0" fontId="38" fillId="6" borderId="28" xfId="0" applyFont="1" applyFill="1" applyBorder="1"/>
    <xf numFmtId="0" fontId="37" fillId="6" borderId="29" xfId="0" applyFont="1" applyFill="1" applyBorder="1" applyAlignment="1">
      <alignment horizontal="center"/>
    </xf>
    <xf numFmtId="0" fontId="36" fillId="0" borderId="28" xfId="0" applyFont="1" applyBorder="1"/>
    <xf numFmtId="169" fontId="37" fillId="0" borderId="29" xfId="0" applyNumberFormat="1" applyFont="1" applyBorder="1" applyAlignment="1">
      <alignment horizontal="center"/>
    </xf>
    <xf numFmtId="0" fontId="37" fillId="5" borderId="28" xfId="0" applyFont="1" applyFill="1" applyBorder="1"/>
    <xf numFmtId="0" fontId="37" fillId="5" borderId="29" xfId="0" applyFont="1" applyFill="1" applyBorder="1" applyAlignment="1">
      <alignment horizontal="center"/>
    </xf>
    <xf numFmtId="0" fontId="35" fillId="7" borderId="30" xfId="0" applyFont="1" applyFill="1" applyBorder="1"/>
    <xf numFmtId="0" fontId="35" fillId="7" borderId="31" xfId="0" applyFont="1" applyFill="1" applyBorder="1" applyAlignment="1">
      <alignment horizontal="center"/>
    </xf>
    <xf numFmtId="0" fontId="35" fillId="7" borderId="31" xfId="0" applyFont="1" applyFill="1" applyBorder="1"/>
    <xf numFmtId="169" fontId="35" fillId="7" borderId="31" xfId="0" applyNumberFormat="1" applyFont="1" applyFill="1" applyBorder="1" applyAlignment="1">
      <alignment horizontal="center" vertical="center"/>
    </xf>
    <xf numFmtId="169" fontId="35" fillId="7" borderId="32" xfId="0" applyNumberFormat="1" applyFont="1" applyFill="1" applyBorder="1" applyAlignment="1">
      <alignment horizontal="center" vertical="center"/>
    </xf>
    <xf numFmtId="0" fontId="35" fillId="6" borderId="33" xfId="0" applyFont="1" applyFill="1" applyBorder="1" applyAlignment="1">
      <alignment horizontal="center" vertical="center"/>
    </xf>
    <xf numFmtId="0" fontId="35" fillId="6" borderId="34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0" fillId="8" borderId="0" xfId="0" applyFill="1"/>
    <xf numFmtId="0" fontId="0" fillId="0" borderId="0" xfId="0" applyBorder="1"/>
    <xf numFmtId="0" fontId="35" fillId="6" borderId="36" xfId="0" applyFont="1" applyFill="1" applyBorder="1" applyAlignment="1">
      <alignment horizontal="center" vertical="center"/>
    </xf>
    <xf numFmtId="0" fontId="35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61" workbookViewId="0">
      <selection activeCell="V20" sqref="V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210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S5" s="14" t="s">
        <v>6</v>
      </c>
    </row>
    <row r="6" spans="1:74" s="1" customFormat="1" ht="36.950000000000003" customHeight="1">
      <c r="B6" s="17"/>
      <c r="D6" s="22" t="s">
        <v>14</v>
      </c>
      <c r="K6" s="211" t="s">
        <v>173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177">
        <v>44548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26</v>
      </c>
      <c r="AK19" s="23" t="s">
        <v>21</v>
      </c>
      <c r="AN19" s="21"/>
      <c r="AR19" s="17"/>
      <c r="BS19" s="14" t="s">
        <v>6</v>
      </c>
    </row>
    <row r="20" spans="1:71" s="1" customFormat="1" ht="18.399999999999999" customHeight="1">
      <c r="B20" s="17"/>
      <c r="E20" s="21"/>
      <c r="AK20" s="23" t="s">
        <v>22</v>
      </c>
      <c r="AN20" s="21"/>
      <c r="AR20" s="17"/>
      <c r="BS20" s="14" t="s">
        <v>25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5" customHeight="1">
      <c r="B23" s="17"/>
      <c r="E23" s="212" t="s">
        <v>1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28</v>
      </c>
      <c r="AK26" s="213">
        <f>ROUND(AG94,2)</f>
        <v>0</v>
      </c>
      <c r="AL26" s="205"/>
      <c r="AM26" s="205"/>
      <c r="AN26" s="205"/>
      <c r="AO26" s="205"/>
      <c r="AR26" s="17"/>
    </row>
    <row r="27" spans="1:71" s="1" customFormat="1" ht="14.45" customHeight="1">
      <c r="B27" s="17"/>
      <c r="D27" s="26"/>
      <c r="AK27" s="213"/>
      <c r="AL27" s="213"/>
      <c r="AM27" s="213"/>
      <c r="AN27" s="213"/>
      <c r="AO27" s="213"/>
      <c r="AR27" s="17"/>
    </row>
    <row r="28" spans="1:71" s="2" customFormat="1" ht="6.95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8"/>
      <c r="BE28" s="27"/>
    </row>
    <row r="29" spans="1:71" s="2" customFormat="1" ht="25.9" customHeight="1">
      <c r="A29" s="27"/>
      <c r="B29" s="28"/>
      <c r="C29" s="27"/>
      <c r="D29" s="29" t="s">
        <v>29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208">
        <f>ROUND(AK26 + AK27, 2)</f>
        <v>0</v>
      </c>
      <c r="AL29" s="209"/>
      <c r="AM29" s="209"/>
      <c r="AN29" s="209"/>
      <c r="AO29" s="209"/>
      <c r="AP29" s="27"/>
      <c r="AQ29" s="27"/>
      <c r="AR29" s="28"/>
      <c r="BE29" s="27"/>
    </row>
    <row r="30" spans="1:71" s="2" customFormat="1" ht="6.95" customHeight="1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8"/>
      <c r="BE30" s="27"/>
    </row>
    <row r="31" spans="1:71" s="2" customFormat="1" ht="12.75">
      <c r="A31" s="27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180" t="s">
        <v>30</v>
      </c>
      <c r="M31" s="180"/>
      <c r="N31" s="180"/>
      <c r="O31" s="180"/>
      <c r="P31" s="180"/>
      <c r="Q31" s="27"/>
      <c r="R31" s="27"/>
      <c r="S31" s="27"/>
      <c r="T31" s="27"/>
      <c r="U31" s="27"/>
      <c r="V31" s="27"/>
      <c r="W31" s="180" t="s">
        <v>31</v>
      </c>
      <c r="X31" s="180"/>
      <c r="Y31" s="180"/>
      <c r="Z31" s="180"/>
      <c r="AA31" s="180"/>
      <c r="AB31" s="180"/>
      <c r="AC31" s="180"/>
      <c r="AD31" s="180"/>
      <c r="AE31" s="180"/>
      <c r="AF31" s="27"/>
      <c r="AG31" s="27"/>
      <c r="AH31" s="27"/>
      <c r="AI31" s="27"/>
      <c r="AJ31" s="27"/>
      <c r="AK31" s="180" t="s">
        <v>32</v>
      </c>
      <c r="AL31" s="180"/>
      <c r="AM31" s="180"/>
      <c r="AN31" s="180"/>
      <c r="AO31" s="180"/>
      <c r="AP31" s="27"/>
      <c r="AQ31" s="27"/>
      <c r="AR31" s="28"/>
      <c r="BE31" s="27"/>
    </row>
    <row r="32" spans="1:71" s="3" customFormat="1" ht="14.45" customHeight="1">
      <c r="B32" s="32"/>
      <c r="D32" s="23" t="s">
        <v>33</v>
      </c>
      <c r="F32" s="23" t="s">
        <v>34</v>
      </c>
      <c r="L32" s="183">
        <v>0.21</v>
      </c>
      <c r="M32" s="182"/>
      <c r="N32" s="182"/>
      <c r="O32" s="182"/>
      <c r="P32" s="182"/>
      <c r="W32" s="181">
        <f>ROUND(AZ94 + SUM(CD97),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f>ROUND(AV94 + SUM(BY97), 2)</f>
        <v>0</v>
      </c>
      <c r="AL32" s="182"/>
      <c r="AM32" s="182"/>
      <c r="AN32" s="182"/>
      <c r="AO32" s="182"/>
      <c r="AR32" s="32"/>
    </row>
    <row r="33" spans="1:57" s="3" customFormat="1" ht="14.45" customHeight="1">
      <c r="B33" s="32"/>
      <c r="F33" s="23" t="s">
        <v>35</v>
      </c>
      <c r="L33" s="183">
        <v>0.15</v>
      </c>
      <c r="M33" s="182"/>
      <c r="N33" s="182"/>
      <c r="O33" s="182"/>
      <c r="P33" s="182"/>
      <c r="W33" s="181">
        <f>ROUND(BA94 + SUM(CE97),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f>ROUND(AW94 + SUM(BZ97), 2)</f>
        <v>0</v>
      </c>
      <c r="AL33" s="182"/>
      <c r="AM33" s="182"/>
      <c r="AN33" s="182"/>
      <c r="AO33" s="182"/>
      <c r="AR33" s="32"/>
    </row>
    <row r="34" spans="1:57" s="3" customFormat="1" ht="14.45" hidden="1" customHeight="1">
      <c r="B34" s="32"/>
      <c r="F34" s="23" t="s">
        <v>36</v>
      </c>
      <c r="L34" s="183">
        <v>0.21</v>
      </c>
      <c r="M34" s="182"/>
      <c r="N34" s="182"/>
      <c r="O34" s="182"/>
      <c r="P34" s="182"/>
      <c r="W34" s="181">
        <f>ROUND(BB94 + SUM(CF97), 2)</f>
        <v>0</v>
      </c>
      <c r="X34" s="182"/>
      <c r="Y34" s="182"/>
      <c r="Z34" s="182"/>
      <c r="AA34" s="182"/>
      <c r="AB34" s="182"/>
      <c r="AC34" s="182"/>
      <c r="AD34" s="182"/>
      <c r="AE34" s="182"/>
      <c r="AK34" s="181">
        <v>0</v>
      </c>
      <c r="AL34" s="182"/>
      <c r="AM34" s="182"/>
      <c r="AN34" s="182"/>
      <c r="AO34" s="182"/>
      <c r="AR34" s="32"/>
    </row>
    <row r="35" spans="1:57" s="3" customFormat="1" ht="14.45" hidden="1" customHeight="1">
      <c r="B35" s="32"/>
      <c r="F35" s="23" t="s">
        <v>37</v>
      </c>
      <c r="L35" s="183">
        <v>0.15</v>
      </c>
      <c r="M35" s="182"/>
      <c r="N35" s="182"/>
      <c r="O35" s="182"/>
      <c r="P35" s="182"/>
      <c r="W35" s="181">
        <f>ROUND(BC94 + SUM(CG97), 2)</f>
        <v>0</v>
      </c>
      <c r="X35" s="182"/>
      <c r="Y35" s="182"/>
      <c r="Z35" s="182"/>
      <c r="AA35" s="182"/>
      <c r="AB35" s="182"/>
      <c r="AC35" s="182"/>
      <c r="AD35" s="182"/>
      <c r="AE35" s="182"/>
      <c r="AK35" s="181">
        <v>0</v>
      </c>
      <c r="AL35" s="182"/>
      <c r="AM35" s="182"/>
      <c r="AN35" s="182"/>
      <c r="AO35" s="182"/>
      <c r="AR35" s="32"/>
    </row>
    <row r="36" spans="1:57" s="3" customFormat="1" ht="14.45" hidden="1" customHeight="1">
      <c r="B36" s="32"/>
      <c r="F36" s="23" t="s">
        <v>38</v>
      </c>
      <c r="L36" s="183">
        <v>0</v>
      </c>
      <c r="M36" s="182"/>
      <c r="N36" s="182"/>
      <c r="O36" s="182"/>
      <c r="P36" s="182"/>
      <c r="W36" s="181">
        <f>ROUND(BD94 + SUM(CH97), 2)</f>
        <v>0</v>
      </c>
      <c r="X36" s="182"/>
      <c r="Y36" s="182"/>
      <c r="Z36" s="182"/>
      <c r="AA36" s="182"/>
      <c r="AB36" s="182"/>
      <c r="AC36" s="182"/>
      <c r="AD36" s="182"/>
      <c r="AE36" s="182"/>
      <c r="AK36" s="181">
        <v>0</v>
      </c>
      <c r="AL36" s="182"/>
      <c r="AM36" s="182"/>
      <c r="AN36" s="182"/>
      <c r="AO36" s="182"/>
      <c r="AR36" s="32"/>
    </row>
    <row r="37" spans="1:57" s="2" customFormat="1" ht="6.95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2" customFormat="1" ht="25.9" customHeight="1">
      <c r="A38" s="27"/>
      <c r="B38" s="28"/>
      <c r="C38" s="33"/>
      <c r="D38" s="34" t="s">
        <v>39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 t="s">
        <v>40</v>
      </c>
      <c r="U38" s="35"/>
      <c r="V38" s="35"/>
      <c r="W38" s="35"/>
      <c r="X38" s="184" t="s">
        <v>41</v>
      </c>
      <c r="Y38" s="185"/>
      <c r="Z38" s="185"/>
      <c r="AA38" s="185"/>
      <c r="AB38" s="185"/>
      <c r="AC38" s="35"/>
      <c r="AD38" s="35"/>
      <c r="AE38" s="35"/>
      <c r="AF38" s="35"/>
      <c r="AG38" s="35"/>
      <c r="AH38" s="35"/>
      <c r="AI38" s="35"/>
      <c r="AJ38" s="35"/>
      <c r="AK38" s="186">
        <f>SUM(AK29:AK36)</f>
        <v>0</v>
      </c>
      <c r="AL38" s="185"/>
      <c r="AM38" s="185"/>
      <c r="AN38" s="185"/>
      <c r="AO38" s="187"/>
      <c r="AP38" s="33"/>
      <c r="AQ38" s="33"/>
      <c r="AR38" s="28"/>
      <c r="BE38" s="27"/>
    </row>
    <row r="39" spans="1:57" s="2" customFormat="1" ht="6.95" customHeight="1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8"/>
      <c r="BE39" s="27"/>
    </row>
    <row r="40" spans="1:57" s="2" customFormat="1" ht="14.4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8"/>
      <c r="BE40" s="2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7"/>
      <c r="B60" s="28"/>
      <c r="C60" s="27"/>
      <c r="D60" s="40" t="s">
        <v>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44</v>
      </c>
      <c r="AI60" s="30"/>
      <c r="AJ60" s="30"/>
      <c r="AK60" s="30"/>
      <c r="AL60" s="30"/>
      <c r="AM60" s="40" t="s">
        <v>45</v>
      </c>
      <c r="AN60" s="30"/>
      <c r="AO60" s="30"/>
      <c r="AP60" s="27"/>
      <c r="AQ60" s="27"/>
      <c r="AR60" s="28"/>
      <c r="BE60" s="27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7"/>
      <c r="B64" s="28"/>
      <c r="C64" s="27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7"/>
      <c r="B75" s="28"/>
      <c r="C75" s="27"/>
      <c r="D75" s="40" t="s">
        <v>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44</v>
      </c>
      <c r="AI75" s="30"/>
      <c r="AJ75" s="30"/>
      <c r="AK75" s="30"/>
      <c r="AL75" s="30"/>
      <c r="AM75" s="40" t="s">
        <v>45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0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0" s="2" customFormat="1" ht="24.95" customHeight="1">
      <c r="A82" s="27"/>
      <c r="B82" s="28"/>
      <c r="C82" s="18" t="s">
        <v>48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0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0" s="4" customFormat="1" ht="12" customHeight="1">
      <c r="B84" s="46"/>
      <c r="C84" s="23" t="s">
        <v>12</v>
      </c>
      <c r="L84" s="4" t="str">
        <f>K5</f>
        <v>1</v>
      </c>
      <c r="AR84" s="46"/>
    </row>
    <row r="85" spans="1:90" s="5" customFormat="1" ht="36.950000000000003" customHeight="1">
      <c r="B85" s="47"/>
      <c r="C85" s="48" t="s">
        <v>14</v>
      </c>
      <c r="L85" s="188" t="str">
        <f>K6</f>
        <v>Dětské hřiště - Kudrnova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47"/>
    </row>
    <row r="86" spans="1:90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0" s="2" customFormat="1" ht="12" customHeight="1">
      <c r="A87" s="27"/>
      <c r="B87" s="28"/>
      <c r="C87" s="23" t="s">
        <v>17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 xml:space="preserve"> 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3" t="s">
        <v>19</v>
      </c>
      <c r="AJ87" s="27"/>
      <c r="AK87" s="27"/>
      <c r="AL87" s="27"/>
      <c r="AM87" s="190">
        <f>IF(AN8= "","",AN8)</f>
        <v>44548</v>
      </c>
      <c r="AN87" s="190"/>
      <c r="AO87" s="27"/>
      <c r="AP87" s="27"/>
      <c r="AQ87" s="27"/>
      <c r="AR87" s="28"/>
      <c r="BE87" s="27"/>
    </row>
    <row r="88" spans="1:90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0" s="2" customFormat="1" ht="15.2" customHeight="1">
      <c r="A89" s="27"/>
      <c r="B89" s="28"/>
      <c r="C89" s="23" t="s">
        <v>20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 xml:space="preserve"> 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3" t="s">
        <v>24</v>
      </c>
      <c r="AJ89" s="27"/>
      <c r="AK89" s="27"/>
      <c r="AL89" s="27"/>
      <c r="AM89" s="191" t="str">
        <f>IF(E17="","",E17)</f>
        <v xml:space="preserve"> </v>
      </c>
      <c r="AN89" s="192"/>
      <c r="AO89" s="192"/>
      <c r="AP89" s="192"/>
      <c r="AQ89" s="27"/>
      <c r="AR89" s="28"/>
      <c r="AS89" s="194" t="s">
        <v>49</v>
      </c>
      <c r="AT89" s="195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0" s="2" customFormat="1" ht="15.2" customHeight="1">
      <c r="A90" s="27"/>
      <c r="B90" s="28"/>
      <c r="C90" s="23" t="s">
        <v>23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 xml:space="preserve"> 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3" t="s">
        <v>26</v>
      </c>
      <c r="AJ90" s="27"/>
      <c r="AK90" s="27"/>
      <c r="AL90" s="27"/>
      <c r="AM90" s="191"/>
      <c r="AN90" s="192"/>
      <c r="AO90" s="192"/>
      <c r="AP90" s="192"/>
      <c r="AQ90" s="27"/>
      <c r="AR90" s="28"/>
      <c r="AS90" s="196"/>
      <c r="AT90" s="197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0" s="2" customFormat="1" ht="10.9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96"/>
      <c r="AT91" s="197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0" s="2" customFormat="1" ht="29.25" customHeight="1">
      <c r="A92" s="27"/>
      <c r="B92" s="28"/>
      <c r="C92" s="198" t="s">
        <v>50</v>
      </c>
      <c r="D92" s="199"/>
      <c r="E92" s="199"/>
      <c r="F92" s="199"/>
      <c r="G92" s="199"/>
      <c r="H92" s="55"/>
      <c r="I92" s="200" t="s">
        <v>51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52</v>
      </c>
      <c r="AH92" s="199"/>
      <c r="AI92" s="199"/>
      <c r="AJ92" s="199"/>
      <c r="AK92" s="199"/>
      <c r="AL92" s="199"/>
      <c r="AM92" s="199"/>
      <c r="AN92" s="200" t="s">
        <v>53</v>
      </c>
      <c r="AO92" s="199"/>
      <c r="AP92" s="202"/>
      <c r="AQ92" s="56" t="s">
        <v>54</v>
      </c>
      <c r="AR92" s="28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7"/>
    </row>
    <row r="93" spans="1:90" s="2" customFormat="1" ht="10.9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0" s="6" customFormat="1" ht="32.450000000000003" customHeight="1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5">
        <f>ROUND(AG95,2)</f>
        <v>0</v>
      </c>
      <c r="AH94" s="215"/>
      <c r="AI94" s="215"/>
      <c r="AJ94" s="215"/>
      <c r="AK94" s="215"/>
      <c r="AL94" s="215"/>
      <c r="AM94" s="215"/>
      <c r="AN94" s="193">
        <f>SUM(AG94,AT94)</f>
        <v>0</v>
      </c>
      <c r="AO94" s="193"/>
      <c r="AP94" s="193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18.465440000000001</v>
      </c>
      <c r="AV94" s="69">
        <f>ROUND(AZ94*L32,2)</f>
        <v>0</v>
      </c>
      <c r="AW94" s="69">
        <f>ROUND(BA94*L33,2)</f>
        <v>0</v>
      </c>
      <c r="AX94" s="69">
        <f>ROUND(BB94*L32,2)</f>
        <v>0</v>
      </c>
      <c r="AY94" s="69">
        <f>ROUND(BC94*L33,2)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V94" s="72" t="s">
        <v>70</v>
      </c>
      <c r="BW94" s="72" t="s">
        <v>4</v>
      </c>
      <c r="BX94" s="72" t="s">
        <v>71</v>
      </c>
      <c r="CL94" s="72" t="s">
        <v>1</v>
      </c>
    </row>
    <row r="95" spans="1:90" s="7" customFormat="1" ht="16.5" customHeight="1">
      <c r="A95" s="73" t="s">
        <v>72</v>
      </c>
      <c r="B95" s="74"/>
      <c r="C95" s="75"/>
      <c r="D95" s="214" t="s">
        <v>13</v>
      </c>
      <c r="E95" s="214"/>
      <c r="F95" s="214"/>
      <c r="G95" s="214"/>
      <c r="H95" s="214"/>
      <c r="I95" s="76"/>
      <c r="J95" s="214" t="s">
        <v>173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06">
        <f>'Dětské hřiště'!J28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77" t="s">
        <v>73</v>
      </c>
      <c r="AR95" s="74"/>
      <c r="AS95" s="78">
        <v>0</v>
      </c>
      <c r="AT95" s="79">
        <f>ROUND(SUM(AV95:AW95),2)</f>
        <v>0</v>
      </c>
      <c r="AU95" s="80">
        <f>'Dětské hřiště'!P118</f>
        <v>18.465439999999997</v>
      </c>
      <c r="AV95" s="79">
        <f>'Dětské hřiště'!J31</f>
        <v>0</v>
      </c>
      <c r="AW95" s="79">
        <f>'Dětské hřiště'!J32</f>
        <v>0</v>
      </c>
      <c r="AX95" s="79">
        <f>'Dětské hřiště'!J33</f>
        <v>0</v>
      </c>
      <c r="AY95" s="79">
        <f>'Dětské hřiště'!J34</f>
        <v>0</v>
      </c>
      <c r="AZ95" s="79">
        <f>'Dětské hřiště'!F31</f>
        <v>0</v>
      </c>
      <c r="BA95" s="79">
        <f>'Dětské hřiště'!F32</f>
        <v>0</v>
      </c>
      <c r="BB95" s="79">
        <f>'Dětské hřiště'!F33</f>
        <v>0</v>
      </c>
      <c r="BC95" s="79">
        <f>'Dětské hřiště'!F34</f>
        <v>0</v>
      </c>
      <c r="BD95" s="81">
        <f>'Dětské hřiště'!F35</f>
        <v>0</v>
      </c>
      <c r="BT95" s="82" t="s">
        <v>13</v>
      </c>
      <c r="BU95" s="82" t="s">
        <v>74</v>
      </c>
      <c r="BV95" s="82" t="s">
        <v>70</v>
      </c>
      <c r="BW95" s="82" t="s">
        <v>4</v>
      </c>
      <c r="BX95" s="82" t="s">
        <v>71</v>
      </c>
      <c r="CL95" s="82" t="s">
        <v>1</v>
      </c>
    </row>
    <row r="96" spans="1:90">
      <c r="B96" s="17"/>
      <c r="AR96" s="17"/>
    </row>
    <row r="97" spans="1:57" s="2" customFormat="1" ht="30" customHeight="1">
      <c r="A97" s="27"/>
      <c r="B97" s="28"/>
      <c r="C97" s="6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83"/>
      <c r="AR97" s="28"/>
      <c r="AS97" s="57" t="s">
        <v>75</v>
      </c>
      <c r="AT97" s="58" t="s">
        <v>76</v>
      </c>
      <c r="AU97" s="58" t="s">
        <v>33</v>
      </c>
      <c r="AV97" s="59" t="s">
        <v>56</v>
      </c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s="2" customFormat="1" ht="10.9" customHeight="1">
      <c r="A98" s="27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8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s="2" customFormat="1" ht="30" customHeight="1">
      <c r="A99" s="27"/>
      <c r="B99" s="28"/>
      <c r="C99" s="84" t="s">
        <v>161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203">
        <f>ROUND(AG94 + AG97, 2)</f>
        <v>0</v>
      </c>
      <c r="AH99" s="203"/>
      <c r="AI99" s="203"/>
      <c r="AJ99" s="203"/>
      <c r="AK99" s="203"/>
      <c r="AL99" s="203"/>
      <c r="AM99" s="203"/>
      <c r="AN99" s="203">
        <f>ROUND(AN94 + AN97, 2)</f>
        <v>0</v>
      </c>
      <c r="AO99" s="203"/>
      <c r="AP99" s="203"/>
      <c r="AQ99" s="85"/>
      <c r="AR99" s="28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s="2" customFormat="1" ht="6.95" customHeight="1">
      <c r="A100" s="27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28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1 - MULTIFUNKČNÍ HŘIŠTĚ 1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tabSelected="1" topLeftCell="B1" zoomScale="120" zoomScaleNormal="120" workbookViewId="0">
      <selection activeCell="W45" sqref="W4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9.5" style="1" customWidth="1"/>
    <col min="6" max="6" width="72.1640625" style="1" customWidth="1"/>
    <col min="7" max="7" width="7.5" style="1" customWidth="1"/>
    <col min="8" max="8" width="11.5" style="1" customWidth="1"/>
    <col min="9" max="9" width="20.1640625" style="1" customWidth="1"/>
    <col min="10" max="10" width="18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56">
      <c r="A1" s="86"/>
    </row>
    <row r="2" spans="1:56" s="1" customFormat="1" ht="36.950000000000003" customHeight="1">
      <c r="B2" s="249" t="s">
        <v>249</v>
      </c>
      <c r="C2" s="250"/>
      <c r="D2" s="250"/>
      <c r="E2" s="250"/>
      <c r="F2" s="250"/>
      <c r="G2" s="250"/>
      <c r="H2" s="250"/>
      <c r="I2" s="250"/>
      <c r="J2" s="251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4" t="s">
        <v>4</v>
      </c>
      <c r="AZ2" s="87" t="s">
        <v>77</v>
      </c>
      <c r="BA2" s="87" t="s">
        <v>1</v>
      </c>
      <c r="BB2" s="87" t="s">
        <v>1</v>
      </c>
      <c r="BC2" s="87" t="s">
        <v>78</v>
      </c>
      <c r="BD2" s="87" t="s">
        <v>79</v>
      </c>
    </row>
    <row r="3" spans="1:56" s="1" customFormat="1" ht="6.95" customHeight="1">
      <c r="B3" s="17"/>
      <c r="C3" s="248"/>
      <c r="D3" s="248"/>
      <c r="E3" s="248"/>
      <c r="F3" s="248"/>
      <c r="G3" s="248"/>
      <c r="H3" s="248"/>
      <c r="I3" s="248"/>
      <c r="J3" s="248"/>
      <c r="K3" s="16"/>
      <c r="L3" s="17"/>
      <c r="AT3" s="14" t="s">
        <v>79</v>
      </c>
    </row>
    <row r="4" spans="1:56" s="1" customFormat="1" ht="24.95" customHeight="1">
      <c r="B4" s="17"/>
      <c r="D4" s="18" t="s">
        <v>80</v>
      </c>
      <c r="L4" s="17"/>
      <c r="M4" s="88" t="s">
        <v>10</v>
      </c>
      <c r="AT4" s="14" t="s">
        <v>3</v>
      </c>
    </row>
    <row r="5" spans="1:56" s="1" customFormat="1" ht="6.95" customHeight="1">
      <c r="B5" s="17"/>
      <c r="L5" s="17"/>
    </row>
    <row r="6" spans="1:56" s="2" customFormat="1" ht="12" customHeight="1">
      <c r="A6" s="27"/>
      <c r="B6" s="28"/>
      <c r="C6" s="27"/>
      <c r="D6" s="23" t="s">
        <v>14</v>
      </c>
      <c r="E6" s="27"/>
      <c r="F6" s="27"/>
      <c r="G6" s="27"/>
      <c r="H6" s="27"/>
      <c r="I6" s="27"/>
      <c r="J6" s="27"/>
      <c r="K6" s="27"/>
      <c r="L6" s="3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56" s="2" customFormat="1" ht="16.5" customHeight="1">
      <c r="A7" s="27"/>
      <c r="B7" s="28"/>
      <c r="C7" s="27"/>
      <c r="D7" s="27"/>
      <c r="E7" s="188" t="s">
        <v>173</v>
      </c>
      <c r="F7" s="216"/>
      <c r="G7" s="216"/>
      <c r="H7" s="216"/>
      <c r="I7" s="27"/>
      <c r="J7" s="27"/>
      <c r="K7" s="27"/>
      <c r="L7" s="3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56" s="2" customForma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56" s="2" customFormat="1" ht="12" customHeight="1">
      <c r="A9" s="27"/>
      <c r="B9" s="28"/>
      <c r="C9" s="27"/>
      <c r="D9" s="23" t="s">
        <v>15</v>
      </c>
      <c r="E9" s="27"/>
      <c r="F9" s="21" t="s">
        <v>1</v>
      </c>
      <c r="G9" s="27"/>
      <c r="H9" s="27"/>
      <c r="I9" s="23" t="s">
        <v>16</v>
      </c>
      <c r="J9" s="21" t="s">
        <v>1</v>
      </c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56" s="2" customFormat="1" ht="12" customHeight="1">
      <c r="A10" s="27"/>
      <c r="B10" s="28"/>
      <c r="C10" s="27"/>
      <c r="D10" s="23" t="s">
        <v>17</v>
      </c>
      <c r="E10" s="27"/>
      <c r="F10" s="21" t="s">
        <v>18</v>
      </c>
      <c r="G10" s="27"/>
      <c r="H10" s="27"/>
      <c r="I10" s="23" t="s">
        <v>19</v>
      </c>
      <c r="J10" s="50">
        <f>'Rekapitulace stavby'!AN8</f>
        <v>44548</v>
      </c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56" s="2" customFormat="1" ht="10.9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56" s="2" customFormat="1" ht="12" customHeight="1">
      <c r="A12" s="27"/>
      <c r="B12" s="28"/>
      <c r="C12" s="27"/>
      <c r="D12" s="23" t="s">
        <v>20</v>
      </c>
      <c r="E12" s="27"/>
      <c r="F12" s="27"/>
      <c r="G12" s="27"/>
      <c r="H12" s="27"/>
      <c r="I12" s="23" t="s">
        <v>21</v>
      </c>
      <c r="J12" s="21" t="str">
        <f>IF('Rekapitulace stavby'!AN10="","",'Rekapitulace stavby'!AN10)</f>
        <v/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56" s="2" customFormat="1" ht="18" customHeight="1">
      <c r="A13" s="27"/>
      <c r="B13" s="28"/>
      <c r="C13" s="27"/>
      <c r="D13" s="27"/>
      <c r="E13" s="21" t="str">
        <f>IF('Rekapitulace stavby'!E11="","",'Rekapitulace stavby'!E11)</f>
        <v xml:space="preserve"> </v>
      </c>
      <c r="F13" s="27"/>
      <c r="G13" s="27"/>
      <c r="H13" s="27"/>
      <c r="I13" s="23" t="s">
        <v>22</v>
      </c>
      <c r="J13" s="21" t="str">
        <f>IF('Rekapitulace stavby'!AN11="","",'Rekapitulace stavby'!AN11)</f>
        <v/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56" s="2" customFormat="1" ht="6.9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56" s="2" customFormat="1" ht="12" customHeight="1">
      <c r="A15" s="27"/>
      <c r="B15" s="28"/>
      <c r="C15" s="27"/>
      <c r="D15" s="23" t="s">
        <v>23</v>
      </c>
      <c r="E15" s="27"/>
      <c r="F15" s="27"/>
      <c r="G15" s="27"/>
      <c r="H15" s="27"/>
      <c r="I15" s="23" t="s">
        <v>21</v>
      </c>
      <c r="J15" s="21" t="str">
        <f>'Rekapitulace stavby'!AN13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56" s="2" customFormat="1" ht="18" customHeight="1">
      <c r="A16" s="27"/>
      <c r="B16" s="28"/>
      <c r="C16" s="27"/>
      <c r="D16" s="27"/>
      <c r="E16" s="210" t="str">
        <f>'Rekapitulace stavby'!E14</f>
        <v xml:space="preserve"> </v>
      </c>
      <c r="F16" s="210"/>
      <c r="G16" s="210"/>
      <c r="H16" s="210"/>
      <c r="I16" s="23" t="s">
        <v>22</v>
      </c>
      <c r="J16" s="21" t="str">
        <f>'Rekapitulace stavby'!AN14</f>
        <v/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6.95" customHeight="1">
      <c r="A17" s="27"/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2" customHeight="1">
      <c r="A18" s="27"/>
      <c r="B18" s="28"/>
      <c r="C18" s="27"/>
      <c r="D18" s="23" t="s">
        <v>24</v>
      </c>
      <c r="E18" s="27"/>
      <c r="F18" s="27"/>
      <c r="G18" s="27"/>
      <c r="H18" s="27"/>
      <c r="I18" s="23" t="s">
        <v>21</v>
      </c>
      <c r="J18" s="21" t="str">
        <f>IF('Rekapitulace stavby'!AN16="","",'Rekapitulace stavby'!AN16)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8" customHeight="1">
      <c r="A19" s="27"/>
      <c r="B19" s="28"/>
      <c r="C19" s="27"/>
      <c r="D19" s="27"/>
      <c r="E19" s="21" t="str">
        <f>IF('Rekapitulace stavby'!E17="","",'Rekapitulace stavby'!E17)</f>
        <v xml:space="preserve"> </v>
      </c>
      <c r="F19" s="27"/>
      <c r="G19" s="27"/>
      <c r="H19" s="27"/>
      <c r="I19" s="23" t="s">
        <v>22</v>
      </c>
      <c r="J19" s="21" t="str">
        <f>IF('Rekapitulace stavby'!AN17="","",'Rekapitulace stavby'!AN17)</f>
        <v/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6.95" customHeight="1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2" customHeight="1">
      <c r="A21" s="27"/>
      <c r="B21" s="28"/>
      <c r="C21" s="27"/>
      <c r="D21" s="23" t="s">
        <v>26</v>
      </c>
      <c r="E21" s="27"/>
      <c r="F21" s="27"/>
      <c r="G21" s="27"/>
      <c r="H21" s="27"/>
      <c r="I21" s="23" t="s">
        <v>21</v>
      </c>
      <c r="J21" s="21"/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8" customHeight="1">
      <c r="A22" s="27"/>
      <c r="B22" s="28"/>
      <c r="C22" s="27"/>
      <c r="D22" s="27"/>
      <c r="E22" s="21"/>
      <c r="F22" s="27"/>
      <c r="G22" s="27"/>
      <c r="H22" s="27"/>
      <c r="I22" s="23" t="s">
        <v>22</v>
      </c>
      <c r="J22" s="21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6.95" customHeight="1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2" customHeight="1">
      <c r="A24" s="27"/>
      <c r="B24" s="28"/>
      <c r="C24" s="27"/>
      <c r="D24" s="23" t="s">
        <v>27</v>
      </c>
      <c r="E24" s="27"/>
      <c r="F24" s="27"/>
      <c r="G24" s="27"/>
      <c r="H24" s="27"/>
      <c r="I24" s="27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8" customFormat="1" ht="16.5" customHeight="1">
      <c r="A25" s="89"/>
      <c r="B25" s="90"/>
      <c r="C25" s="89"/>
      <c r="D25" s="89"/>
      <c r="E25" s="212" t="s">
        <v>1</v>
      </c>
      <c r="F25" s="212"/>
      <c r="G25" s="212"/>
      <c r="H25" s="212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5" customHeight="1">
      <c r="A27" s="27"/>
      <c r="B27" s="28"/>
      <c r="C27" s="27"/>
      <c r="D27" s="61"/>
      <c r="E27" s="61"/>
      <c r="F27" s="61"/>
      <c r="G27" s="61"/>
      <c r="H27" s="61"/>
      <c r="I27" s="61"/>
      <c r="J27" s="61"/>
      <c r="K27" s="61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25.35" customHeight="1">
      <c r="A28" s="27"/>
      <c r="B28" s="28"/>
      <c r="C28" s="27"/>
      <c r="D28" s="92" t="s">
        <v>29</v>
      </c>
      <c r="E28" s="27"/>
      <c r="F28" s="27"/>
      <c r="G28" s="27"/>
      <c r="H28" s="27"/>
      <c r="I28" s="27"/>
      <c r="J28" s="66">
        <f>ROUND(J118, 2)</f>
        <v>0</v>
      </c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5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14.45" customHeight="1">
      <c r="A30" s="27"/>
      <c r="B30" s="28"/>
      <c r="C30" s="27"/>
      <c r="D30" s="27"/>
      <c r="E30" s="27"/>
      <c r="F30" s="31" t="s">
        <v>31</v>
      </c>
      <c r="G30" s="27"/>
      <c r="H30" s="27"/>
      <c r="I30" s="31" t="s">
        <v>30</v>
      </c>
      <c r="J30" s="31" t="s">
        <v>32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14.45" customHeight="1">
      <c r="A31" s="27"/>
      <c r="B31" s="28"/>
      <c r="C31" s="27"/>
      <c r="D31" s="93" t="s">
        <v>33</v>
      </c>
      <c r="E31" s="23" t="s">
        <v>34</v>
      </c>
      <c r="F31" s="94">
        <f>J28</f>
        <v>0</v>
      </c>
      <c r="G31" s="27"/>
      <c r="H31" s="27"/>
      <c r="I31" s="95">
        <v>0.21</v>
      </c>
      <c r="J31" s="94">
        <f>F31*0.21</f>
        <v>0</v>
      </c>
      <c r="K31" s="27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>
      <c r="A32" s="27"/>
      <c r="B32" s="28"/>
      <c r="C32" s="27"/>
      <c r="D32" s="27"/>
      <c r="E32" s="23" t="s">
        <v>35</v>
      </c>
      <c r="F32" s="94">
        <f>ROUND((SUM(BF118:BF182)),  2)</f>
        <v>0</v>
      </c>
      <c r="G32" s="27"/>
      <c r="H32" s="27"/>
      <c r="I32" s="95">
        <v>0.15</v>
      </c>
      <c r="J32" s="94">
        <f>ROUND(((SUM(BF118:BF182))*I32),  2)</f>
        <v>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hidden="1" customHeight="1">
      <c r="A33" s="27"/>
      <c r="B33" s="28"/>
      <c r="C33" s="27"/>
      <c r="D33" s="27"/>
      <c r="E33" s="23" t="s">
        <v>36</v>
      </c>
      <c r="F33" s="94">
        <f>ROUND((SUM(BG118:BG182)),  2)</f>
        <v>0</v>
      </c>
      <c r="G33" s="27"/>
      <c r="H33" s="27"/>
      <c r="I33" s="95">
        <v>0.21</v>
      </c>
      <c r="J33" s="94">
        <f>0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hidden="1" customHeight="1">
      <c r="A34" s="27"/>
      <c r="B34" s="28"/>
      <c r="C34" s="27"/>
      <c r="D34" s="27"/>
      <c r="E34" s="23" t="s">
        <v>37</v>
      </c>
      <c r="F34" s="94">
        <f>ROUND((SUM(BH118:BH182)),  2)</f>
        <v>0</v>
      </c>
      <c r="G34" s="27"/>
      <c r="H34" s="27"/>
      <c r="I34" s="95">
        <v>0.15</v>
      </c>
      <c r="J34" s="94">
        <f>0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>
      <c r="A35" s="27"/>
      <c r="B35" s="28"/>
      <c r="C35" s="27"/>
      <c r="D35" s="27"/>
      <c r="E35" s="23" t="s">
        <v>38</v>
      </c>
      <c r="F35" s="94">
        <f>ROUND((SUM(BI118:BI182)),  2)</f>
        <v>0</v>
      </c>
      <c r="G35" s="27"/>
      <c r="H35" s="27"/>
      <c r="I35" s="95">
        <v>0</v>
      </c>
      <c r="J35" s="94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6.9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25.35" customHeight="1">
      <c r="A37" s="27"/>
      <c r="B37" s="28"/>
      <c r="C37" s="85"/>
      <c r="D37" s="96" t="s">
        <v>39</v>
      </c>
      <c r="E37" s="55"/>
      <c r="F37" s="55"/>
      <c r="G37" s="97" t="s">
        <v>40</v>
      </c>
      <c r="H37" s="98" t="s">
        <v>41</v>
      </c>
      <c r="I37" s="55"/>
      <c r="J37" s="99">
        <f>SUM(J28:J35)</f>
        <v>0</v>
      </c>
      <c r="K37" s="100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14.45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7"/>
      <c r="B61" s="28"/>
      <c r="C61" s="27"/>
      <c r="D61" s="40" t="s">
        <v>44</v>
      </c>
      <c r="E61" s="30"/>
      <c r="F61" s="101" t="s">
        <v>45</v>
      </c>
      <c r="G61" s="40" t="s">
        <v>44</v>
      </c>
      <c r="H61" s="30"/>
      <c r="I61" s="30"/>
      <c r="J61" s="102" t="s">
        <v>45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7"/>
      <c r="B65" s="28"/>
      <c r="C65" s="27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7"/>
      <c r="B76" s="28"/>
      <c r="C76" s="27"/>
      <c r="D76" s="40" t="s">
        <v>44</v>
      </c>
      <c r="E76" s="30"/>
      <c r="F76" s="101" t="s">
        <v>45</v>
      </c>
      <c r="G76" s="40" t="s">
        <v>44</v>
      </c>
      <c r="H76" s="30"/>
      <c r="I76" s="30"/>
      <c r="J76" s="102" t="s">
        <v>45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5" customHeight="1">
      <c r="A82" s="27"/>
      <c r="B82" s="28"/>
      <c r="C82" s="18" t="s">
        <v>81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14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88" t="str">
        <f>E7</f>
        <v>Dětské hřiště - Kudrnova</v>
      </c>
      <c r="F85" s="216"/>
      <c r="G85" s="216"/>
      <c r="H85" s="216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6.9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2" customHeight="1">
      <c r="A87" s="27"/>
      <c r="B87" s="28"/>
      <c r="C87" s="23" t="s">
        <v>17</v>
      </c>
      <c r="D87" s="27"/>
      <c r="E87" s="27"/>
      <c r="F87" s="21" t="str">
        <f>F10</f>
        <v xml:space="preserve"> </v>
      </c>
      <c r="G87" s="27"/>
      <c r="H87" s="27"/>
      <c r="I87" s="23" t="s">
        <v>19</v>
      </c>
      <c r="J87" s="50">
        <f>IF(J10="","",J10)</f>
        <v>44548</v>
      </c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5.2" customHeight="1">
      <c r="A89" s="27"/>
      <c r="B89" s="28"/>
      <c r="C89" s="23" t="s">
        <v>20</v>
      </c>
      <c r="D89" s="27"/>
      <c r="E89" s="27"/>
      <c r="F89" s="21" t="str">
        <f>E13</f>
        <v xml:space="preserve"> </v>
      </c>
      <c r="G89" s="27"/>
      <c r="H89" s="27"/>
      <c r="I89" s="23" t="s">
        <v>24</v>
      </c>
      <c r="J89" s="24" t="str">
        <f>E19</f>
        <v xml:space="preserve"> 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25.7" customHeight="1">
      <c r="A90" s="27"/>
      <c r="B90" s="28"/>
      <c r="C90" s="23" t="s">
        <v>23</v>
      </c>
      <c r="D90" s="27"/>
      <c r="E90" s="27"/>
      <c r="F90" s="21" t="str">
        <f>IF(E16="","",E16)</f>
        <v xml:space="preserve"> </v>
      </c>
      <c r="G90" s="27"/>
      <c r="H90" s="27"/>
      <c r="I90" s="23" t="s">
        <v>26</v>
      </c>
      <c r="J90" s="24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0.3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29.25" customHeight="1">
      <c r="A92" s="27"/>
      <c r="B92" s="28"/>
      <c r="C92" s="103" t="s">
        <v>82</v>
      </c>
      <c r="D92" s="85"/>
      <c r="E92" s="85"/>
      <c r="F92" s="85"/>
      <c r="G92" s="85"/>
      <c r="H92" s="85"/>
      <c r="I92" s="85"/>
      <c r="J92" s="104" t="s">
        <v>83</v>
      </c>
      <c r="K92" s="85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2.9" customHeight="1">
      <c r="A94" s="27"/>
      <c r="B94" s="28"/>
      <c r="C94" s="105" t="s">
        <v>84</v>
      </c>
      <c r="D94" s="27"/>
      <c r="E94" s="27"/>
      <c r="F94" s="27"/>
      <c r="G94" s="27"/>
      <c r="H94" s="27"/>
      <c r="I94" s="27"/>
      <c r="J94" s="66">
        <f>J95+J99+J100</f>
        <v>0</v>
      </c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U94" s="14" t="s">
        <v>85</v>
      </c>
    </row>
    <row r="95" spans="1:47" s="9" customFormat="1" ht="24.95" customHeight="1">
      <c r="B95" s="106"/>
      <c r="D95" s="107" t="s">
        <v>86</v>
      </c>
      <c r="E95" s="108"/>
      <c r="F95" s="108"/>
      <c r="G95" s="108"/>
      <c r="H95" s="108"/>
      <c r="I95" s="108"/>
      <c r="J95" s="109">
        <f>J119</f>
        <v>0</v>
      </c>
      <c r="L95" s="106"/>
    </row>
    <row r="96" spans="1:47" s="10" customFormat="1" ht="19.899999999999999" customHeight="1">
      <c r="B96" s="110"/>
      <c r="D96" s="111" t="s">
        <v>87</v>
      </c>
      <c r="E96" s="112"/>
      <c r="F96" s="112"/>
      <c r="G96" s="112"/>
      <c r="H96" s="112"/>
      <c r="I96" s="112"/>
      <c r="J96" s="113">
        <f>J120</f>
        <v>0</v>
      </c>
      <c r="L96" s="110"/>
    </row>
    <row r="97" spans="1:31" s="10" customFormat="1" ht="19.899999999999999" customHeight="1">
      <c r="B97" s="110"/>
      <c r="D97" s="111" t="s">
        <v>88</v>
      </c>
      <c r="E97" s="112"/>
      <c r="F97" s="112"/>
      <c r="G97" s="112"/>
      <c r="H97" s="112"/>
      <c r="I97" s="112"/>
      <c r="J97" s="113">
        <f>J147</f>
        <v>0</v>
      </c>
      <c r="L97" s="110"/>
    </row>
    <row r="98" spans="1:31" s="10" customFormat="1" ht="19.899999999999999" customHeight="1">
      <c r="B98" s="110"/>
      <c r="D98" s="111" t="s">
        <v>89</v>
      </c>
      <c r="E98" s="112"/>
      <c r="F98" s="112"/>
      <c r="G98" s="112"/>
      <c r="H98" s="112"/>
      <c r="I98" s="112"/>
      <c r="J98" s="113">
        <f>J158</f>
        <v>0</v>
      </c>
      <c r="L98" s="110"/>
    </row>
    <row r="99" spans="1:31" s="9" customFormat="1" ht="24.95" customHeight="1">
      <c r="B99" s="106"/>
      <c r="D99" s="107" t="s">
        <v>90</v>
      </c>
      <c r="E99" s="108"/>
      <c r="F99" s="108"/>
      <c r="G99" s="108"/>
      <c r="H99" s="108"/>
      <c r="I99" s="108"/>
      <c r="J99" s="109">
        <f>J167</f>
        <v>0</v>
      </c>
      <c r="L99" s="106"/>
    </row>
    <row r="100" spans="1:31" s="9" customFormat="1" ht="24.95" customHeight="1">
      <c r="B100" s="106"/>
      <c r="D100" s="107" t="s">
        <v>91</v>
      </c>
      <c r="E100" s="108"/>
      <c r="F100" s="108"/>
      <c r="G100" s="108"/>
      <c r="H100" s="108"/>
      <c r="I100" s="108"/>
      <c r="J100" s="109">
        <f>J180</f>
        <v>0</v>
      </c>
      <c r="L100" s="106"/>
    </row>
    <row r="101" spans="1:31" s="2" customFormat="1" ht="21.75" customHeight="1">
      <c r="A101" s="27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3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" customFormat="1" ht="6.95" customHeight="1">
      <c r="A102" s="27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6" spans="1:31" s="2" customFormat="1" ht="6.95" customHeight="1">
      <c r="A106" s="27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24.95" customHeight="1">
      <c r="A107" s="27"/>
      <c r="B107" s="28"/>
      <c r="C107" s="18" t="s">
        <v>92</v>
      </c>
      <c r="D107" s="27"/>
      <c r="E107" s="27"/>
      <c r="F107" s="27"/>
      <c r="G107" s="27"/>
      <c r="H107" s="27"/>
      <c r="I107" s="27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6.95" customHeight="1">
      <c r="A108" s="27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14</v>
      </c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88" t="str">
        <f>E7</f>
        <v>Dětské hřiště - Kudrnova</v>
      </c>
      <c r="F110" s="216"/>
      <c r="G110" s="216"/>
      <c r="H110" s="216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6.95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customHeight="1">
      <c r="A112" s="27"/>
      <c r="B112" s="28"/>
      <c r="C112" s="23" t="s">
        <v>17</v>
      </c>
      <c r="D112" s="27"/>
      <c r="E112" s="27"/>
      <c r="F112" s="21" t="str">
        <f>F10</f>
        <v xml:space="preserve"> </v>
      </c>
      <c r="G112" s="27"/>
      <c r="H112" s="27"/>
      <c r="I112" s="23" t="s">
        <v>19</v>
      </c>
      <c r="J112" s="50">
        <f>IF(J10="","",J10)</f>
        <v>44548</v>
      </c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6.95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5.2" customHeight="1">
      <c r="A114" s="27"/>
      <c r="B114" s="28"/>
      <c r="C114" s="23" t="s">
        <v>20</v>
      </c>
      <c r="D114" s="27"/>
      <c r="E114" s="27"/>
      <c r="F114" s="21" t="str">
        <f>E13</f>
        <v xml:space="preserve"> </v>
      </c>
      <c r="G114" s="27"/>
      <c r="H114" s="27"/>
      <c r="I114" s="23" t="s">
        <v>24</v>
      </c>
      <c r="J114" s="24" t="str">
        <f>E19</f>
        <v xml:space="preserve"> </v>
      </c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25.7" customHeight="1">
      <c r="A115" s="27"/>
      <c r="B115" s="28"/>
      <c r="C115" s="23" t="s">
        <v>23</v>
      </c>
      <c r="D115" s="27"/>
      <c r="E115" s="27"/>
      <c r="F115" s="21" t="str">
        <f>IF(E16="","",E16)</f>
        <v xml:space="preserve"> </v>
      </c>
      <c r="G115" s="27"/>
      <c r="H115" s="27"/>
      <c r="I115" s="23" t="s">
        <v>26</v>
      </c>
      <c r="J115" s="24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14"/>
      <c r="B117" s="115"/>
      <c r="C117" s="116" t="s">
        <v>93</v>
      </c>
      <c r="D117" s="117" t="s">
        <v>54</v>
      </c>
      <c r="E117" s="117" t="s">
        <v>50</v>
      </c>
      <c r="F117" s="117" t="s">
        <v>51</v>
      </c>
      <c r="G117" s="117" t="s">
        <v>94</v>
      </c>
      <c r="H117" s="117" t="s">
        <v>95</v>
      </c>
      <c r="I117" s="117" t="s">
        <v>96</v>
      </c>
      <c r="J117" s="118" t="s">
        <v>83</v>
      </c>
      <c r="K117" s="119" t="s">
        <v>97</v>
      </c>
      <c r="L117" s="120"/>
      <c r="M117" s="57" t="s">
        <v>1</v>
      </c>
      <c r="N117" s="58" t="s">
        <v>33</v>
      </c>
      <c r="O117" s="58" t="s">
        <v>98</v>
      </c>
      <c r="P117" s="58" t="s">
        <v>99</v>
      </c>
      <c r="Q117" s="58" t="s">
        <v>100</v>
      </c>
      <c r="R117" s="58" t="s">
        <v>101</v>
      </c>
      <c r="S117" s="58" t="s">
        <v>102</v>
      </c>
      <c r="T117" s="59" t="s">
        <v>103</v>
      </c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</row>
    <row r="118" spans="1:65" s="2" customFormat="1" ht="22.9" customHeight="1">
      <c r="A118" s="27"/>
      <c r="B118" s="28"/>
      <c r="C118" s="64" t="s">
        <v>104</v>
      </c>
      <c r="D118" s="27"/>
      <c r="E118" s="27"/>
      <c r="F118" s="27"/>
      <c r="G118" s="27"/>
      <c r="H118" s="27"/>
      <c r="I118" s="27"/>
      <c r="J118" s="121">
        <f>J119+J167+J180</f>
        <v>0</v>
      </c>
      <c r="K118" s="27"/>
      <c r="L118" s="28"/>
      <c r="M118" s="60"/>
      <c r="N118" s="51"/>
      <c r="O118" s="61"/>
      <c r="P118" s="122">
        <f>P119+P167+P180</f>
        <v>18.465439999999997</v>
      </c>
      <c r="Q118" s="61"/>
      <c r="R118" s="122">
        <f>R119+R167+R180</f>
        <v>0.3498</v>
      </c>
      <c r="S118" s="61"/>
      <c r="T118" s="123">
        <f>T119+T167+T180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68</v>
      </c>
      <c r="AU118" s="14" t="s">
        <v>85</v>
      </c>
      <c r="BK118" s="124">
        <f>BK119+BK167+BK180</f>
        <v>0</v>
      </c>
    </row>
    <row r="119" spans="1:65" s="12" customFormat="1" ht="25.9" customHeight="1">
      <c r="B119" s="125"/>
      <c r="D119" s="126" t="s">
        <v>68</v>
      </c>
      <c r="E119" s="127" t="s">
        <v>105</v>
      </c>
      <c r="F119" s="127" t="s">
        <v>106</v>
      </c>
      <c r="J119" s="128">
        <f>J120+J147+J158</f>
        <v>0</v>
      </c>
      <c r="L119" s="125"/>
      <c r="M119" s="129"/>
      <c r="N119" s="130"/>
      <c r="O119" s="130"/>
      <c r="P119" s="131">
        <f>P120+P147+P158</f>
        <v>18.399439999999998</v>
      </c>
      <c r="Q119" s="130"/>
      <c r="R119" s="131">
        <f>R120+R147+R158</f>
        <v>0.3498</v>
      </c>
      <c r="S119" s="130"/>
      <c r="T119" s="132">
        <f>T120+T147+T158</f>
        <v>0</v>
      </c>
      <c r="AR119" s="126" t="s">
        <v>13</v>
      </c>
      <c r="AT119" s="133" t="s">
        <v>68</v>
      </c>
      <c r="AU119" s="133" t="s">
        <v>69</v>
      </c>
      <c r="AY119" s="126" t="s">
        <v>107</v>
      </c>
      <c r="BK119" s="134">
        <f>BK120+BK147+BK158</f>
        <v>0</v>
      </c>
    </row>
    <row r="120" spans="1:65" s="12" customFormat="1" ht="22.9" customHeight="1">
      <c r="B120" s="125"/>
      <c r="D120" s="126" t="s">
        <v>68</v>
      </c>
      <c r="E120" s="135" t="s">
        <v>13</v>
      </c>
      <c r="F120" s="135" t="s">
        <v>108</v>
      </c>
      <c r="J120" s="136">
        <f>SUM(J121:J145)</f>
        <v>0</v>
      </c>
      <c r="L120" s="125"/>
      <c r="M120" s="129"/>
      <c r="N120" s="130"/>
      <c r="O120" s="130"/>
      <c r="P120" s="131">
        <f>SUM(P121:P146)</f>
        <v>18.399439999999998</v>
      </c>
      <c r="Q120" s="130"/>
      <c r="R120" s="131">
        <f>SUM(R121:R146)</f>
        <v>0</v>
      </c>
      <c r="S120" s="130"/>
      <c r="T120" s="132">
        <f>SUM(T121:T146)</f>
        <v>0</v>
      </c>
      <c r="AR120" s="126" t="s">
        <v>13</v>
      </c>
      <c r="AT120" s="133" t="s">
        <v>68</v>
      </c>
      <c r="AU120" s="133" t="s">
        <v>13</v>
      </c>
      <c r="AY120" s="126" t="s">
        <v>107</v>
      </c>
      <c r="BK120" s="134">
        <f>SUM(BK121:BK146)</f>
        <v>0</v>
      </c>
    </row>
    <row r="121" spans="1:65" s="2" customFormat="1" ht="26.45" customHeight="1">
      <c r="A121" s="27"/>
      <c r="B121" s="137"/>
      <c r="C121" s="138">
        <v>1</v>
      </c>
      <c r="D121" s="138" t="s">
        <v>109</v>
      </c>
      <c r="E121" s="139" t="s">
        <v>110</v>
      </c>
      <c r="F121" s="140" t="s">
        <v>111</v>
      </c>
      <c r="G121" s="141" t="s">
        <v>112</v>
      </c>
      <c r="H121" s="142">
        <v>110</v>
      </c>
      <c r="I121" s="143">
        <v>0</v>
      </c>
      <c r="J121" s="143">
        <f>ROUND(I121*H121,2)</f>
        <v>0</v>
      </c>
      <c r="K121" s="144"/>
      <c r="L121" s="28"/>
      <c r="M121" s="145" t="s">
        <v>1</v>
      </c>
      <c r="N121" s="146" t="s">
        <v>34</v>
      </c>
      <c r="O121" s="147">
        <v>0</v>
      </c>
      <c r="P121" s="147">
        <f>O121*H121</f>
        <v>0</v>
      </c>
      <c r="Q121" s="147">
        <v>0</v>
      </c>
      <c r="R121" s="147">
        <f>Q121*H121</f>
        <v>0</v>
      </c>
      <c r="S121" s="147">
        <v>0</v>
      </c>
      <c r="T121" s="14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49" t="s">
        <v>113</v>
      </c>
      <c r="AT121" s="149" t="s">
        <v>109</v>
      </c>
      <c r="AU121" s="149" t="s">
        <v>79</v>
      </c>
      <c r="AY121" s="14" t="s">
        <v>107</v>
      </c>
      <c r="BE121" s="150">
        <f>IF(N121="základní",J121,0)</f>
        <v>0</v>
      </c>
      <c r="BF121" s="150">
        <f>IF(N121="snížená",J121,0)</f>
        <v>0</v>
      </c>
      <c r="BG121" s="150">
        <f>IF(N121="zákl. přenesená",J121,0)</f>
        <v>0</v>
      </c>
      <c r="BH121" s="150">
        <f>IF(N121="sníž. přenesená",J121,0)</f>
        <v>0</v>
      </c>
      <c r="BI121" s="150">
        <f>IF(N121="nulová",J121,0)</f>
        <v>0</v>
      </c>
      <c r="BJ121" s="14" t="s">
        <v>13</v>
      </c>
      <c r="BK121" s="150">
        <f>ROUND(I121*H121,2)</f>
        <v>0</v>
      </c>
      <c r="BL121" s="14" t="s">
        <v>113</v>
      </c>
      <c r="BM121" s="149" t="s">
        <v>114</v>
      </c>
    </row>
    <row r="122" spans="1:65" s="2" customFormat="1" ht="19.899999999999999" customHeight="1">
      <c r="A122" s="27"/>
      <c r="B122" s="28"/>
      <c r="C122" s="27"/>
      <c r="D122" s="151" t="s">
        <v>115</v>
      </c>
      <c r="E122" s="27"/>
      <c r="F122" s="152" t="s">
        <v>116</v>
      </c>
      <c r="G122" s="27"/>
      <c r="H122" s="27"/>
      <c r="I122" s="27"/>
      <c r="J122" s="27"/>
      <c r="K122" s="27"/>
      <c r="L122" s="28"/>
      <c r="M122" s="153"/>
      <c r="N122" s="154"/>
      <c r="O122" s="53"/>
      <c r="P122" s="53"/>
      <c r="Q122" s="53"/>
      <c r="R122" s="53"/>
      <c r="S122" s="53"/>
      <c r="T122" s="54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T122" s="14" t="s">
        <v>115</v>
      </c>
      <c r="AU122" s="14" t="s">
        <v>79</v>
      </c>
    </row>
    <row r="123" spans="1:65" s="2" customFormat="1" ht="16.149999999999999" customHeight="1">
      <c r="A123" s="27"/>
      <c r="B123" s="137"/>
      <c r="C123" s="138">
        <v>2</v>
      </c>
      <c r="D123" s="138" t="s">
        <v>109</v>
      </c>
      <c r="E123" s="139" t="s">
        <v>118</v>
      </c>
      <c r="F123" s="140" t="s">
        <v>119</v>
      </c>
      <c r="G123" s="141" t="s">
        <v>117</v>
      </c>
      <c r="H123" s="142">
        <v>6.22</v>
      </c>
      <c r="I123" s="143">
        <v>0</v>
      </c>
      <c r="J123" s="143">
        <f>ROUND(I123*H123,2)</f>
        <v>0</v>
      </c>
      <c r="K123" s="144"/>
      <c r="L123" s="28"/>
      <c r="M123" s="145" t="s">
        <v>1</v>
      </c>
      <c r="N123" s="146" t="s">
        <v>34</v>
      </c>
      <c r="O123" s="147">
        <v>0</v>
      </c>
      <c r="P123" s="147">
        <f>O123*H123</f>
        <v>0</v>
      </c>
      <c r="Q123" s="147">
        <v>0</v>
      </c>
      <c r="R123" s="147">
        <f>Q123*H123</f>
        <v>0</v>
      </c>
      <c r="S123" s="147">
        <v>0</v>
      </c>
      <c r="T123" s="148">
        <f>S123*H123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49" t="s">
        <v>113</v>
      </c>
      <c r="AT123" s="149" t="s">
        <v>109</v>
      </c>
      <c r="AU123" s="149" t="s">
        <v>79</v>
      </c>
      <c r="AY123" s="14" t="s">
        <v>107</v>
      </c>
      <c r="BE123" s="150">
        <f>IF(N123="základní",J123,0)</f>
        <v>0</v>
      </c>
      <c r="BF123" s="150">
        <f>IF(N123="snížená",J123,0)</f>
        <v>0</v>
      </c>
      <c r="BG123" s="150">
        <f>IF(N123="zákl. přenesená",J123,0)</f>
        <v>0</v>
      </c>
      <c r="BH123" s="150">
        <f>IF(N123="sníž. přenesená",J123,0)</f>
        <v>0</v>
      </c>
      <c r="BI123" s="150">
        <f>IF(N123="nulová",J123,0)</f>
        <v>0</v>
      </c>
      <c r="BJ123" s="14" t="s">
        <v>13</v>
      </c>
      <c r="BK123" s="150">
        <f>ROUND(I123*H123,2)</f>
        <v>0</v>
      </c>
      <c r="BL123" s="14" t="s">
        <v>113</v>
      </c>
      <c r="BM123" s="149" t="s">
        <v>120</v>
      </c>
    </row>
    <row r="124" spans="1:65" s="2" customFormat="1" ht="11.45" customHeight="1">
      <c r="A124" s="27"/>
      <c r="B124" s="28"/>
      <c r="C124" s="27"/>
      <c r="D124" s="151" t="s">
        <v>115</v>
      </c>
      <c r="E124" s="27"/>
      <c r="F124" s="152" t="s">
        <v>119</v>
      </c>
      <c r="G124" s="27"/>
      <c r="H124" s="27"/>
      <c r="I124" s="27"/>
      <c r="J124" s="27"/>
      <c r="K124" s="27"/>
      <c r="L124" s="28"/>
      <c r="M124" s="153"/>
      <c r="N124" s="154"/>
      <c r="O124" s="53"/>
      <c r="P124" s="53"/>
      <c r="Q124" s="53"/>
      <c r="R124" s="53"/>
      <c r="S124" s="53"/>
      <c r="T124" s="54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T124" s="14" t="s">
        <v>115</v>
      </c>
      <c r="AU124" s="14" t="s">
        <v>79</v>
      </c>
    </row>
    <row r="125" spans="1:65" s="2" customFormat="1" ht="14.45" customHeight="1">
      <c r="A125" s="27"/>
      <c r="B125" s="137"/>
      <c r="C125" s="138">
        <v>3</v>
      </c>
      <c r="D125" s="138" t="s">
        <v>109</v>
      </c>
      <c r="E125" s="139" t="s">
        <v>121</v>
      </c>
      <c r="F125" s="140" t="s">
        <v>122</v>
      </c>
      <c r="G125" s="141" t="s">
        <v>117</v>
      </c>
      <c r="H125" s="142">
        <f>H123+22</f>
        <v>28.22</v>
      </c>
      <c r="I125" s="143">
        <v>0</v>
      </c>
      <c r="J125" s="143">
        <f>ROUND(I125*H125,2)</f>
        <v>0</v>
      </c>
      <c r="K125" s="144"/>
      <c r="L125" s="28"/>
      <c r="M125" s="145" t="s">
        <v>1</v>
      </c>
      <c r="N125" s="146" t="s">
        <v>34</v>
      </c>
      <c r="O125" s="147">
        <v>0.65200000000000002</v>
      </c>
      <c r="P125" s="147">
        <f>O125*H125</f>
        <v>18.399439999999998</v>
      </c>
      <c r="Q125" s="147">
        <v>0</v>
      </c>
      <c r="R125" s="147">
        <f>Q125*H125</f>
        <v>0</v>
      </c>
      <c r="S125" s="147">
        <v>0</v>
      </c>
      <c r="T125" s="148">
        <f>S125*H125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49" t="s">
        <v>113</v>
      </c>
      <c r="AT125" s="149" t="s">
        <v>109</v>
      </c>
      <c r="AU125" s="149" t="s">
        <v>79</v>
      </c>
      <c r="AY125" s="14" t="s">
        <v>107</v>
      </c>
      <c r="BE125" s="150">
        <f>IF(N125="základní",J125,0)</f>
        <v>0</v>
      </c>
      <c r="BF125" s="150">
        <f>IF(N125="snížená",J125,0)</f>
        <v>0</v>
      </c>
      <c r="BG125" s="150">
        <f>IF(N125="zákl. přenesená",J125,0)</f>
        <v>0</v>
      </c>
      <c r="BH125" s="150">
        <f>IF(N125="sníž. přenesená",J125,0)</f>
        <v>0</v>
      </c>
      <c r="BI125" s="150">
        <f>IF(N125="nulová",J125,0)</f>
        <v>0</v>
      </c>
      <c r="BJ125" s="14" t="s">
        <v>13</v>
      </c>
      <c r="BK125" s="150">
        <f>ROUND(I125*H125,2)</f>
        <v>0</v>
      </c>
      <c r="BL125" s="14" t="s">
        <v>113</v>
      </c>
      <c r="BM125" s="149" t="s">
        <v>123</v>
      </c>
    </row>
    <row r="126" spans="1:65" s="2" customFormat="1">
      <c r="A126" s="27"/>
      <c r="B126" s="28"/>
      <c r="C126" s="27"/>
      <c r="D126" s="151" t="s">
        <v>115</v>
      </c>
      <c r="E126" s="27"/>
      <c r="F126" s="152" t="s">
        <v>122</v>
      </c>
      <c r="G126" s="27"/>
      <c r="H126" s="27"/>
      <c r="I126" s="27"/>
      <c r="J126" s="27"/>
      <c r="K126" s="27"/>
      <c r="L126" s="28"/>
      <c r="M126" s="153"/>
      <c r="N126" s="154"/>
      <c r="O126" s="53"/>
      <c r="P126" s="53"/>
      <c r="Q126" s="53"/>
      <c r="R126" s="53"/>
      <c r="S126" s="53"/>
      <c r="T126" s="54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T126" s="14" t="s">
        <v>115</v>
      </c>
      <c r="AU126" s="14" t="s">
        <v>79</v>
      </c>
    </row>
    <row r="127" spans="1:65" s="2" customFormat="1" ht="14.45" customHeight="1">
      <c r="A127" s="27"/>
      <c r="B127" s="137"/>
      <c r="C127" s="138">
        <v>4</v>
      </c>
      <c r="D127" s="138" t="s">
        <v>109</v>
      </c>
      <c r="E127" s="139" t="s">
        <v>124</v>
      </c>
      <c r="F127" s="140" t="s">
        <v>125</v>
      </c>
      <c r="G127" s="141" t="s">
        <v>117</v>
      </c>
      <c r="H127" s="142">
        <f>H125</f>
        <v>28.22</v>
      </c>
      <c r="I127" s="143">
        <v>0</v>
      </c>
      <c r="J127" s="143">
        <f>ROUND(I127*H127,2)</f>
        <v>0</v>
      </c>
      <c r="K127" s="144"/>
      <c r="L127" s="28"/>
      <c r="M127" s="145" t="s">
        <v>1</v>
      </c>
      <c r="N127" s="146" t="s">
        <v>34</v>
      </c>
      <c r="O127" s="147">
        <v>0</v>
      </c>
      <c r="P127" s="147">
        <f>O127*H127</f>
        <v>0</v>
      </c>
      <c r="Q127" s="147">
        <v>0</v>
      </c>
      <c r="R127" s="147">
        <f>Q127*H127</f>
        <v>0</v>
      </c>
      <c r="S127" s="147">
        <v>0</v>
      </c>
      <c r="T127" s="148">
        <f>S127*H127</f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49" t="s">
        <v>113</v>
      </c>
      <c r="AT127" s="149" t="s">
        <v>109</v>
      </c>
      <c r="AU127" s="149" t="s">
        <v>79</v>
      </c>
      <c r="AY127" s="14" t="s">
        <v>107</v>
      </c>
      <c r="BE127" s="150">
        <f>IF(N127="základní",J127,0)</f>
        <v>0</v>
      </c>
      <c r="BF127" s="150">
        <f>IF(N127="snížená",J127,0)</f>
        <v>0</v>
      </c>
      <c r="BG127" s="150">
        <f>IF(N127="zákl. přenesená",J127,0)</f>
        <v>0</v>
      </c>
      <c r="BH127" s="150">
        <f>IF(N127="sníž. přenesená",J127,0)</f>
        <v>0</v>
      </c>
      <c r="BI127" s="150">
        <f>IF(N127="nulová",J127,0)</f>
        <v>0</v>
      </c>
      <c r="BJ127" s="14" t="s">
        <v>13</v>
      </c>
      <c r="BK127" s="150">
        <f>ROUND(I127*H127,2)</f>
        <v>0</v>
      </c>
      <c r="BL127" s="14" t="s">
        <v>113</v>
      </c>
      <c r="BM127" s="149" t="s">
        <v>126</v>
      </c>
    </row>
    <row r="128" spans="1:65" s="2" customFormat="1" ht="12" customHeight="1">
      <c r="A128" s="27"/>
      <c r="B128" s="28"/>
      <c r="C128" s="27"/>
      <c r="D128" s="151" t="s">
        <v>115</v>
      </c>
      <c r="E128" s="27"/>
      <c r="F128" s="152" t="s">
        <v>127</v>
      </c>
      <c r="G128" s="27"/>
      <c r="H128" s="27"/>
      <c r="I128" s="27"/>
      <c r="J128" s="27"/>
      <c r="K128" s="27"/>
      <c r="L128" s="28"/>
      <c r="M128" s="153"/>
      <c r="N128" s="154"/>
      <c r="O128" s="53"/>
      <c r="P128" s="53"/>
      <c r="Q128" s="53"/>
      <c r="R128" s="53"/>
      <c r="S128" s="53"/>
      <c r="T128" s="54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T128" s="14" t="s">
        <v>115</v>
      </c>
      <c r="AU128" s="14" t="s">
        <v>79</v>
      </c>
    </row>
    <row r="129" spans="1:65" s="2" customFormat="1" ht="24.2" customHeight="1">
      <c r="A129" s="27"/>
      <c r="B129" s="137"/>
      <c r="C129" s="138">
        <v>5</v>
      </c>
      <c r="D129" s="138" t="s">
        <v>109</v>
      </c>
      <c r="E129" s="139" t="s">
        <v>128</v>
      </c>
      <c r="F129" s="140" t="s">
        <v>129</v>
      </c>
      <c r="G129" s="141" t="s">
        <v>130</v>
      </c>
      <c r="H129" s="142">
        <f>H127*1.8</f>
        <v>50.795999999999999</v>
      </c>
      <c r="I129" s="143">
        <v>0</v>
      </c>
      <c r="J129" s="143">
        <f>ROUND(I129*H129,2)</f>
        <v>0</v>
      </c>
      <c r="K129" s="144"/>
      <c r="L129" s="28"/>
      <c r="M129" s="145" t="s">
        <v>1</v>
      </c>
      <c r="N129" s="146" t="s">
        <v>34</v>
      </c>
      <c r="O129" s="147">
        <v>0</v>
      </c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49" t="s">
        <v>113</v>
      </c>
      <c r="AT129" s="149" t="s">
        <v>109</v>
      </c>
      <c r="AU129" s="149" t="s">
        <v>79</v>
      </c>
      <c r="AY129" s="14" t="s">
        <v>107</v>
      </c>
      <c r="BE129" s="150">
        <f>IF(N129="základní",J129,0)</f>
        <v>0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4" t="s">
        <v>13</v>
      </c>
      <c r="BK129" s="150">
        <f>ROUND(I129*H129,2)</f>
        <v>0</v>
      </c>
      <c r="BL129" s="14" t="s">
        <v>113</v>
      </c>
      <c r="BM129" s="149" t="s">
        <v>131</v>
      </c>
    </row>
    <row r="130" spans="1:65" s="2" customFormat="1" ht="24.2" customHeight="1">
      <c r="A130" s="178"/>
      <c r="B130" s="137"/>
      <c r="C130" s="178"/>
      <c r="D130" s="151" t="s">
        <v>115</v>
      </c>
      <c r="E130" s="178"/>
      <c r="F130" s="152" t="s">
        <v>132</v>
      </c>
      <c r="G130" s="178"/>
      <c r="H130" s="178"/>
      <c r="I130" s="178"/>
      <c r="J130" s="178"/>
      <c r="K130" s="179"/>
      <c r="L130" s="28"/>
      <c r="M130" s="145"/>
      <c r="N130" s="146"/>
      <c r="O130" s="147"/>
      <c r="P130" s="147"/>
      <c r="Q130" s="147"/>
      <c r="R130" s="147"/>
      <c r="S130" s="147"/>
      <c r="T130" s="14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R130" s="149"/>
      <c r="AT130" s="149"/>
      <c r="AU130" s="149"/>
      <c r="AY130" s="14"/>
      <c r="BE130" s="150"/>
      <c r="BF130" s="150"/>
      <c r="BG130" s="150"/>
      <c r="BH130" s="150"/>
      <c r="BI130" s="150"/>
      <c r="BJ130" s="14"/>
      <c r="BK130" s="150"/>
      <c r="BL130" s="14"/>
      <c r="BM130" s="149"/>
    </row>
    <row r="131" spans="1:65" s="2" customFormat="1" ht="13.9" customHeight="1">
      <c r="A131" s="178"/>
      <c r="B131" s="137"/>
      <c r="C131" s="138">
        <v>6</v>
      </c>
      <c r="D131" s="138" t="s">
        <v>109</v>
      </c>
      <c r="E131" s="139" t="s">
        <v>194</v>
      </c>
      <c r="F131" s="140" t="s">
        <v>191</v>
      </c>
      <c r="G131" s="141" t="s">
        <v>162</v>
      </c>
      <c r="H131" s="142">
        <v>25</v>
      </c>
      <c r="I131" s="143">
        <v>0</v>
      </c>
      <c r="J131" s="143">
        <f>ROUND(I131*H131,2)</f>
        <v>0</v>
      </c>
      <c r="K131" s="179"/>
      <c r="L131" s="28"/>
      <c r="M131" s="145"/>
      <c r="N131" s="146"/>
      <c r="O131" s="147"/>
      <c r="P131" s="147"/>
      <c r="Q131" s="147"/>
      <c r="R131" s="147"/>
      <c r="S131" s="147"/>
      <c r="T131" s="14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R131" s="149"/>
      <c r="AT131" s="149"/>
      <c r="AU131" s="149"/>
      <c r="AY131" s="14"/>
      <c r="BE131" s="150"/>
      <c r="BF131" s="150"/>
      <c r="BG131" s="150"/>
      <c r="BH131" s="150"/>
      <c r="BI131" s="150"/>
      <c r="BJ131" s="14"/>
      <c r="BK131" s="150"/>
      <c r="BL131" s="14"/>
      <c r="BM131" s="149"/>
    </row>
    <row r="132" spans="1:65" s="2" customFormat="1" ht="13.15" customHeight="1">
      <c r="A132" s="178"/>
      <c r="B132" s="137"/>
      <c r="C132" s="178"/>
      <c r="D132" s="151" t="s">
        <v>115</v>
      </c>
      <c r="E132" s="178"/>
      <c r="F132" s="152" t="s">
        <v>191</v>
      </c>
      <c r="G132" s="178"/>
      <c r="H132" s="178"/>
      <c r="I132" s="178"/>
      <c r="J132" s="178"/>
      <c r="K132" s="179"/>
      <c r="L132" s="28"/>
      <c r="M132" s="145"/>
      <c r="N132" s="146"/>
      <c r="O132" s="147"/>
      <c r="P132" s="147"/>
      <c r="Q132" s="147"/>
      <c r="R132" s="147"/>
      <c r="S132" s="147"/>
      <c r="T132" s="14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R132" s="149"/>
      <c r="AT132" s="149"/>
      <c r="AU132" s="149"/>
      <c r="AY132" s="14"/>
      <c r="BE132" s="150"/>
      <c r="BF132" s="150"/>
      <c r="BG132" s="150"/>
      <c r="BH132" s="150"/>
      <c r="BI132" s="150"/>
      <c r="BJ132" s="14"/>
      <c r="BK132" s="150"/>
      <c r="BL132" s="14"/>
      <c r="BM132" s="149"/>
    </row>
    <row r="133" spans="1:65" s="2" customFormat="1" ht="13.15" customHeight="1">
      <c r="A133" s="178"/>
      <c r="B133" s="137"/>
      <c r="C133" s="138">
        <v>7</v>
      </c>
      <c r="D133" s="138" t="s">
        <v>109</v>
      </c>
      <c r="E133" s="139" t="s">
        <v>206</v>
      </c>
      <c r="F133" s="140" t="s">
        <v>201</v>
      </c>
      <c r="G133" s="141" t="s">
        <v>162</v>
      </c>
      <c r="H133" s="142">
        <v>200</v>
      </c>
      <c r="I133" s="143">
        <v>0</v>
      </c>
      <c r="J133" s="143">
        <f>ROUND(I133*H133,2)</f>
        <v>0</v>
      </c>
      <c r="K133" s="179"/>
      <c r="L133" s="28"/>
      <c r="M133" s="145"/>
      <c r="N133" s="146"/>
      <c r="O133" s="147"/>
      <c r="P133" s="147"/>
      <c r="Q133" s="147"/>
      <c r="R133" s="147"/>
      <c r="S133" s="147"/>
      <c r="T133" s="14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R133" s="149"/>
      <c r="AT133" s="149"/>
      <c r="AU133" s="149"/>
      <c r="AY133" s="14"/>
      <c r="BE133" s="150"/>
      <c r="BF133" s="150"/>
      <c r="BG133" s="150"/>
      <c r="BH133" s="150"/>
      <c r="BI133" s="150"/>
      <c r="BJ133" s="14"/>
      <c r="BK133" s="150"/>
      <c r="BL133" s="14"/>
      <c r="BM133" s="149"/>
    </row>
    <row r="134" spans="1:65" s="2" customFormat="1" ht="13.15" customHeight="1">
      <c r="A134" s="178"/>
      <c r="B134" s="137"/>
      <c r="C134" s="178"/>
      <c r="D134" s="151" t="s">
        <v>115</v>
      </c>
      <c r="E134" s="178"/>
      <c r="F134" s="152" t="s">
        <v>201</v>
      </c>
      <c r="G134" s="178"/>
      <c r="H134" s="178"/>
      <c r="I134" s="178"/>
      <c r="J134" s="178"/>
      <c r="K134" s="179"/>
      <c r="L134" s="28"/>
      <c r="M134" s="145"/>
      <c r="N134" s="146"/>
      <c r="O134" s="147"/>
      <c r="P134" s="147"/>
      <c r="Q134" s="147"/>
      <c r="R134" s="147"/>
      <c r="S134" s="147"/>
      <c r="T134" s="14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R134" s="149"/>
      <c r="AT134" s="149"/>
      <c r="AU134" s="149"/>
      <c r="AY134" s="14"/>
      <c r="BE134" s="150"/>
      <c r="BF134" s="150"/>
      <c r="BG134" s="150"/>
      <c r="BH134" s="150"/>
      <c r="BI134" s="150"/>
      <c r="BJ134" s="14"/>
      <c r="BK134" s="150"/>
      <c r="BL134" s="14"/>
      <c r="BM134" s="149"/>
    </row>
    <row r="135" spans="1:65" s="2" customFormat="1" ht="13.9" customHeight="1">
      <c r="A135" s="178"/>
      <c r="B135" s="137"/>
      <c r="C135" s="138">
        <v>8</v>
      </c>
      <c r="D135" s="138" t="s">
        <v>109</v>
      </c>
      <c r="E135" s="139" t="s">
        <v>195</v>
      </c>
      <c r="F135" s="140" t="s">
        <v>193</v>
      </c>
      <c r="G135" s="141" t="s">
        <v>162</v>
      </c>
      <c r="H135" s="142">
        <f>H131</f>
        <v>25</v>
      </c>
      <c r="I135" s="143">
        <v>0</v>
      </c>
      <c r="J135" s="143">
        <f>ROUND(I135*H135,2)</f>
        <v>0</v>
      </c>
      <c r="K135" s="179"/>
      <c r="L135" s="28"/>
      <c r="M135" s="145"/>
      <c r="N135" s="146"/>
      <c r="O135" s="147"/>
      <c r="P135" s="147"/>
      <c r="Q135" s="147"/>
      <c r="R135" s="147"/>
      <c r="S135" s="147"/>
      <c r="T135" s="14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R135" s="149"/>
      <c r="AT135" s="149"/>
      <c r="AU135" s="149"/>
      <c r="AY135" s="14"/>
      <c r="BE135" s="150"/>
      <c r="BF135" s="150"/>
      <c r="BG135" s="150"/>
      <c r="BH135" s="150"/>
      <c r="BI135" s="150"/>
      <c r="BJ135" s="14"/>
      <c r="BK135" s="150"/>
      <c r="BL135" s="14"/>
      <c r="BM135" s="149"/>
    </row>
    <row r="136" spans="1:65" s="2" customFormat="1" ht="14.45" customHeight="1">
      <c r="A136" s="178"/>
      <c r="B136" s="137"/>
      <c r="C136" s="178"/>
      <c r="D136" s="151" t="s">
        <v>115</v>
      </c>
      <c r="E136" s="178"/>
      <c r="F136" s="152" t="s">
        <v>193</v>
      </c>
      <c r="G136" s="178"/>
      <c r="H136" s="178"/>
      <c r="I136" s="178"/>
      <c r="J136" s="178"/>
      <c r="K136" s="179"/>
      <c r="L136" s="28"/>
      <c r="M136" s="145"/>
      <c r="N136" s="146"/>
      <c r="O136" s="147"/>
      <c r="P136" s="147"/>
      <c r="Q136" s="147"/>
      <c r="R136" s="147"/>
      <c r="S136" s="147"/>
      <c r="T136" s="14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R136" s="149"/>
      <c r="AT136" s="149"/>
      <c r="AU136" s="149"/>
      <c r="AY136" s="14"/>
      <c r="BE136" s="150"/>
      <c r="BF136" s="150"/>
      <c r="BG136" s="150"/>
      <c r="BH136" s="150"/>
      <c r="BI136" s="150"/>
      <c r="BJ136" s="14"/>
      <c r="BK136" s="150"/>
      <c r="BL136" s="14"/>
      <c r="BM136" s="149"/>
    </row>
    <row r="137" spans="1:65" s="2" customFormat="1" ht="15.6" customHeight="1">
      <c r="A137" s="178"/>
      <c r="B137" s="137"/>
      <c r="C137" s="138">
        <v>9</v>
      </c>
      <c r="D137" s="138" t="s">
        <v>109</v>
      </c>
      <c r="E137" s="139" t="s">
        <v>203</v>
      </c>
      <c r="F137" s="140" t="s">
        <v>202</v>
      </c>
      <c r="G137" s="141" t="s">
        <v>152</v>
      </c>
      <c r="H137" s="142">
        <v>1</v>
      </c>
      <c r="I137" s="143">
        <v>0</v>
      </c>
      <c r="J137" s="143">
        <f>ROUND(I137*H137,2)</f>
        <v>0</v>
      </c>
      <c r="K137" s="179"/>
      <c r="L137" s="28"/>
      <c r="M137" s="145"/>
      <c r="N137" s="146"/>
      <c r="O137" s="147"/>
      <c r="P137" s="147"/>
      <c r="Q137" s="147"/>
      <c r="R137" s="147"/>
      <c r="S137" s="147"/>
      <c r="T137" s="14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R137" s="149"/>
      <c r="AT137" s="149"/>
      <c r="AU137" s="149"/>
      <c r="AY137" s="14"/>
      <c r="BE137" s="150"/>
      <c r="BF137" s="150"/>
      <c r="BG137" s="150"/>
      <c r="BH137" s="150"/>
      <c r="BI137" s="150"/>
      <c r="BJ137" s="14"/>
      <c r="BK137" s="150"/>
      <c r="BL137" s="14"/>
      <c r="BM137" s="149"/>
    </row>
    <row r="138" spans="1:65" s="2" customFormat="1" ht="13.15" customHeight="1">
      <c r="A138" s="178"/>
      <c r="B138" s="137"/>
      <c r="C138" s="178"/>
      <c r="D138" s="151" t="s">
        <v>115</v>
      </c>
      <c r="E138" s="178"/>
      <c r="F138" s="152" t="s">
        <v>202</v>
      </c>
      <c r="G138" s="178"/>
      <c r="H138" s="178"/>
      <c r="I138" s="178"/>
      <c r="J138" s="178"/>
      <c r="K138" s="179"/>
      <c r="L138" s="28"/>
      <c r="M138" s="145"/>
      <c r="N138" s="146"/>
      <c r="O138" s="147"/>
      <c r="P138" s="147"/>
      <c r="Q138" s="147"/>
      <c r="R138" s="147"/>
      <c r="S138" s="147"/>
      <c r="T138" s="14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R138" s="149"/>
      <c r="AT138" s="149"/>
      <c r="AU138" s="149"/>
      <c r="AY138" s="14"/>
      <c r="BE138" s="150"/>
      <c r="BF138" s="150"/>
      <c r="BG138" s="150"/>
      <c r="BH138" s="150"/>
      <c r="BI138" s="150"/>
      <c r="BJ138" s="14"/>
      <c r="BK138" s="150"/>
      <c r="BL138" s="14"/>
      <c r="BM138" s="149"/>
    </row>
    <row r="139" spans="1:65" s="2" customFormat="1" ht="14.45" customHeight="1">
      <c r="A139" s="178"/>
      <c r="B139" s="137"/>
      <c r="C139" s="155">
        <v>10</v>
      </c>
      <c r="D139" s="155" t="s">
        <v>135</v>
      </c>
      <c r="E139" s="156" t="s">
        <v>205</v>
      </c>
      <c r="F139" s="157" t="s">
        <v>204</v>
      </c>
      <c r="G139" s="158" t="s">
        <v>152</v>
      </c>
      <c r="H139" s="159">
        <v>1</v>
      </c>
      <c r="I139" s="160">
        <v>0</v>
      </c>
      <c r="J139" s="160">
        <f>ROUND(I139*H139,2)</f>
        <v>0</v>
      </c>
      <c r="K139" s="179"/>
      <c r="L139" s="28"/>
      <c r="M139" s="145"/>
      <c r="N139" s="146"/>
      <c r="O139" s="147"/>
      <c r="P139" s="147"/>
      <c r="Q139" s="147"/>
      <c r="R139" s="147"/>
      <c r="S139" s="147"/>
      <c r="T139" s="14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R139" s="149"/>
      <c r="AT139" s="149"/>
      <c r="AU139" s="149"/>
      <c r="AY139" s="14"/>
      <c r="BE139" s="150"/>
      <c r="BF139" s="150"/>
      <c r="BG139" s="150"/>
      <c r="BH139" s="150"/>
      <c r="BI139" s="150"/>
      <c r="BJ139" s="14"/>
      <c r="BK139" s="150"/>
      <c r="BL139" s="14"/>
      <c r="BM139" s="149"/>
    </row>
    <row r="140" spans="1:65" s="2" customFormat="1" ht="14.45" customHeight="1">
      <c r="A140" s="178"/>
      <c r="B140" s="137"/>
      <c r="C140" s="178"/>
      <c r="D140" s="151" t="s">
        <v>115</v>
      </c>
      <c r="E140" s="178"/>
      <c r="F140" s="152" t="s">
        <v>204</v>
      </c>
      <c r="G140" s="178"/>
      <c r="H140" s="178"/>
      <c r="I140" s="178"/>
      <c r="J140" s="178"/>
      <c r="K140" s="179"/>
      <c r="L140" s="28"/>
      <c r="M140" s="145"/>
      <c r="N140" s="146"/>
      <c r="O140" s="147"/>
      <c r="P140" s="147"/>
      <c r="Q140" s="147"/>
      <c r="R140" s="147"/>
      <c r="S140" s="147"/>
      <c r="T140" s="14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R140" s="149"/>
      <c r="AT140" s="149"/>
      <c r="AU140" s="149"/>
      <c r="AY140" s="14"/>
      <c r="BE140" s="150"/>
      <c r="BF140" s="150"/>
      <c r="BG140" s="150"/>
      <c r="BH140" s="150"/>
      <c r="BI140" s="150"/>
      <c r="BJ140" s="14"/>
      <c r="BK140" s="150"/>
      <c r="BL140" s="14"/>
      <c r="BM140" s="149"/>
    </row>
    <row r="141" spans="1:65" s="2" customFormat="1" ht="14.45" customHeight="1">
      <c r="A141" s="178"/>
      <c r="B141" s="137"/>
      <c r="C141" s="138">
        <v>11</v>
      </c>
      <c r="D141" s="138" t="s">
        <v>109</v>
      </c>
      <c r="E141" s="139" t="s">
        <v>124</v>
      </c>
      <c r="F141" s="140" t="s">
        <v>192</v>
      </c>
      <c r="G141" s="141" t="s">
        <v>112</v>
      </c>
      <c r="H141" s="142">
        <v>100</v>
      </c>
      <c r="I141" s="143">
        <v>0</v>
      </c>
      <c r="J141" s="143">
        <f>ROUND(I141*H141,2)</f>
        <v>0</v>
      </c>
      <c r="K141" s="179"/>
      <c r="L141" s="28"/>
      <c r="M141" s="145"/>
      <c r="N141" s="146"/>
      <c r="O141" s="147"/>
      <c r="P141" s="147"/>
      <c r="Q141" s="147"/>
      <c r="R141" s="147"/>
      <c r="S141" s="147"/>
      <c r="T141" s="14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R141" s="149"/>
      <c r="AT141" s="149"/>
      <c r="AU141" s="149"/>
      <c r="AY141" s="14"/>
      <c r="BE141" s="150"/>
      <c r="BF141" s="150"/>
      <c r="BG141" s="150"/>
      <c r="BH141" s="150"/>
      <c r="BI141" s="150"/>
      <c r="BJ141" s="14"/>
      <c r="BK141" s="150"/>
      <c r="BL141" s="14"/>
      <c r="BM141" s="149"/>
    </row>
    <row r="142" spans="1:65" s="2" customFormat="1" ht="14.45" customHeight="1">
      <c r="A142" s="178"/>
      <c r="B142" s="137"/>
      <c r="C142" s="178"/>
      <c r="D142" s="151" t="s">
        <v>115</v>
      </c>
      <c r="E142" s="178"/>
      <c r="F142" s="152" t="s">
        <v>192</v>
      </c>
      <c r="G142" s="178"/>
      <c r="H142" s="178"/>
      <c r="I142" s="178"/>
      <c r="J142" s="178"/>
      <c r="K142" s="179"/>
      <c r="L142" s="28"/>
      <c r="M142" s="145"/>
      <c r="N142" s="146"/>
      <c r="O142" s="147"/>
      <c r="P142" s="147"/>
      <c r="Q142" s="147"/>
      <c r="R142" s="147"/>
      <c r="S142" s="147"/>
      <c r="T142" s="14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R142" s="149"/>
      <c r="AT142" s="149"/>
      <c r="AU142" s="149"/>
      <c r="AY142" s="14"/>
      <c r="BE142" s="150"/>
      <c r="BF142" s="150"/>
      <c r="BG142" s="150"/>
      <c r="BH142" s="150"/>
      <c r="BI142" s="150"/>
      <c r="BJ142" s="14"/>
      <c r="BK142" s="150"/>
      <c r="BL142" s="14"/>
      <c r="BM142" s="149"/>
    </row>
    <row r="143" spans="1:65" s="2" customFormat="1" ht="14.45" customHeight="1">
      <c r="A143" s="178"/>
      <c r="B143" s="137"/>
      <c r="C143" s="155">
        <v>12</v>
      </c>
      <c r="D143" s="155" t="s">
        <v>135</v>
      </c>
      <c r="E143" s="156" t="s">
        <v>199</v>
      </c>
      <c r="F143" s="157" t="s">
        <v>200</v>
      </c>
      <c r="G143" s="158" t="s">
        <v>152</v>
      </c>
      <c r="H143" s="159">
        <v>1</v>
      </c>
      <c r="I143" s="160">
        <v>0</v>
      </c>
      <c r="J143" s="160">
        <f>ROUND(I143*H143,2)</f>
        <v>0</v>
      </c>
      <c r="K143" s="179"/>
      <c r="L143" s="28"/>
      <c r="M143" s="145"/>
      <c r="N143" s="146"/>
      <c r="O143" s="147"/>
      <c r="P143" s="147"/>
      <c r="Q143" s="147"/>
      <c r="R143" s="147"/>
      <c r="S143" s="147"/>
      <c r="T143" s="14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R143" s="149"/>
      <c r="AT143" s="149"/>
      <c r="AU143" s="149"/>
      <c r="AY143" s="14"/>
      <c r="BE143" s="150"/>
      <c r="BF143" s="150"/>
      <c r="BG143" s="150"/>
      <c r="BH143" s="150"/>
      <c r="BI143" s="150"/>
      <c r="BJ143" s="14"/>
      <c r="BK143" s="150"/>
      <c r="BL143" s="14"/>
      <c r="BM143" s="149"/>
    </row>
    <row r="144" spans="1:65" s="2" customFormat="1" ht="14.45" customHeight="1">
      <c r="A144" s="178"/>
      <c r="B144" s="137"/>
      <c r="C144" s="178"/>
      <c r="D144" s="151" t="s">
        <v>115</v>
      </c>
      <c r="E144" s="178"/>
      <c r="F144" s="152" t="s">
        <v>198</v>
      </c>
      <c r="G144" s="178"/>
      <c r="H144" s="178"/>
      <c r="I144" s="178"/>
      <c r="J144" s="178"/>
      <c r="K144" s="179"/>
      <c r="L144" s="28"/>
      <c r="M144" s="145"/>
      <c r="N144" s="146"/>
      <c r="O144" s="147"/>
      <c r="P144" s="147"/>
      <c r="Q144" s="147"/>
      <c r="R144" s="147"/>
      <c r="S144" s="147"/>
      <c r="T144" s="14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R144" s="149"/>
      <c r="AT144" s="149"/>
      <c r="AU144" s="149"/>
      <c r="AY144" s="14"/>
      <c r="BE144" s="150"/>
      <c r="BF144" s="150"/>
      <c r="BG144" s="150"/>
      <c r="BH144" s="150"/>
      <c r="BI144" s="150"/>
      <c r="BJ144" s="14"/>
      <c r="BK144" s="150"/>
      <c r="BL144" s="14"/>
      <c r="BM144" s="149"/>
    </row>
    <row r="145" spans="1:65" s="2" customFormat="1" ht="15" customHeight="1">
      <c r="A145" s="178"/>
      <c r="B145" s="137"/>
      <c r="C145" s="138">
        <v>13</v>
      </c>
      <c r="D145" s="138" t="s">
        <v>109</v>
      </c>
      <c r="E145" s="139" t="s">
        <v>197</v>
      </c>
      <c r="F145" s="140" t="s">
        <v>196</v>
      </c>
      <c r="G145" s="141" t="s">
        <v>152</v>
      </c>
      <c r="H145" s="142">
        <v>1</v>
      </c>
      <c r="I145" s="143">
        <v>0</v>
      </c>
      <c r="J145" s="143">
        <f>ROUND(I145*H145,2)</f>
        <v>0</v>
      </c>
      <c r="K145" s="179"/>
      <c r="L145" s="28"/>
      <c r="M145" s="145"/>
      <c r="N145" s="146"/>
      <c r="O145" s="147"/>
      <c r="P145" s="147"/>
      <c r="Q145" s="147"/>
      <c r="R145" s="147"/>
      <c r="S145" s="147"/>
      <c r="T145" s="14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R145" s="149"/>
      <c r="AT145" s="149"/>
      <c r="AU145" s="149"/>
      <c r="AY145" s="14"/>
      <c r="BE145" s="150"/>
      <c r="BF145" s="150"/>
      <c r="BG145" s="150"/>
      <c r="BH145" s="150"/>
      <c r="BI145" s="150"/>
      <c r="BJ145" s="14"/>
      <c r="BK145" s="150"/>
      <c r="BL145" s="14"/>
      <c r="BM145" s="149"/>
    </row>
    <row r="146" spans="1:65" s="2" customFormat="1" ht="11.45" customHeight="1">
      <c r="A146" s="27"/>
      <c r="B146" s="28"/>
      <c r="C146" s="178"/>
      <c r="D146" s="151" t="s">
        <v>115</v>
      </c>
      <c r="E146" s="178"/>
      <c r="F146" s="152" t="s">
        <v>196</v>
      </c>
      <c r="G146" s="178"/>
      <c r="H146" s="178"/>
      <c r="I146" s="178"/>
      <c r="J146" s="178"/>
      <c r="K146" s="27"/>
      <c r="L146" s="28"/>
      <c r="M146" s="153"/>
      <c r="N146" s="154"/>
      <c r="O146" s="53"/>
      <c r="P146" s="53"/>
      <c r="Q146" s="53"/>
      <c r="R146" s="53"/>
      <c r="S146" s="53"/>
      <c r="T146" s="54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T146" s="14" t="s">
        <v>115</v>
      </c>
      <c r="AU146" s="14" t="s">
        <v>79</v>
      </c>
    </row>
    <row r="147" spans="1:65" s="12" customFormat="1" ht="22.9" customHeight="1">
      <c r="B147" s="125"/>
      <c r="D147" s="126" t="s">
        <v>68</v>
      </c>
      <c r="E147" s="135" t="s">
        <v>79</v>
      </c>
      <c r="F147" s="135" t="s">
        <v>133</v>
      </c>
      <c r="J147" s="136">
        <f>SUM(J148:J156)</f>
        <v>0</v>
      </c>
      <c r="L147" s="125"/>
      <c r="M147" s="129"/>
      <c r="N147" s="130"/>
      <c r="O147" s="130"/>
      <c r="P147" s="131">
        <f>SUM(P148:P157)</f>
        <v>0</v>
      </c>
      <c r="Q147" s="130"/>
      <c r="R147" s="131">
        <f>SUM(R148:R157)</f>
        <v>1.1000000000000001E-2</v>
      </c>
      <c r="S147" s="130"/>
      <c r="T147" s="132">
        <f>SUM(T148:T157)</f>
        <v>0</v>
      </c>
      <c r="AR147" s="126" t="s">
        <v>13</v>
      </c>
      <c r="AT147" s="133" t="s">
        <v>68</v>
      </c>
      <c r="AU147" s="133" t="s">
        <v>13</v>
      </c>
      <c r="AY147" s="126" t="s">
        <v>107</v>
      </c>
      <c r="BK147" s="134">
        <f>SUM(BK148:BK157)</f>
        <v>0</v>
      </c>
    </row>
    <row r="148" spans="1:65" s="2" customFormat="1" ht="14.45" customHeight="1">
      <c r="A148" s="27"/>
      <c r="B148" s="137"/>
      <c r="C148" s="155">
        <v>14</v>
      </c>
      <c r="D148" s="155" t="s">
        <v>135</v>
      </c>
      <c r="E148" s="156" t="s">
        <v>136</v>
      </c>
      <c r="F148" s="157" t="s">
        <v>137</v>
      </c>
      <c r="G148" s="158" t="s">
        <v>112</v>
      </c>
      <c r="H148" s="159">
        <v>115</v>
      </c>
      <c r="I148" s="160">
        <v>0</v>
      </c>
      <c r="J148" s="160">
        <f>ROUND(I148*H148,2)</f>
        <v>0</v>
      </c>
      <c r="K148" s="161"/>
      <c r="L148" s="162"/>
      <c r="M148" s="163" t="s">
        <v>1</v>
      </c>
      <c r="N148" s="164" t="s">
        <v>34</v>
      </c>
      <c r="O148" s="147">
        <v>0</v>
      </c>
      <c r="P148" s="147">
        <f>O148*H148</f>
        <v>0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49" t="s">
        <v>138</v>
      </c>
      <c r="AT148" s="149" t="s">
        <v>135</v>
      </c>
      <c r="AU148" s="149" t="s">
        <v>79</v>
      </c>
      <c r="AY148" s="14" t="s">
        <v>107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4" t="s">
        <v>13</v>
      </c>
      <c r="BK148" s="150">
        <f>ROUND(I148*H148,2)</f>
        <v>0</v>
      </c>
      <c r="BL148" s="14" t="s">
        <v>113</v>
      </c>
      <c r="BM148" s="149" t="s">
        <v>139</v>
      </c>
    </row>
    <row r="149" spans="1:65" s="2" customFormat="1" ht="12.6" customHeight="1">
      <c r="A149" s="27"/>
      <c r="B149" s="28"/>
      <c r="C149" s="27"/>
      <c r="D149" s="151" t="s">
        <v>115</v>
      </c>
      <c r="E149" s="27"/>
      <c r="F149" s="152" t="s">
        <v>140</v>
      </c>
      <c r="G149" s="27"/>
      <c r="H149" s="27"/>
      <c r="I149" s="27"/>
      <c r="J149" s="27"/>
      <c r="K149" s="27"/>
      <c r="L149" s="28"/>
      <c r="M149" s="153"/>
      <c r="N149" s="154"/>
      <c r="O149" s="53"/>
      <c r="P149" s="53"/>
      <c r="Q149" s="53"/>
      <c r="R149" s="53"/>
      <c r="S149" s="53"/>
      <c r="T149" s="54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T149" s="14" t="s">
        <v>115</v>
      </c>
      <c r="AU149" s="14" t="s">
        <v>79</v>
      </c>
    </row>
    <row r="150" spans="1:65" s="2" customFormat="1" ht="27" customHeight="1">
      <c r="A150" s="27"/>
      <c r="B150" s="137"/>
      <c r="C150" s="138">
        <v>15</v>
      </c>
      <c r="D150" s="138" t="s">
        <v>109</v>
      </c>
      <c r="E150" s="139" t="s">
        <v>141</v>
      </c>
      <c r="F150" s="140" t="s">
        <v>142</v>
      </c>
      <c r="G150" s="141" t="s">
        <v>112</v>
      </c>
      <c r="H150" s="142">
        <v>110</v>
      </c>
      <c r="I150" s="143">
        <v>0</v>
      </c>
      <c r="J150" s="143">
        <f>ROUND(I150*H150,2)</f>
        <v>0</v>
      </c>
      <c r="K150" s="144"/>
      <c r="L150" s="28"/>
      <c r="M150" s="145" t="s">
        <v>1</v>
      </c>
      <c r="N150" s="146" t="s">
        <v>34</v>
      </c>
      <c r="O150" s="147">
        <v>0</v>
      </c>
      <c r="P150" s="147">
        <f>O150*H150</f>
        <v>0</v>
      </c>
      <c r="Q150" s="147">
        <v>1E-4</v>
      </c>
      <c r="R150" s="147">
        <f>Q150*H150</f>
        <v>1.1000000000000001E-2</v>
      </c>
      <c r="S150" s="147">
        <v>0</v>
      </c>
      <c r="T150" s="148">
        <f>S150*H150</f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49" t="s">
        <v>113</v>
      </c>
      <c r="AT150" s="149" t="s">
        <v>109</v>
      </c>
      <c r="AU150" s="149" t="s">
        <v>79</v>
      </c>
      <c r="AY150" s="14" t="s">
        <v>107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4" t="s">
        <v>13</v>
      </c>
      <c r="BK150" s="150">
        <f>ROUND(I150*H150,2)</f>
        <v>0</v>
      </c>
      <c r="BL150" s="14" t="s">
        <v>113</v>
      </c>
      <c r="BM150" s="149" t="s">
        <v>143</v>
      </c>
    </row>
    <row r="151" spans="1:65" s="2" customFormat="1" ht="22.15" customHeight="1">
      <c r="A151" s="27"/>
      <c r="B151" s="28"/>
      <c r="C151" s="27"/>
      <c r="D151" s="151" t="s">
        <v>115</v>
      </c>
      <c r="E151" s="27"/>
      <c r="F151" s="152" t="s">
        <v>142</v>
      </c>
      <c r="G151" s="27"/>
      <c r="H151" s="27"/>
      <c r="I151" s="27"/>
      <c r="J151" s="27"/>
      <c r="K151" s="27"/>
      <c r="L151" s="28"/>
      <c r="M151" s="153"/>
      <c r="N151" s="154"/>
      <c r="O151" s="53"/>
      <c r="P151" s="53"/>
      <c r="Q151" s="53"/>
      <c r="R151" s="53"/>
      <c r="S151" s="53"/>
      <c r="T151" s="54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T151" s="14" t="s">
        <v>115</v>
      </c>
      <c r="AU151" s="14" t="s">
        <v>79</v>
      </c>
    </row>
    <row r="152" spans="1:65" s="2" customFormat="1" ht="16.899999999999999" customHeight="1">
      <c r="A152" s="27"/>
      <c r="B152" s="137"/>
      <c r="C152" s="155">
        <v>16</v>
      </c>
      <c r="D152" s="155" t="s">
        <v>135</v>
      </c>
      <c r="E152" s="156" t="s">
        <v>144</v>
      </c>
      <c r="F152" s="157" t="s">
        <v>165</v>
      </c>
      <c r="G152" s="158" t="s">
        <v>163</v>
      </c>
      <c r="H152" s="159">
        <v>32</v>
      </c>
      <c r="I152" s="160">
        <v>0</v>
      </c>
      <c r="J152" s="160">
        <f>ROUND(I152*H152,2)</f>
        <v>0</v>
      </c>
      <c r="K152" s="161"/>
      <c r="L152" s="162"/>
      <c r="M152" s="163" t="s">
        <v>1</v>
      </c>
      <c r="N152" s="164" t="s">
        <v>34</v>
      </c>
      <c r="O152" s="147">
        <v>0</v>
      </c>
      <c r="P152" s="147">
        <f>O152*H152</f>
        <v>0</v>
      </c>
      <c r="Q152" s="147">
        <v>0</v>
      </c>
      <c r="R152" s="147">
        <f>Q152*H152</f>
        <v>0</v>
      </c>
      <c r="S152" s="147">
        <v>0</v>
      </c>
      <c r="T152" s="148">
        <f>S152*H152</f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49" t="s">
        <v>138</v>
      </c>
      <c r="AT152" s="149" t="s">
        <v>135</v>
      </c>
      <c r="AU152" s="149" t="s">
        <v>79</v>
      </c>
      <c r="AY152" s="14" t="s">
        <v>107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4" t="s">
        <v>13</v>
      </c>
      <c r="BK152" s="150">
        <f>ROUND(I152*H152,2)</f>
        <v>0</v>
      </c>
      <c r="BL152" s="14" t="s">
        <v>113</v>
      </c>
      <c r="BM152" s="149" t="s">
        <v>145</v>
      </c>
    </row>
    <row r="153" spans="1:65" s="2" customFormat="1" ht="14.45" customHeight="1">
      <c r="A153" s="27"/>
      <c r="B153" s="28"/>
      <c r="C153" s="27"/>
      <c r="D153" s="151" t="s">
        <v>115</v>
      </c>
      <c r="E153" s="27"/>
      <c r="F153" s="152" t="s">
        <v>209</v>
      </c>
      <c r="G153" s="27"/>
      <c r="H153" s="27"/>
      <c r="I153" s="27"/>
      <c r="J153" s="27"/>
      <c r="K153" s="27"/>
      <c r="L153" s="28"/>
      <c r="M153" s="153"/>
      <c r="N153" s="154"/>
      <c r="O153" s="53"/>
      <c r="P153" s="53"/>
      <c r="Q153" s="53"/>
      <c r="R153" s="53"/>
      <c r="S153" s="53"/>
      <c r="T153" s="54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T153" s="14" t="s">
        <v>115</v>
      </c>
      <c r="AU153" s="14" t="s">
        <v>79</v>
      </c>
    </row>
    <row r="154" spans="1:65" s="2" customFormat="1" ht="17.45" customHeight="1">
      <c r="A154" s="27"/>
      <c r="B154" s="137"/>
      <c r="C154" s="138">
        <v>17</v>
      </c>
      <c r="D154" s="138" t="s">
        <v>109</v>
      </c>
      <c r="E154" s="139" t="s">
        <v>166</v>
      </c>
      <c r="F154" s="140" t="s">
        <v>210</v>
      </c>
      <c r="G154" s="141" t="s">
        <v>163</v>
      </c>
      <c r="H154" s="142">
        <v>32</v>
      </c>
      <c r="I154" s="143">
        <v>0</v>
      </c>
      <c r="J154" s="143">
        <f>ROUND(I154*H154,2)</f>
        <v>0</v>
      </c>
      <c r="K154" s="144"/>
      <c r="L154" s="28"/>
      <c r="M154" s="145" t="s">
        <v>1</v>
      </c>
      <c r="N154" s="146" t="s">
        <v>34</v>
      </c>
      <c r="O154" s="147">
        <v>0</v>
      </c>
      <c r="P154" s="147">
        <f>O154*H154</f>
        <v>0</v>
      </c>
      <c r="Q154" s="147">
        <v>0</v>
      </c>
      <c r="R154" s="147">
        <f>Q154*H154</f>
        <v>0</v>
      </c>
      <c r="S154" s="147">
        <v>0</v>
      </c>
      <c r="T154" s="148">
        <f>S154*H154</f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49" t="s">
        <v>113</v>
      </c>
      <c r="AT154" s="149" t="s">
        <v>109</v>
      </c>
      <c r="AU154" s="149" t="s">
        <v>79</v>
      </c>
      <c r="AY154" s="14" t="s">
        <v>107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4" t="s">
        <v>13</v>
      </c>
      <c r="BK154" s="150">
        <f>ROUND(I154*H154,2)</f>
        <v>0</v>
      </c>
      <c r="BL154" s="14" t="s">
        <v>113</v>
      </c>
      <c r="BM154" s="149" t="s">
        <v>146</v>
      </c>
    </row>
    <row r="155" spans="1:65" s="2" customFormat="1" ht="15" customHeight="1">
      <c r="A155" s="178"/>
      <c r="B155" s="137"/>
      <c r="C155" s="178"/>
      <c r="D155" s="151" t="s">
        <v>115</v>
      </c>
      <c r="E155" s="178"/>
      <c r="F155" s="152" t="s">
        <v>172</v>
      </c>
      <c r="G155" s="178"/>
      <c r="H155" s="178"/>
      <c r="I155" s="178"/>
      <c r="J155" s="178"/>
      <c r="K155" s="179"/>
      <c r="L155" s="28"/>
      <c r="M155" s="145"/>
      <c r="N155" s="146"/>
      <c r="O155" s="147"/>
      <c r="P155" s="147"/>
      <c r="Q155" s="147"/>
      <c r="R155" s="147"/>
      <c r="S155" s="147"/>
      <c r="T155" s="14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R155" s="149"/>
      <c r="AT155" s="149"/>
      <c r="AU155" s="149"/>
      <c r="AY155" s="14"/>
      <c r="BE155" s="150"/>
      <c r="BF155" s="150"/>
      <c r="BG155" s="150"/>
      <c r="BH155" s="150"/>
      <c r="BI155" s="150"/>
      <c r="BJ155" s="14"/>
      <c r="BK155" s="150"/>
      <c r="BL155" s="14"/>
      <c r="BM155" s="149"/>
    </row>
    <row r="156" spans="1:65" s="2" customFormat="1" ht="20.45" customHeight="1">
      <c r="A156" s="178"/>
      <c r="B156" s="137"/>
      <c r="C156" s="138">
        <v>18</v>
      </c>
      <c r="D156" s="138" t="s">
        <v>109</v>
      </c>
      <c r="E156" s="139" t="s">
        <v>174</v>
      </c>
      <c r="F156" s="140" t="s">
        <v>175</v>
      </c>
      <c r="G156" s="141" t="s">
        <v>112</v>
      </c>
      <c r="H156" s="142">
        <v>88</v>
      </c>
      <c r="I156" s="143">
        <v>0</v>
      </c>
      <c r="J156" s="143">
        <f>ROUND(I156*H156,2)</f>
        <v>0</v>
      </c>
      <c r="K156" s="179"/>
      <c r="L156" s="28"/>
      <c r="M156" s="145"/>
      <c r="N156" s="146"/>
      <c r="O156" s="147"/>
      <c r="P156" s="147"/>
      <c r="Q156" s="147"/>
      <c r="R156" s="147"/>
      <c r="S156" s="147"/>
      <c r="T156" s="14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R156" s="149"/>
      <c r="AT156" s="149"/>
      <c r="AU156" s="149"/>
      <c r="AY156" s="14"/>
      <c r="BE156" s="150"/>
      <c r="BF156" s="150"/>
      <c r="BG156" s="150"/>
      <c r="BH156" s="150"/>
      <c r="BI156" s="150"/>
      <c r="BJ156" s="14"/>
      <c r="BK156" s="150"/>
      <c r="BL156" s="14"/>
      <c r="BM156" s="149"/>
    </row>
    <row r="157" spans="1:65" s="2" customFormat="1" ht="19.899999999999999" customHeight="1">
      <c r="A157" s="178"/>
      <c r="B157" s="137"/>
      <c r="C157" s="178"/>
      <c r="D157" s="151" t="s">
        <v>115</v>
      </c>
      <c r="E157" s="178"/>
      <c r="F157" s="152" t="s">
        <v>176</v>
      </c>
      <c r="G157" s="178"/>
      <c r="H157" s="178"/>
      <c r="I157" s="178"/>
      <c r="J157" s="178"/>
      <c r="K157" s="179"/>
      <c r="L157" s="28"/>
      <c r="M157" s="145"/>
      <c r="N157" s="146"/>
      <c r="O157" s="147"/>
      <c r="P157" s="147"/>
      <c r="Q157" s="147"/>
      <c r="R157" s="147"/>
      <c r="S157" s="147"/>
      <c r="T157" s="14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R157" s="149"/>
      <c r="AT157" s="149"/>
      <c r="AU157" s="149"/>
      <c r="AY157" s="14"/>
      <c r="BE157" s="150"/>
      <c r="BF157" s="150"/>
      <c r="BG157" s="150"/>
      <c r="BH157" s="150"/>
      <c r="BI157" s="150"/>
      <c r="BJ157" s="14"/>
      <c r="BK157" s="150"/>
      <c r="BL157" s="14"/>
      <c r="BM157" s="149"/>
    </row>
    <row r="158" spans="1:65" s="12" customFormat="1" ht="22.9" customHeight="1">
      <c r="B158" s="125"/>
      <c r="D158" s="126" t="s">
        <v>68</v>
      </c>
      <c r="E158" s="135" t="s">
        <v>147</v>
      </c>
      <c r="F158" s="135" t="s">
        <v>148</v>
      </c>
      <c r="J158" s="136">
        <f>SUM(J159:J165)</f>
        <v>0</v>
      </c>
      <c r="L158" s="125"/>
      <c r="M158" s="129"/>
      <c r="N158" s="130"/>
      <c r="O158" s="130"/>
      <c r="P158" s="131">
        <f>SUM(P161:P166)</f>
        <v>0</v>
      </c>
      <c r="Q158" s="130"/>
      <c r="R158" s="131">
        <f>SUM(R161:R166)</f>
        <v>0.33879999999999999</v>
      </c>
      <c r="S158" s="130"/>
      <c r="T158" s="132">
        <f>SUM(T161:T166)</f>
        <v>0</v>
      </c>
      <c r="AR158" s="126" t="s">
        <v>13</v>
      </c>
      <c r="AT158" s="133" t="s">
        <v>68</v>
      </c>
      <c r="AU158" s="133" t="s">
        <v>13</v>
      </c>
      <c r="AY158" s="126" t="s">
        <v>107</v>
      </c>
      <c r="BK158" s="134">
        <f>SUM(BK161:BK166)</f>
        <v>0</v>
      </c>
    </row>
    <row r="159" spans="1:65" s="12" customFormat="1" ht="15.6" customHeight="1">
      <c r="B159" s="125"/>
      <c r="C159" s="170">
        <v>19</v>
      </c>
      <c r="D159" s="170" t="s">
        <v>109</v>
      </c>
      <c r="E159" s="171" t="s">
        <v>164</v>
      </c>
      <c r="F159" s="172" t="s">
        <v>177</v>
      </c>
      <c r="G159" s="173" t="s">
        <v>112</v>
      </c>
      <c r="H159" s="174">
        <v>22</v>
      </c>
      <c r="I159" s="175">
        <v>0</v>
      </c>
      <c r="J159" s="175">
        <f>ROUND(I159*H159,2)</f>
        <v>0</v>
      </c>
      <c r="L159" s="125"/>
      <c r="M159" s="129"/>
      <c r="N159" s="130"/>
      <c r="O159" s="130"/>
      <c r="P159" s="131"/>
      <c r="Q159" s="130"/>
      <c r="R159" s="131"/>
      <c r="S159" s="130"/>
      <c r="T159" s="132"/>
      <c r="AR159" s="126"/>
      <c r="AT159" s="133"/>
      <c r="AU159" s="133"/>
      <c r="AY159" s="126"/>
      <c r="BK159" s="134"/>
    </row>
    <row r="160" spans="1:65" s="12" customFormat="1" ht="13.15" customHeight="1">
      <c r="B160" s="125"/>
      <c r="C160" s="178"/>
      <c r="D160" s="151" t="s">
        <v>115</v>
      </c>
      <c r="E160" s="178"/>
      <c r="F160" s="152" t="s">
        <v>177</v>
      </c>
      <c r="G160" s="178"/>
      <c r="H160" s="178"/>
      <c r="I160" s="178"/>
      <c r="J160" s="178"/>
      <c r="L160" s="125"/>
      <c r="M160" s="129"/>
      <c r="N160" s="130"/>
      <c r="O160" s="130"/>
      <c r="P160" s="131"/>
      <c r="Q160" s="130"/>
      <c r="R160" s="131"/>
      <c r="S160" s="130"/>
      <c r="T160" s="132"/>
      <c r="AR160" s="126"/>
      <c r="AT160" s="133"/>
      <c r="AU160" s="133"/>
      <c r="AY160" s="126"/>
      <c r="BK160" s="134"/>
    </row>
    <row r="161" spans="1:65" s="2" customFormat="1" ht="15" customHeight="1">
      <c r="A161" s="27"/>
      <c r="B161" s="137"/>
      <c r="C161" s="170">
        <v>20</v>
      </c>
      <c r="D161" s="170" t="s">
        <v>109</v>
      </c>
      <c r="E161" s="171" t="s">
        <v>179</v>
      </c>
      <c r="F161" s="172" t="s">
        <v>178</v>
      </c>
      <c r="G161" s="173" t="s">
        <v>112</v>
      </c>
      <c r="H161" s="174">
        <v>22</v>
      </c>
      <c r="I161" s="175">
        <v>0</v>
      </c>
      <c r="J161" s="175">
        <f>ROUND(I161*H161,2)</f>
        <v>0</v>
      </c>
      <c r="K161" s="144"/>
      <c r="L161" s="28"/>
      <c r="M161" s="145" t="s">
        <v>1</v>
      </c>
      <c r="N161" s="146" t="s">
        <v>34</v>
      </c>
      <c r="O161" s="147">
        <v>0</v>
      </c>
      <c r="P161" s="147">
        <f>O161*H161</f>
        <v>0</v>
      </c>
      <c r="Q161" s="147">
        <v>1.54E-2</v>
      </c>
      <c r="R161" s="147">
        <f>Q161*H161</f>
        <v>0.33879999999999999</v>
      </c>
      <c r="S161" s="147">
        <v>0</v>
      </c>
      <c r="T161" s="148">
        <f>S161*H161</f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49" t="s">
        <v>113</v>
      </c>
      <c r="AT161" s="149" t="s">
        <v>109</v>
      </c>
      <c r="AU161" s="149" t="s">
        <v>79</v>
      </c>
      <c r="AY161" s="14" t="s">
        <v>107</v>
      </c>
      <c r="BE161" s="150">
        <f>IF(N161="základní",J161,0)</f>
        <v>0</v>
      </c>
      <c r="BF161" s="150">
        <f>IF(N161="snížená",J161,0)</f>
        <v>0</v>
      </c>
      <c r="BG161" s="150">
        <f>IF(N161="zákl. přenesená",J161,0)</f>
        <v>0</v>
      </c>
      <c r="BH161" s="150">
        <f>IF(N161="sníž. přenesená",J161,0)</f>
        <v>0</v>
      </c>
      <c r="BI161" s="150">
        <f>IF(N161="nulová",J161,0)</f>
        <v>0</v>
      </c>
      <c r="BJ161" s="14" t="s">
        <v>13</v>
      </c>
      <c r="BK161" s="150">
        <f>ROUND(I161*H161,2)</f>
        <v>0</v>
      </c>
      <c r="BL161" s="14" t="s">
        <v>113</v>
      </c>
      <c r="BM161" s="149" t="s">
        <v>149</v>
      </c>
    </row>
    <row r="162" spans="1:65" s="2" customFormat="1" ht="14.45" customHeight="1">
      <c r="A162" s="27"/>
      <c r="B162" s="28"/>
      <c r="C162" s="27"/>
      <c r="D162" s="151" t="s">
        <v>115</v>
      </c>
      <c r="E162" s="27"/>
      <c r="F162" s="152" t="s">
        <v>178</v>
      </c>
      <c r="G162" s="27"/>
      <c r="H162" s="27"/>
      <c r="I162" s="27"/>
      <c r="J162" s="27"/>
      <c r="K162" s="27"/>
      <c r="L162" s="28"/>
      <c r="M162" s="153"/>
      <c r="N162" s="154"/>
      <c r="O162" s="53"/>
      <c r="P162" s="53"/>
      <c r="Q162" s="53"/>
      <c r="R162" s="53"/>
      <c r="S162" s="53"/>
      <c r="T162" s="54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T162" s="14" t="s">
        <v>115</v>
      </c>
      <c r="AU162" s="14" t="s">
        <v>79</v>
      </c>
    </row>
    <row r="163" spans="1:65" s="2" customFormat="1" ht="21.6" customHeight="1">
      <c r="A163" s="178"/>
      <c r="B163" s="28"/>
      <c r="C163" s="170">
        <v>21</v>
      </c>
      <c r="D163" s="170" t="s">
        <v>109</v>
      </c>
      <c r="E163" s="171" t="s">
        <v>180</v>
      </c>
      <c r="F163" s="172" t="s">
        <v>207</v>
      </c>
      <c r="G163" s="173" t="s">
        <v>112</v>
      </c>
      <c r="H163" s="174">
        <v>88</v>
      </c>
      <c r="I163" s="175">
        <v>0</v>
      </c>
      <c r="J163" s="175">
        <f>ROUND(I163*H163,2)</f>
        <v>0</v>
      </c>
      <c r="K163" s="178"/>
      <c r="L163" s="28"/>
      <c r="M163" s="153"/>
      <c r="N163" s="154"/>
      <c r="O163" s="53"/>
      <c r="P163" s="53"/>
      <c r="Q163" s="53"/>
      <c r="R163" s="53"/>
      <c r="S163" s="53"/>
      <c r="T163" s="54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T163" s="14"/>
      <c r="AU163" s="14"/>
    </row>
    <row r="164" spans="1:65" s="2" customFormat="1" ht="68.25">
      <c r="A164" s="178"/>
      <c r="B164" s="28"/>
      <c r="C164" s="178"/>
      <c r="D164" s="151" t="s">
        <v>115</v>
      </c>
      <c r="E164" s="178"/>
      <c r="F164" s="152" t="s">
        <v>211</v>
      </c>
      <c r="G164" s="178"/>
      <c r="H164" s="178"/>
      <c r="I164" s="178"/>
      <c r="J164" s="178"/>
      <c r="K164" s="178"/>
      <c r="L164" s="28"/>
      <c r="M164" s="153"/>
      <c r="N164" s="154"/>
      <c r="O164" s="53"/>
      <c r="P164" s="53"/>
      <c r="Q164" s="53"/>
      <c r="R164" s="53"/>
      <c r="S164" s="53"/>
      <c r="T164" s="54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T164" s="14"/>
      <c r="AU164" s="14"/>
    </row>
    <row r="165" spans="1:65" s="2" customFormat="1" ht="26.25" customHeight="1">
      <c r="A165" s="27"/>
      <c r="B165" s="137"/>
      <c r="C165" s="138">
        <v>22</v>
      </c>
      <c r="D165" s="138" t="s">
        <v>109</v>
      </c>
      <c r="E165" s="139" t="s">
        <v>180</v>
      </c>
      <c r="F165" s="140" t="s">
        <v>208</v>
      </c>
      <c r="G165" s="141" t="s">
        <v>112</v>
      </c>
      <c r="H165" s="142">
        <v>22</v>
      </c>
      <c r="I165" s="143">
        <v>0</v>
      </c>
      <c r="J165" s="143">
        <f>ROUND(I165*H165,2)</f>
        <v>0</v>
      </c>
      <c r="K165" s="144"/>
      <c r="L165" s="28"/>
      <c r="M165" s="145" t="s">
        <v>1</v>
      </c>
      <c r="N165" s="146" t="s">
        <v>34</v>
      </c>
      <c r="O165" s="147">
        <v>0</v>
      </c>
      <c r="P165" s="147">
        <f>O165*H165</f>
        <v>0</v>
      </c>
      <c r="Q165" s="147">
        <v>0</v>
      </c>
      <c r="R165" s="147">
        <f>Q165*H165</f>
        <v>0</v>
      </c>
      <c r="S165" s="147">
        <v>0</v>
      </c>
      <c r="T165" s="148">
        <f>S165*H165</f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49" t="s">
        <v>113</v>
      </c>
      <c r="AT165" s="149" t="s">
        <v>109</v>
      </c>
      <c r="AU165" s="149" t="s">
        <v>79</v>
      </c>
      <c r="AY165" s="14" t="s">
        <v>107</v>
      </c>
      <c r="BE165" s="150">
        <f>IF(N165="základní",J165,0)</f>
        <v>0</v>
      </c>
      <c r="BF165" s="150">
        <f>IF(N165="snížená",J165,0)</f>
        <v>0</v>
      </c>
      <c r="BG165" s="150">
        <f>IF(N165="zákl. přenesená",J165,0)</f>
        <v>0</v>
      </c>
      <c r="BH165" s="150">
        <f>IF(N165="sníž. přenesená",J165,0)</f>
        <v>0</v>
      </c>
      <c r="BI165" s="150">
        <f>IF(N165="nulová",J165,0)</f>
        <v>0</v>
      </c>
      <c r="BJ165" s="14" t="s">
        <v>13</v>
      </c>
      <c r="BK165" s="150">
        <f>ROUND(I165*H165,2)</f>
        <v>0</v>
      </c>
      <c r="BL165" s="14" t="s">
        <v>113</v>
      </c>
      <c r="BM165" s="149" t="s">
        <v>150</v>
      </c>
    </row>
    <row r="166" spans="1:65" s="2" customFormat="1" ht="68.25">
      <c r="A166" s="27"/>
      <c r="B166" s="28"/>
      <c r="C166" s="27"/>
      <c r="D166" s="151" t="s">
        <v>115</v>
      </c>
      <c r="E166" s="27"/>
      <c r="F166" s="152" t="s">
        <v>211</v>
      </c>
      <c r="G166" s="27"/>
      <c r="H166" s="27"/>
      <c r="I166" s="27"/>
      <c r="J166" s="27"/>
      <c r="K166" s="27"/>
      <c r="L166" s="28"/>
      <c r="M166" s="153"/>
      <c r="N166" s="154"/>
      <c r="O166" s="53"/>
      <c r="P166" s="53"/>
      <c r="Q166" s="53"/>
      <c r="R166" s="53"/>
      <c r="S166" s="53"/>
      <c r="T166" s="54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T166" s="14" t="s">
        <v>115</v>
      </c>
      <c r="AU166" s="14" t="s">
        <v>79</v>
      </c>
    </row>
    <row r="167" spans="1:65" s="12" customFormat="1" ht="25.9" customHeight="1">
      <c r="B167" s="125"/>
      <c r="D167" s="126" t="s">
        <v>68</v>
      </c>
      <c r="E167" s="127" t="s">
        <v>135</v>
      </c>
      <c r="F167" s="127" t="s">
        <v>151</v>
      </c>
      <c r="J167" s="128">
        <f>SUM(J168:J179)</f>
        <v>0</v>
      </c>
      <c r="L167" s="125"/>
      <c r="M167" s="129"/>
      <c r="N167" s="130"/>
      <c r="O167" s="130"/>
      <c r="P167" s="131">
        <f>SUM(P168:P179)</f>
        <v>0</v>
      </c>
      <c r="Q167" s="130"/>
      <c r="R167" s="131">
        <f>SUM(R168:R179)</f>
        <v>0</v>
      </c>
      <c r="S167" s="130"/>
      <c r="T167" s="132">
        <f>SUM(T168:T179)</f>
        <v>0</v>
      </c>
      <c r="AR167" s="126" t="s">
        <v>134</v>
      </c>
      <c r="AT167" s="133" t="s">
        <v>68</v>
      </c>
      <c r="AU167" s="133" t="s">
        <v>69</v>
      </c>
      <c r="AY167" s="126" t="s">
        <v>107</v>
      </c>
      <c r="BK167" s="134">
        <f>SUM(BK168:BK179)</f>
        <v>0</v>
      </c>
    </row>
    <row r="168" spans="1:65" s="2" customFormat="1" ht="14.45" customHeight="1">
      <c r="A168" s="27"/>
      <c r="B168" s="137"/>
      <c r="C168" s="138">
        <v>23</v>
      </c>
      <c r="D168" s="138" t="s">
        <v>109</v>
      </c>
      <c r="E168" s="139" t="s">
        <v>79</v>
      </c>
      <c r="F168" s="140" t="s">
        <v>153</v>
      </c>
      <c r="G168" s="141" t="s">
        <v>152</v>
      </c>
      <c r="H168" s="142">
        <v>1</v>
      </c>
      <c r="I168" s="143">
        <v>0</v>
      </c>
      <c r="J168" s="143">
        <f>ROUND(I168*H168,2)</f>
        <v>0</v>
      </c>
      <c r="K168" s="144"/>
      <c r="L168" s="28"/>
      <c r="M168" s="145" t="s">
        <v>1</v>
      </c>
      <c r="N168" s="146" t="s">
        <v>34</v>
      </c>
      <c r="O168" s="147">
        <v>0</v>
      </c>
      <c r="P168" s="147">
        <f>O168*H168</f>
        <v>0</v>
      </c>
      <c r="Q168" s="147">
        <v>0</v>
      </c>
      <c r="R168" s="147">
        <f>Q168*H168</f>
        <v>0</v>
      </c>
      <c r="S168" s="147">
        <v>0</v>
      </c>
      <c r="T168" s="148">
        <f>S168*H168</f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49" t="s">
        <v>113</v>
      </c>
      <c r="AT168" s="149" t="s">
        <v>109</v>
      </c>
      <c r="AU168" s="149" t="s">
        <v>13</v>
      </c>
      <c r="AY168" s="14" t="s">
        <v>107</v>
      </c>
      <c r="BE168" s="150">
        <f>IF(N168="základní",J168,0)</f>
        <v>0</v>
      </c>
      <c r="BF168" s="150">
        <f>IF(N168="snížená",J168,0)</f>
        <v>0</v>
      </c>
      <c r="BG168" s="150">
        <f>IF(N168="zákl. přenesená",J168,0)</f>
        <v>0</v>
      </c>
      <c r="BH168" s="150">
        <f>IF(N168="sníž. přenesená",J168,0)</f>
        <v>0</v>
      </c>
      <c r="BI168" s="150">
        <f>IF(N168="nulová",J168,0)</f>
        <v>0</v>
      </c>
      <c r="BJ168" s="14" t="s">
        <v>13</v>
      </c>
      <c r="BK168" s="150">
        <f>ROUND(I168*H168,2)</f>
        <v>0</v>
      </c>
      <c r="BL168" s="14" t="s">
        <v>113</v>
      </c>
      <c r="BM168" s="149" t="s">
        <v>154</v>
      </c>
    </row>
    <row r="169" spans="1:65" s="2" customFormat="1">
      <c r="A169" s="27"/>
      <c r="B169" s="28"/>
      <c r="C169" s="27"/>
      <c r="D169" s="151" t="s">
        <v>115</v>
      </c>
      <c r="E169" s="27"/>
      <c r="F169" s="152" t="s">
        <v>155</v>
      </c>
      <c r="G169" s="27"/>
      <c r="H169" s="27"/>
      <c r="I169" s="27"/>
      <c r="J169" s="27"/>
      <c r="K169" s="27"/>
      <c r="L169" s="28"/>
      <c r="M169" s="153"/>
      <c r="N169" s="154"/>
      <c r="O169" s="53"/>
      <c r="P169" s="53"/>
      <c r="Q169" s="53"/>
      <c r="R169" s="53"/>
      <c r="S169" s="53"/>
      <c r="T169" s="54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T169" s="14" t="s">
        <v>115</v>
      </c>
      <c r="AU169" s="14" t="s">
        <v>13</v>
      </c>
    </row>
    <row r="170" spans="1:65" s="2" customFormat="1" ht="13.15" customHeight="1">
      <c r="A170" s="176"/>
      <c r="B170" s="28"/>
      <c r="C170" s="170">
        <v>24</v>
      </c>
      <c r="D170" s="170" t="s">
        <v>109</v>
      </c>
      <c r="E170" s="171" t="s">
        <v>167</v>
      </c>
      <c r="F170" s="172" t="s">
        <v>190</v>
      </c>
      <c r="G170" s="173" t="s">
        <v>162</v>
      </c>
      <c r="H170" s="174">
        <v>1</v>
      </c>
      <c r="I170" s="175">
        <v>0</v>
      </c>
      <c r="J170" s="175">
        <f>ROUND(I170*H170,2)</f>
        <v>0</v>
      </c>
      <c r="K170" s="176"/>
      <c r="L170" s="28"/>
      <c r="M170" s="153"/>
      <c r="N170" s="154"/>
      <c r="O170" s="53"/>
      <c r="P170" s="53"/>
      <c r="Q170" s="53"/>
      <c r="R170" s="53"/>
      <c r="S170" s="53"/>
      <c r="T170" s="54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T170" s="14"/>
      <c r="AU170" s="14"/>
    </row>
    <row r="171" spans="1:65" s="2" customFormat="1" ht="18" customHeight="1">
      <c r="A171" s="176"/>
      <c r="B171" s="28"/>
      <c r="C171" s="176"/>
      <c r="D171" s="151" t="s">
        <v>115</v>
      </c>
      <c r="E171" s="176"/>
      <c r="F171" s="152" t="s">
        <v>182</v>
      </c>
      <c r="G171" s="176"/>
      <c r="H171" s="176"/>
      <c r="I171" s="176"/>
      <c r="J171" s="176"/>
      <c r="K171" s="176"/>
      <c r="L171" s="28"/>
      <c r="M171" s="153"/>
      <c r="N171" s="154"/>
      <c r="O171" s="53"/>
      <c r="P171" s="53"/>
      <c r="Q171" s="53"/>
      <c r="R171" s="53"/>
      <c r="S171" s="53"/>
      <c r="T171" s="54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T171" s="14"/>
      <c r="AU171" s="14"/>
    </row>
    <row r="172" spans="1:65" s="2" customFormat="1" ht="15.6" customHeight="1">
      <c r="A172" s="169"/>
      <c r="B172" s="28"/>
      <c r="C172" s="170">
        <v>25</v>
      </c>
      <c r="D172" s="170" t="s">
        <v>109</v>
      </c>
      <c r="E172" s="171" t="s">
        <v>168</v>
      </c>
      <c r="F172" s="172" t="s">
        <v>189</v>
      </c>
      <c r="G172" s="173" t="s">
        <v>162</v>
      </c>
      <c r="H172" s="174">
        <v>1</v>
      </c>
      <c r="I172" s="175">
        <v>0</v>
      </c>
      <c r="J172" s="175">
        <f>ROUND(I172*H172,2)</f>
        <v>0</v>
      </c>
      <c r="K172" s="169"/>
      <c r="L172" s="28"/>
      <c r="M172" s="153"/>
      <c r="N172" s="154"/>
      <c r="O172" s="53"/>
      <c r="P172" s="53"/>
      <c r="Q172" s="53"/>
      <c r="R172" s="53"/>
      <c r="S172" s="53"/>
      <c r="T172" s="54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T172" s="14"/>
      <c r="AU172" s="14"/>
    </row>
    <row r="173" spans="1:65" s="2" customFormat="1" ht="30.6" customHeight="1">
      <c r="A173" s="169"/>
      <c r="B173" s="28"/>
      <c r="C173" s="169"/>
      <c r="D173" s="151" t="s">
        <v>115</v>
      </c>
      <c r="E173" s="169"/>
      <c r="F173" s="152" t="s">
        <v>181</v>
      </c>
      <c r="G173" s="169"/>
      <c r="H173" s="169"/>
      <c r="I173" s="169"/>
      <c r="J173" s="169"/>
      <c r="K173" s="169"/>
      <c r="L173" s="28"/>
      <c r="M173" s="153"/>
      <c r="N173" s="154"/>
      <c r="O173" s="53"/>
      <c r="P173" s="53"/>
      <c r="Q173" s="53"/>
      <c r="R173" s="53"/>
      <c r="S173" s="53"/>
      <c r="T173" s="54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T173" s="14"/>
      <c r="AU173" s="14"/>
    </row>
    <row r="174" spans="1:65" s="2" customFormat="1" ht="14.45" customHeight="1">
      <c r="A174" s="169"/>
      <c r="B174" s="28"/>
      <c r="C174" s="170">
        <v>26</v>
      </c>
      <c r="D174" s="170" t="s">
        <v>109</v>
      </c>
      <c r="E174" s="171" t="s">
        <v>169</v>
      </c>
      <c r="F174" s="172" t="s">
        <v>187</v>
      </c>
      <c r="G174" s="173" t="s">
        <v>162</v>
      </c>
      <c r="H174" s="174">
        <v>1</v>
      </c>
      <c r="I174" s="175">
        <v>0</v>
      </c>
      <c r="J174" s="175">
        <f>ROUND(I174*H174,2)</f>
        <v>0</v>
      </c>
      <c r="K174" s="169"/>
      <c r="L174" s="28"/>
      <c r="M174" s="153"/>
      <c r="N174" s="154"/>
      <c r="O174" s="53"/>
      <c r="P174" s="53"/>
      <c r="Q174" s="53"/>
      <c r="R174" s="53"/>
      <c r="S174" s="53"/>
      <c r="T174" s="54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T174" s="14"/>
      <c r="AU174" s="14"/>
    </row>
    <row r="175" spans="1:65" s="2" customFormat="1" ht="19.899999999999999" customHeight="1">
      <c r="A175" s="169"/>
      <c r="B175" s="28"/>
      <c r="C175" s="169"/>
      <c r="D175" s="151" t="s">
        <v>115</v>
      </c>
      <c r="E175" s="169"/>
      <c r="F175" s="152" t="s">
        <v>183</v>
      </c>
      <c r="G175" s="169"/>
      <c r="H175" s="169"/>
      <c r="I175" s="169"/>
      <c r="J175" s="169"/>
      <c r="K175" s="169"/>
      <c r="L175" s="28"/>
      <c r="M175" s="153"/>
      <c r="N175" s="154"/>
      <c r="O175" s="53"/>
      <c r="P175" s="53"/>
      <c r="Q175" s="53"/>
      <c r="R175" s="53"/>
      <c r="S175" s="53"/>
      <c r="T175" s="54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T175" s="14"/>
      <c r="AU175" s="14"/>
    </row>
    <row r="176" spans="1:65" s="2" customFormat="1" ht="15" customHeight="1">
      <c r="A176" s="169"/>
      <c r="B176" s="28"/>
      <c r="C176" s="170">
        <v>27</v>
      </c>
      <c r="D176" s="170" t="s">
        <v>109</v>
      </c>
      <c r="E176" s="171" t="s">
        <v>170</v>
      </c>
      <c r="F176" s="172" t="s">
        <v>188</v>
      </c>
      <c r="G176" s="173" t="s">
        <v>162</v>
      </c>
      <c r="H176" s="174">
        <v>2</v>
      </c>
      <c r="I176" s="175">
        <v>0</v>
      </c>
      <c r="J176" s="175">
        <f>ROUND(I176*H176,2)</f>
        <v>0</v>
      </c>
      <c r="K176" s="169"/>
      <c r="L176" s="28"/>
      <c r="M176" s="153"/>
      <c r="N176" s="154"/>
      <c r="O176" s="53"/>
      <c r="P176" s="53"/>
      <c r="Q176" s="53"/>
      <c r="R176" s="53"/>
      <c r="S176" s="53"/>
      <c r="T176" s="54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T176" s="14"/>
      <c r="AU176" s="14"/>
    </row>
    <row r="177" spans="1:65" s="2" customFormat="1" ht="30.6" customHeight="1">
      <c r="A177" s="169"/>
      <c r="B177" s="28"/>
      <c r="C177" s="169"/>
      <c r="D177" s="151" t="s">
        <v>115</v>
      </c>
      <c r="E177" s="169"/>
      <c r="F177" s="152" t="s">
        <v>184</v>
      </c>
      <c r="G177" s="169"/>
      <c r="H177" s="169"/>
      <c r="I177" s="169"/>
      <c r="J177" s="169"/>
      <c r="K177" s="169"/>
      <c r="L177" s="28"/>
      <c r="M177" s="153"/>
      <c r="N177" s="154"/>
      <c r="O177" s="53"/>
      <c r="P177" s="53"/>
      <c r="Q177" s="53"/>
      <c r="R177" s="53"/>
      <c r="S177" s="53"/>
      <c r="T177" s="54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T177" s="14"/>
      <c r="AU177" s="14"/>
    </row>
    <row r="178" spans="1:65" s="2" customFormat="1" ht="15" customHeight="1">
      <c r="A178" s="169"/>
      <c r="B178" s="28"/>
      <c r="C178" s="170">
        <v>28</v>
      </c>
      <c r="D178" s="170" t="s">
        <v>109</v>
      </c>
      <c r="E178" s="171" t="s">
        <v>171</v>
      </c>
      <c r="F178" s="172" t="s">
        <v>186</v>
      </c>
      <c r="G178" s="173" t="s">
        <v>152</v>
      </c>
      <c r="H178" s="174">
        <v>1</v>
      </c>
      <c r="I178" s="175">
        <v>0</v>
      </c>
      <c r="J178" s="175">
        <f>ROUND(I178*H178,2)</f>
        <v>0</v>
      </c>
      <c r="K178" s="169"/>
      <c r="L178" s="28"/>
      <c r="M178" s="153"/>
      <c r="N178" s="154"/>
      <c r="O178" s="53"/>
      <c r="P178" s="53"/>
      <c r="Q178" s="53"/>
      <c r="R178" s="53"/>
      <c r="S178" s="53"/>
      <c r="T178" s="54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T178" s="14"/>
      <c r="AU178" s="14"/>
    </row>
    <row r="179" spans="1:65" s="2" customFormat="1" ht="13.15" customHeight="1">
      <c r="A179" s="169"/>
      <c r="B179" s="28"/>
      <c r="C179" s="169"/>
      <c r="D179" s="151" t="s">
        <v>115</v>
      </c>
      <c r="E179" s="169"/>
      <c r="F179" s="152" t="s">
        <v>185</v>
      </c>
      <c r="G179" s="169"/>
      <c r="H179" s="169"/>
      <c r="I179" s="169"/>
      <c r="J179" s="169"/>
      <c r="K179" s="169"/>
      <c r="L179" s="28"/>
      <c r="M179" s="153"/>
      <c r="N179" s="154"/>
      <c r="O179" s="53"/>
      <c r="P179" s="53"/>
      <c r="Q179" s="53"/>
      <c r="R179" s="53"/>
      <c r="S179" s="53"/>
      <c r="T179" s="54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T179" s="14"/>
      <c r="AU179" s="14"/>
    </row>
    <row r="180" spans="1:65" s="12" customFormat="1" ht="23.45" customHeight="1">
      <c r="B180" s="125"/>
      <c r="D180" s="126" t="s">
        <v>68</v>
      </c>
      <c r="E180" s="127" t="s">
        <v>156</v>
      </c>
      <c r="F180" s="127" t="s">
        <v>157</v>
      </c>
      <c r="J180" s="128">
        <f>J181</f>
        <v>0</v>
      </c>
      <c r="L180" s="125"/>
      <c r="M180" s="129"/>
      <c r="N180" s="130"/>
      <c r="O180" s="130"/>
      <c r="P180" s="131">
        <f>SUM(P181:P182)</f>
        <v>6.6000000000000003E-2</v>
      </c>
      <c r="Q180" s="130"/>
      <c r="R180" s="131">
        <f>SUM(R181:R182)</f>
        <v>0</v>
      </c>
      <c r="S180" s="130"/>
      <c r="T180" s="132">
        <f>SUM(T181:T182)</f>
        <v>0</v>
      </c>
      <c r="AR180" s="126" t="s">
        <v>13</v>
      </c>
      <c r="AT180" s="133" t="s">
        <v>68</v>
      </c>
      <c r="AU180" s="133" t="s">
        <v>69</v>
      </c>
      <c r="AY180" s="126" t="s">
        <v>107</v>
      </c>
      <c r="BK180" s="134">
        <f>SUM(BK181:BK182)</f>
        <v>0</v>
      </c>
    </row>
    <row r="181" spans="1:65" s="2" customFormat="1" ht="14.45" customHeight="1">
      <c r="A181" s="27"/>
      <c r="B181" s="137"/>
      <c r="C181" s="138">
        <v>29</v>
      </c>
      <c r="D181" s="138" t="s">
        <v>109</v>
      </c>
      <c r="E181" s="139" t="s">
        <v>158</v>
      </c>
      <c r="F181" s="140" t="s">
        <v>159</v>
      </c>
      <c r="G181" s="141" t="s">
        <v>152</v>
      </c>
      <c r="H181" s="142">
        <v>1</v>
      </c>
      <c r="I181" s="143">
        <v>0</v>
      </c>
      <c r="J181" s="143">
        <f>I181</f>
        <v>0</v>
      </c>
      <c r="K181" s="144"/>
      <c r="L181" s="28"/>
      <c r="M181" s="145" t="s">
        <v>1</v>
      </c>
      <c r="N181" s="146" t="s">
        <v>34</v>
      </c>
      <c r="O181" s="147">
        <v>6.6000000000000003E-2</v>
      </c>
      <c r="P181" s="147">
        <f>O181*H181</f>
        <v>6.6000000000000003E-2</v>
      </c>
      <c r="Q181" s="147">
        <v>0</v>
      </c>
      <c r="R181" s="147">
        <f>Q181*H181</f>
        <v>0</v>
      </c>
      <c r="S181" s="147">
        <v>0</v>
      </c>
      <c r="T181" s="148">
        <f>S181*H181</f>
        <v>0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R181" s="149" t="s">
        <v>113</v>
      </c>
      <c r="AT181" s="149" t="s">
        <v>109</v>
      </c>
      <c r="AU181" s="149" t="s">
        <v>13</v>
      </c>
      <c r="AY181" s="14" t="s">
        <v>107</v>
      </c>
      <c r="BE181" s="150">
        <f>IF(N181="základní",J181,0)</f>
        <v>0</v>
      </c>
      <c r="BF181" s="150">
        <f>IF(N181="snížená",J181,0)</f>
        <v>0</v>
      </c>
      <c r="BG181" s="150">
        <f>IF(N181="zákl. přenesená",J181,0)</f>
        <v>0</v>
      </c>
      <c r="BH181" s="150">
        <f>IF(N181="sníž. přenesená",J181,0)</f>
        <v>0</v>
      </c>
      <c r="BI181" s="150">
        <f>IF(N181="nulová",J181,0)</f>
        <v>0</v>
      </c>
      <c r="BJ181" s="14" t="s">
        <v>13</v>
      </c>
      <c r="BK181" s="150">
        <f>ROUND(I181*H181,2)</f>
        <v>0</v>
      </c>
      <c r="BL181" s="14" t="s">
        <v>113</v>
      </c>
      <c r="BM181" s="149" t="s">
        <v>160</v>
      </c>
    </row>
    <row r="182" spans="1:65" s="2" customFormat="1">
      <c r="A182" s="27"/>
      <c r="B182" s="28"/>
      <c r="C182" s="27"/>
      <c r="D182" s="151" t="s">
        <v>115</v>
      </c>
      <c r="E182" s="27"/>
      <c r="F182" s="152" t="s">
        <v>159</v>
      </c>
      <c r="G182" s="27"/>
      <c r="H182" s="27"/>
      <c r="I182" s="27"/>
      <c r="J182" s="27"/>
      <c r="K182" s="27"/>
      <c r="L182" s="28"/>
      <c r="M182" s="165"/>
      <c r="N182" s="166"/>
      <c r="O182" s="167"/>
      <c r="P182" s="167"/>
      <c r="Q182" s="167"/>
      <c r="R182" s="167"/>
      <c r="S182" s="167"/>
      <c r="T182" s="168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T182" s="14" t="s">
        <v>115</v>
      </c>
      <c r="AU182" s="14" t="s">
        <v>13</v>
      </c>
    </row>
    <row r="183" spans="1:65" s="2" customFormat="1" ht="6.95" customHeight="1">
      <c r="A183" s="27"/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28"/>
      <c r="M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</sheetData>
  <autoFilter ref="C117:K182"/>
  <mergeCells count="7">
    <mergeCell ref="E110:H110"/>
    <mergeCell ref="L2:V2"/>
    <mergeCell ref="E7:H7"/>
    <mergeCell ref="E16:H16"/>
    <mergeCell ref="E25:H25"/>
    <mergeCell ref="E85:H85"/>
    <mergeCell ref="B2:J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39" sqref="C39"/>
    </sheetView>
  </sheetViews>
  <sheetFormatPr defaultRowHeight="12"/>
  <cols>
    <col min="1" max="1" width="31" style="219" bestFit="1" customWidth="1"/>
    <col min="2" max="2" width="10.83203125" style="221" customWidth="1"/>
    <col min="3" max="4" width="15.83203125" style="219" customWidth="1"/>
    <col min="5" max="5" width="20" style="218" customWidth="1"/>
    <col min="6" max="6" width="10.83203125" style="221" customWidth="1"/>
    <col min="7" max="7" width="21.1640625" style="221" bestFit="1" customWidth="1"/>
    <col min="8" max="16384" width="9.33203125" style="219"/>
  </cols>
  <sheetData>
    <row r="1" spans="1:8" ht="16.5" thickBot="1">
      <c r="A1" s="243" t="s">
        <v>248</v>
      </c>
      <c r="B1" s="244"/>
      <c r="C1" s="244"/>
      <c r="D1" s="244"/>
      <c r="E1" s="244"/>
      <c r="F1" s="244"/>
      <c r="G1" s="245"/>
    </row>
    <row r="2" spans="1:8" s="218" customFormat="1" ht="15.75">
      <c r="A2" s="229" t="s">
        <v>226</v>
      </c>
      <c r="B2" s="230" t="s">
        <v>94</v>
      </c>
      <c r="C2" s="230" t="s">
        <v>212</v>
      </c>
      <c r="D2" s="230" t="s">
        <v>213</v>
      </c>
      <c r="E2" s="230" t="s">
        <v>214</v>
      </c>
      <c r="F2" s="230" t="s">
        <v>33</v>
      </c>
      <c r="G2" s="231" t="s">
        <v>215</v>
      </c>
      <c r="H2" s="217"/>
    </row>
    <row r="3" spans="1:8">
      <c r="A3" s="232" t="s">
        <v>227</v>
      </c>
      <c r="B3" s="222"/>
      <c r="C3" s="222"/>
      <c r="D3" s="222"/>
      <c r="E3" s="222"/>
      <c r="F3" s="222"/>
      <c r="G3" s="233"/>
    </row>
    <row r="4" spans="1:8">
      <c r="A4" s="234" t="s">
        <v>216</v>
      </c>
      <c r="B4" s="223" t="s">
        <v>162</v>
      </c>
      <c r="C4" s="223">
        <v>3</v>
      </c>
      <c r="D4" s="224">
        <v>0</v>
      </c>
      <c r="E4" s="225">
        <f t="shared" ref="E4:E15" si="0">C4*D4</f>
        <v>0</v>
      </c>
      <c r="F4" s="224">
        <f>E4*0.21</f>
        <v>0</v>
      </c>
      <c r="G4" s="235">
        <f>E4+F4</f>
        <v>0</v>
      </c>
    </row>
    <row r="5" spans="1:8">
      <c r="A5" s="234" t="s">
        <v>217</v>
      </c>
      <c r="B5" s="223" t="s">
        <v>162</v>
      </c>
      <c r="C5" s="223">
        <v>5</v>
      </c>
      <c r="D5" s="224">
        <v>0</v>
      </c>
      <c r="E5" s="225">
        <f t="shared" si="0"/>
        <v>0</v>
      </c>
      <c r="F5" s="224">
        <f t="shared" ref="F5:F15" si="1">E5*0.21</f>
        <v>0</v>
      </c>
      <c r="G5" s="235">
        <f t="shared" ref="G5:G15" si="2">E5+F5</f>
        <v>0</v>
      </c>
    </row>
    <row r="6" spans="1:8">
      <c r="A6" s="234" t="s">
        <v>218</v>
      </c>
      <c r="B6" s="223" t="s">
        <v>162</v>
      </c>
      <c r="C6" s="223">
        <v>5</v>
      </c>
      <c r="D6" s="224">
        <v>0</v>
      </c>
      <c r="E6" s="225">
        <f t="shared" si="0"/>
        <v>0</v>
      </c>
      <c r="F6" s="224">
        <f t="shared" si="1"/>
        <v>0</v>
      </c>
      <c r="G6" s="235">
        <f t="shared" si="2"/>
        <v>0</v>
      </c>
    </row>
    <row r="7" spans="1:8">
      <c r="A7" s="234" t="s">
        <v>219</v>
      </c>
      <c r="B7" s="223" t="s">
        <v>162</v>
      </c>
      <c r="C7" s="223">
        <v>3</v>
      </c>
      <c r="D7" s="224">
        <v>0</v>
      </c>
      <c r="E7" s="225">
        <f t="shared" si="0"/>
        <v>0</v>
      </c>
      <c r="F7" s="224">
        <f t="shared" si="1"/>
        <v>0</v>
      </c>
      <c r="G7" s="235">
        <f t="shared" si="2"/>
        <v>0</v>
      </c>
    </row>
    <row r="8" spans="1:8">
      <c r="A8" s="234" t="s">
        <v>220</v>
      </c>
      <c r="B8" s="223" t="s">
        <v>162</v>
      </c>
      <c r="C8" s="223">
        <v>3</v>
      </c>
      <c r="D8" s="224">
        <v>0</v>
      </c>
      <c r="E8" s="225">
        <f t="shared" si="0"/>
        <v>0</v>
      </c>
      <c r="F8" s="224">
        <f t="shared" si="1"/>
        <v>0</v>
      </c>
      <c r="G8" s="235">
        <f t="shared" si="2"/>
        <v>0</v>
      </c>
    </row>
    <row r="9" spans="1:8">
      <c r="A9" s="234" t="s">
        <v>240</v>
      </c>
      <c r="B9" s="223" t="s">
        <v>162</v>
      </c>
      <c r="C9" s="223">
        <v>4</v>
      </c>
      <c r="D9" s="224">
        <v>0</v>
      </c>
      <c r="E9" s="225">
        <f t="shared" si="0"/>
        <v>0</v>
      </c>
      <c r="F9" s="224">
        <f t="shared" si="1"/>
        <v>0</v>
      </c>
      <c r="G9" s="235">
        <f t="shared" si="2"/>
        <v>0</v>
      </c>
    </row>
    <row r="10" spans="1:8">
      <c r="A10" s="234" t="s">
        <v>241</v>
      </c>
      <c r="B10" s="223" t="s">
        <v>162</v>
      </c>
      <c r="C10" s="223">
        <v>3</v>
      </c>
      <c r="D10" s="224">
        <v>0</v>
      </c>
      <c r="E10" s="225">
        <f t="shared" si="0"/>
        <v>0</v>
      </c>
      <c r="F10" s="224">
        <f t="shared" si="1"/>
        <v>0</v>
      </c>
      <c r="G10" s="235">
        <f t="shared" si="2"/>
        <v>0</v>
      </c>
    </row>
    <row r="11" spans="1:8">
      <c r="A11" s="234" t="s">
        <v>221</v>
      </c>
      <c r="B11" s="223" t="s">
        <v>117</v>
      </c>
      <c r="C11" s="223">
        <v>1</v>
      </c>
      <c r="D11" s="224">
        <v>0</v>
      </c>
      <c r="E11" s="225">
        <f t="shared" si="0"/>
        <v>0</v>
      </c>
      <c r="F11" s="224">
        <f t="shared" si="1"/>
        <v>0</v>
      </c>
      <c r="G11" s="235">
        <f t="shared" si="2"/>
        <v>0</v>
      </c>
    </row>
    <row r="12" spans="1:8">
      <c r="A12" s="234" t="s">
        <v>222</v>
      </c>
      <c r="B12" s="223" t="s">
        <v>117</v>
      </c>
      <c r="C12" s="223">
        <v>1</v>
      </c>
      <c r="D12" s="224">
        <v>0</v>
      </c>
      <c r="E12" s="225">
        <f t="shared" si="0"/>
        <v>0</v>
      </c>
      <c r="F12" s="224">
        <f t="shared" si="1"/>
        <v>0</v>
      </c>
      <c r="G12" s="235">
        <f t="shared" si="2"/>
        <v>0</v>
      </c>
    </row>
    <row r="13" spans="1:8">
      <c r="A13" s="234" t="s">
        <v>223</v>
      </c>
      <c r="B13" s="223" t="s">
        <v>162</v>
      </c>
      <c r="C13" s="223">
        <v>26</v>
      </c>
      <c r="D13" s="224">
        <v>0</v>
      </c>
      <c r="E13" s="225">
        <f t="shared" si="0"/>
        <v>0</v>
      </c>
      <c r="F13" s="224">
        <f t="shared" si="1"/>
        <v>0</v>
      </c>
      <c r="G13" s="235">
        <f t="shared" si="2"/>
        <v>0</v>
      </c>
    </row>
    <row r="14" spans="1:8">
      <c r="A14" s="234" t="s">
        <v>224</v>
      </c>
      <c r="B14" s="223" t="s">
        <v>117</v>
      </c>
      <c r="C14" s="223">
        <v>1</v>
      </c>
      <c r="D14" s="224">
        <v>0</v>
      </c>
      <c r="E14" s="225">
        <f t="shared" si="0"/>
        <v>0</v>
      </c>
      <c r="F14" s="224">
        <f t="shared" si="1"/>
        <v>0</v>
      </c>
      <c r="G14" s="235">
        <f t="shared" si="2"/>
        <v>0</v>
      </c>
    </row>
    <row r="15" spans="1:8">
      <c r="A15" s="234" t="s">
        <v>225</v>
      </c>
      <c r="B15" s="223" t="s">
        <v>152</v>
      </c>
      <c r="C15" s="223">
        <v>1</v>
      </c>
      <c r="D15" s="224">
        <v>0</v>
      </c>
      <c r="E15" s="225">
        <f t="shared" si="0"/>
        <v>0</v>
      </c>
      <c r="F15" s="224">
        <f t="shared" si="1"/>
        <v>0</v>
      </c>
      <c r="G15" s="235">
        <f t="shared" si="2"/>
        <v>0</v>
      </c>
    </row>
    <row r="16" spans="1:8" ht="4.5" customHeight="1">
      <c r="A16" s="236"/>
      <c r="B16" s="227"/>
      <c r="C16" s="226"/>
      <c r="D16" s="226"/>
      <c r="E16" s="228"/>
      <c r="F16" s="227"/>
      <c r="G16" s="237"/>
    </row>
    <row r="17" spans="1:7">
      <c r="A17" s="232" t="s">
        <v>228</v>
      </c>
      <c r="B17" s="222"/>
      <c r="C17" s="222"/>
      <c r="D17" s="222"/>
      <c r="E17" s="222"/>
      <c r="F17" s="222"/>
      <c r="G17" s="233"/>
    </row>
    <row r="18" spans="1:7">
      <c r="A18" s="234" t="s">
        <v>229</v>
      </c>
      <c r="B18" s="223" t="s">
        <v>117</v>
      </c>
      <c r="C18" s="223">
        <v>2</v>
      </c>
      <c r="D18" s="224">
        <v>0</v>
      </c>
      <c r="E18" s="225">
        <f t="shared" ref="E18:E28" si="3">C18*D18</f>
        <v>0</v>
      </c>
      <c r="F18" s="224">
        <f>E18*0.21</f>
        <v>0</v>
      </c>
      <c r="G18" s="235">
        <f>E18+F18</f>
        <v>0</v>
      </c>
    </row>
    <row r="19" spans="1:7">
      <c r="A19" s="234" t="s">
        <v>230</v>
      </c>
      <c r="B19" s="223" t="s">
        <v>162</v>
      </c>
      <c r="C19" s="223">
        <v>26</v>
      </c>
      <c r="D19" s="224">
        <v>0</v>
      </c>
      <c r="E19" s="225">
        <f t="shared" si="3"/>
        <v>0</v>
      </c>
      <c r="F19" s="224">
        <f t="shared" ref="F19:F28" si="4">E19*0.21</f>
        <v>0</v>
      </c>
      <c r="G19" s="235">
        <f t="shared" ref="G19:G28" si="5">E19+F19</f>
        <v>0</v>
      </c>
    </row>
    <row r="20" spans="1:7">
      <c r="A20" s="234" t="s">
        <v>231</v>
      </c>
      <c r="B20" s="223" t="s">
        <v>162</v>
      </c>
      <c r="C20" s="223">
        <v>36</v>
      </c>
      <c r="D20" s="224">
        <v>0</v>
      </c>
      <c r="E20" s="225">
        <f t="shared" si="3"/>
        <v>0</v>
      </c>
      <c r="F20" s="224">
        <f t="shared" si="4"/>
        <v>0</v>
      </c>
      <c r="G20" s="235">
        <f t="shared" si="5"/>
        <v>0</v>
      </c>
    </row>
    <row r="21" spans="1:7">
      <c r="A21" s="234" t="s">
        <v>232</v>
      </c>
      <c r="B21" s="223" t="s">
        <v>112</v>
      </c>
      <c r="C21" s="223">
        <v>50</v>
      </c>
      <c r="D21" s="224">
        <v>0</v>
      </c>
      <c r="E21" s="225">
        <f t="shared" si="3"/>
        <v>0</v>
      </c>
      <c r="F21" s="224">
        <f t="shared" si="4"/>
        <v>0</v>
      </c>
      <c r="G21" s="235">
        <f t="shared" si="5"/>
        <v>0</v>
      </c>
    </row>
    <row r="22" spans="1:7">
      <c r="A22" s="234" t="s">
        <v>233</v>
      </c>
      <c r="B22" s="223" t="s">
        <v>162</v>
      </c>
      <c r="C22" s="223">
        <v>26</v>
      </c>
      <c r="D22" s="224">
        <v>0</v>
      </c>
      <c r="E22" s="225">
        <f t="shared" si="3"/>
        <v>0</v>
      </c>
      <c r="F22" s="224">
        <f t="shared" si="4"/>
        <v>0</v>
      </c>
      <c r="G22" s="235">
        <f t="shared" si="5"/>
        <v>0</v>
      </c>
    </row>
    <row r="23" spans="1:7">
      <c r="A23" s="234" t="s">
        <v>234</v>
      </c>
      <c r="B23" s="223" t="s">
        <v>117</v>
      </c>
      <c r="C23" s="223">
        <v>1</v>
      </c>
      <c r="D23" s="224">
        <v>0</v>
      </c>
      <c r="E23" s="225">
        <f t="shared" si="3"/>
        <v>0</v>
      </c>
      <c r="F23" s="224">
        <f t="shared" si="4"/>
        <v>0</v>
      </c>
      <c r="G23" s="235">
        <f t="shared" si="5"/>
        <v>0</v>
      </c>
    </row>
    <row r="24" spans="1:7">
      <c r="A24" s="234" t="s">
        <v>235</v>
      </c>
      <c r="B24" s="223" t="s">
        <v>162</v>
      </c>
      <c r="C24" s="223">
        <v>26</v>
      </c>
      <c r="D24" s="224">
        <v>0</v>
      </c>
      <c r="E24" s="225">
        <f t="shared" si="3"/>
        <v>0</v>
      </c>
      <c r="F24" s="224">
        <f t="shared" si="4"/>
        <v>0</v>
      </c>
      <c r="G24" s="235">
        <f t="shared" si="5"/>
        <v>0</v>
      </c>
    </row>
    <row r="25" spans="1:7">
      <c r="A25" s="234" t="s">
        <v>236</v>
      </c>
      <c r="B25" s="223" t="s">
        <v>152</v>
      </c>
      <c r="C25" s="223">
        <v>1</v>
      </c>
      <c r="D25" s="224">
        <v>0</v>
      </c>
      <c r="E25" s="225">
        <f t="shared" si="3"/>
        <v>0</v>
      </c>
      <c r="F25" s="224">
        <f t="shared" si="4"/>
        <v>0</v>
      </c>
      <c r="G25" s="235">
        <f t="shared" si="5"/>
        <v>0</v>
      </c>
    </row>
    <row r="26" spans="1:7">
      <c r="A26" s="234" t="s">
        <v>237</v>
      </c>
      <c r="B26" s="223" t="s">
        <v>242</v>
      </c>
      <c r="C26" s="223">
        <v>24</v>
      </c>
      <c r="D26" s="224">
        <v>0</v>
      </c>
      <c r="E26" s="225">
        <f t="shared" si="3"/>
        <v>0</v>
      </c>
      <c r="F26" s="224">
        <f t="shared" si="4"/>
        <v>0</v>
      </c>
      <c r="G26" s="235">
        <f t="shared" si="5"/>
        <v>0</v>
      </c>
    </row>
    <row r="27" spans="1:7">
      <c r="A27" s="234" t="s">
        <v>238</v>
      </c>
      <c r="B27" s="223" t="s">
        <v>152</v>
      </c>
      <c r="C27" s="223">
        <v>1</v>
      </c>
      <c r="D27" s="224">
        <v>0</v>
      </c>
      <c r="E27" s="225">
        <f t="shared" si="3"/>
        <v>0</v>
      </c>
      <c r="F27" s="224">
        <f t="shared" si="4"/>
        <v>0</v>
      </c>
      <c r="G27" s="235">
        <f t="shared" si="5"/>
        <v>0</v>
      </c>
    </row>
    <row r="28" spans="1:7">
      <c r="A28" s="234" t="s">
        <v>239</v>
      </c>
      <c r="B28" s="223" t="s">
        <v>112</v>
      </c>
      <c r="C28" s="223">
        <v>200</v>
      </c>
      <c r="D28" s="224">
        <v>0</v>
      </c>
      <c r="E28" s="225">
        <f t="shared" si="3"/>
        <v>0</v>
      </c>
      <c r="F28" s="224">
        <f t="shared" si="4"/>
        <v>0</v>
      </c>
      <c r="G28" s="235">
        <f t="shared" si="5"/>
        <v>0</v>
      </c>
    </row>
    <row r="29" spans="1:7" ht="4.5" customHeight="1">
      <c r="A29" s="236"/>
      <c r="B29" s="227"/>
      <c r="C29" s="226"/>
      <c r="D29" s="226"/>
      <c r="E29" s="228"/>
      <c r="F29" s="227"/>
      <c r="G29" s="237"/>
    </row>
    <row r="30" spans="1:7" s="220" customFormat="1" ht="15" customHeight="1" thickBot="1">
      <c r="A30" s="238"/>
      <c r="B30" s="239"/>
      <c r="C30" s="240"/>
      <c r="D30" s="240"/>
      <c r="E30" s="241">
        <f>SUM(E4:E29)</f>
        <v>0</v>
      </c>
      <c r="F30" s="241">
        <f>SUM(F4:F29)</f>
        <v>0</v>
      </c>
      <c r="G30" s="242">
        <f>SUM(G4:G29)</f>
        <v>0</v>
      </c>
    </row>
  </sheetData>
  <mergeCells count="3">
    <mergeCell ref="A1:G1"/>
    <mergeCell ref="B3:G3"/>
    <mergeCell ref="B17:G1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39" sqref="D39"/>
    </sheetView>
  </sheetViews>
  <sheetFormatPr defaultRowHeight="12"/>
  <cols>
    <col min="1" max="1" width="31" style="219" bestFit="1" customWidth="1"/>
    <col min="2" max="2" width="10.83203125" style="221" customWidth="1"/>
    <col min="3" max="4" width="15.83203125" style="219" customWidth="1"/>
    <col min="5" max="5" width="20" style="218" customWidth="1"/>
    <col min="6" max="6" width="10.83203125" style="221" customWidth="1"/>
    <col min="7" max="7" width="21.1640625" style="221" bestFit="1" customWidth="1"/>
    <col min="8" max="16384" width="9.33203125" style="219"/>
  </cols>
  <sheetData>
    <row r="1" spans="1:8" s="218" customFormat="1" ht="16.5" thickBot="1">
      <c r="A1" s="243" t="s">
        <v>247</v>
      </c>
      <c r="B1" s="244"/>
      <c r="C1" s="244"/>
      <c r="D1" s="244"/>
      <c r="E1" s="244"/>
      <c r="F1" s="244"/>
      <c r="G1" s="245"/>
      <c r="H1" s="217"/>
    </row>
    <row r="2" spans="1:8" ht="15.75">
      <c r="A2" s="229" t="s">
        <v>226</v>
      </c>
      <c r="B2" s="230" t="s">
        <v>94</v>
      </c>
      <c r="C2" s="230" t="s">
        <v>212</v>
      </c>
      <c r="D2" s="230" t="s">
        <v>213</v>
      </c>
      <c r="E2" s="230" t="s">
        <v>214</v>
      </c>
      <c r="F2" s="230" t="s">
        <v>33</v>
      </c>
      <c r="G2" s="231" t="s">
        <v>215</v>
      </c>
    </row>
    <row r="3" spans="1:8">
      <c r="A3" s="232" t="s">
        <v>227</v>
      </c>
      <c r="B3" s="222"/>
      <c r="C3" s="222"/>
      <c r="D3" s="222"/>
      <c r="E3" s="222"/>
      <c r="F3" s="222"/>
      <c r="G3" s="233"/>
    </row>
    <row r="4" spans="1:8">
      <c r="A4" s="234" t="s">
        <v>243</v>
      </c>
      <c r="B4" s="223" t="s">
        <v>162</v>
      </c>
      <c r="C4" s="223">
        <v>200</v>
      </c>
      <c r="D4" s="224">
        <v>0</v>
      </c>
      <c r="E4" s="225">
        <f t="shared" ref="E4:E8" si="0">C4*D4</f>
        <v>0</v>
      </c>
      <c r="F4" s="224">
        <f>E4*0.21</f>
        <v>0</v>
      </c>
      <c r="G4" s="235">
        <f>E4+F4</f>
        <v>0</v>
      </c>
    </row>
    <row r="5" spans="1:8">
      <c r="A5" s="234" t="s">
        <v>221</v>
      </c>
      <c r="B5" s="223" t="s">
        <v>117</v>
      </c>
      <c r="C5" s="223">
        <v>4</v>
      </c>
      <c r="D5" s="224">
        <v>0</v>
      </c>
      <c r="E5" s="225">
        <f t="shared" si="0"/>
        <v>0</v>
      </c>
      <c r="F5" s="224">
        <f t="shared" ref="F5:F8" si="1">E5*0.21</f>
        <v>0</v>
      </c>
      <c r="G5" s="235">
        <f t="shared" ref="G5:G8" si="2">E5+F5</f>
        <v>0</v>
      </c>
    </row>
    <row r="6" spans="1:8">
      <c r="A6" s="234" t="s">
        <v>222</v>
      </c>
      <c r="B6" s="223" t="s">
        <v>117</v>
      </c>
      <c r="C6" s="223">
        <v>1</v>
      </c>
      <c r="D6" s="224">
        <v>0</v>
      </c>
      <c r="E6" s="225">
        <f t="shared" si="0"/>
        <v>0</v>
      </c>
      <c r="F6" s="224">
        <f t="shared" si="1"/>
        <v>0</v>
      </c>
      <c r="G6" s="235">
        <f t="shared" si="2"/>
        <v>0</v>
      </c>
    </row>
    <row r="7" spans="1:8">
      <c r="A7" s="234" t="s">
        <v>223</v>
      </c>
      <c r="B7" s="223" t="s">
        <v>162</v>
      </c>
      <c r="C7" s="223">
        <v>200</v>
      </c>
      <c r="D7" s="224">
        <v>0</v>
      </c>
      <c r="E7" s="225">
        <f t="shared" si="0"/>
        <v>0</v>
      </c>
      <c r="F7" s="224">
        <f t="shared" si="1"/>
        <v>0</v>
      </c>
      <c r="G7" s="235">
        <f t="shared" si="2"/>
        <v>0</v>
      </c>
    </row>
    <row r="8" spans="1:8" ht="4.5" customHeight="1">
      <c r="A8" s="234" t="s">
        <v>224</v>
      </c>
      <c r="B8" s="223" t="s">
        <v>117</v>
      </c>
      <c r="C8" s="223">
        <v>2</v>
      </c>
      <c r="D8" s="224">
        <v>0</v>
      </c>
      <c r="E8" s="225">
        <f t="shared" si="0"/>
        <v>0</v>
      </c>
      <c r="F8" s="224">
        <f t="shared" si="1"/>
        <v>0</v>
      </c>
      <c r="G8" s="235">
        <f t="shared" si="2"/>
        <v>0</v>
      </c>
    </row>
    <row r="9" spans="1:8">
      <c r="A9" s="236"/>
      <c r="B9" s="227"/>
      <c r="C9" s="226"/>
      <c r="D9" s="226"/>
      <c r="E9" s="228"/>
      <c r="F9" s="227"/>
      <c r="G9" s="237"/>
    </row>
    <row r="10" spans="1:8">
      <c r="A10" s="232" t="s">
        <v>228</v>
      </c>
      <c r="B10" s="222"/>
      <c r="C10" s="222"/>
      <c r="D10" s="222"/>
      <c r="E10" s="222"/>
      <c r="F10" s="222"/>
      <c r="G10" s="233"/>
    </row>
    <row r="11" spans="1:8">
      <c r="A11" s="234" t="s">
        <v>229</v>
      </c>
      <c r="B11" s="223" t="s">
        <v>117</v>
      </c>
      <c r="C11" s="223">
        <v>3</v>
      </c>
      <c r="D11" s="224">
        <v>0</v>
      </c>
      <c r="E11" s="225">
        <f t="shared" ref="E11:E17" si="3">C11*D11</f>
        <v>0</v>
      </c>
      <c r="F11" s="224">
        <f>E11*0.21</f>
        <v>0</v>
      </c>
      <c r="G11" s="235">
        <f>E11+F11</f>
        <v>0</v>
      </c>
    </row>
    <row r="12" spans="1:8">
      <c r="A12" s="234" t="s">
        <v>244</v>
      </c>
      <c r="B12" s="223" t="s">
        <v>162</v>
      </c>
      <c r="C12" s="223">
        <v>200</v>
      </c>
      <c r="D12" s="224">
        <v>0</v>
      </c>
      <c r="E12" s="225">
        <f t="shared" si="3"/>
        <v>0</v>
      </c>
      <c r="F12" s="224">
        <f t="shared" ref="F12:F17" si="4">E12*0.21</f>
        <v>0</v>
      </c>
      <c r="G12" s="235">
        <f t="shared" ref="G12:G17" si="5">E12+F12</f>
        <v>0</v>
      </c>
    </row>
    <row r="13" spans="1:8">
      <c r="A13" s="234" t="s">
        <v>245</v>
      </c>
      <c r="B13" s="223" t="s">
        <v>162</v>
      </c>
      <c r="C13" s="223">
        <v>200</v>
      </c>
      <c r="D13" s="224">
        <v>0</v>
      </c>
      <c r="E13" s="225">
        <f t="shared" si="3"/>
        <v>0</v>
      </c>
      <c r="F13" s="224">
        <f t="shared" si="4"/>
        <v>0</v>
      </c>
      <c r="G13" s="235">
        <f t="shared" si="5"/>
        <v>0</v>
      </c>
    </row>
    <row r="14" spans="1:8">
      <c r="A14" s="234" t="s">
        <v>232</v>
      </c>
      <c r="B14" s="223" t="s">
        <v>112</v>
      </c>
      <c r="C14" s="223">
        <v>50</v>
      </c>
      <c r="D14" s="224">
        <v>0</v>
      </c>
      <c r="E14" s="225">
        <f t="shared" si="3"/>
        <v>0</v>
      </c>
      <c r="F14" s="224">
        <f t="shared" si="4"/>
        <v>0</v>
      </c>
      <c r="G14" s="235">
        <f t="shared" si="5"/>
        <v>0</v>
      </c>
    </row>
    <row r="15" spans="1:8">
      <c r="A15" s="234" t="s">
        <v>246</v>
      </c>
      <c r="B15" s="223" t="s">
        <v>112</v>
      </c>
      <c r="C15" s="223">
        <v>50</v>
      </c>
      <c r="D15" s="224">
        <v>0</v>
      </c>
      <c r="E15" s="225">
        <f t="shared" si="3"/>
        <v>0</v>
      </c>
      <c r="F15" s="224">
        <f t="shared" si="4"/>
        <v>0</v>
      </c>
      <c r="G15" s="235">
        <f t="shared" si="5"/>
        <v>0</v>
      </c>
    </row>
    <row r="16" spans="1:8">
      <c r="A16" s="234" t="s">
        <v>234</v>
      </c>
      <c r="B16" s="223" t="s">
        <v>117</v>
      </c>
      <c r="C16" s="223">
        <v>2</v>
      </c>
      <c r="D16" s="224">
        <v>0</v>
      </c>
      <c r="E16" s="225">
        <f t="shared" si="3"/>
        <v>0</v>
      </c>
      <c r="F16" s="224">
        <f t="shared" si="4"/>
        <v>0</v>
      </c>
      <c r="G16" s="235">
        <f t="shared" si="5"/>
        <v>0</v>
      </c>
    </row>
    <row r="17" spans="1:7" ht="4.5" customHeight="1">
      <c r="A17" s="234" t="s">
        <v>235</v>
      </c>
      <c r="B17" s="223" t="s">
        <v>162</v>
      </c>
      <c r="C17" s="223">
        <v>200</v>
      </c>
      <c r="D17" s="224">
        <v>0</v>
      </c>
      <c r="E17" s="225">
        <f t="shared" si="3"/>
        <v>0</v>
      </c>
      <c r="F17" s="224">
        <f t="shared" si="4"/>
        <v>0</v>
      </c>
      <c r="G17" s="235">
        <f t="shared" si="5"/>
        <v>0</v>
      </c>
    </row>
    <row r="18" spans="1:7" s="220" customFormat="1" ht="15" customHeight="1">
      <c r="A18" s="236"/>
      <c r="B18" s="227"/>
      <c r="C18" s="226"/>
      <c r="D18" s="226"/>
      <c r="E18" s="228"/>
      <c r="F18" s="227"/>
      <c r="G18" s="237"/>
    </row>
    <row r="19" spans="1:7" ht="16.5" thickBot="1">
      <c r="A19" s="238"/>
      <c r="B19" s="239"/>
      <c r="C19" s="240"/>
      <c r="D19" s="240"/>
      <c r="E19" s="241">
        <f>SUM(E4:E18)</f>
        <v>0</v>
      </c>
      <c r="F19" s="241">
        <f>SUM(F4:F18)</f>
        <v>0</v>
      </c>
      <c r="G19" s="242">
        <f>SUM(G4:G18)</f>
        <v>0</v>
      </c>
    </row>
  </sheetData>
  <mergeCells count="3">
    <mergeCell ref="B3:G3"/>
    <mergeCell ref="B10:G10"/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 stavby</vt:lpstr>
      <vt:lpstr>Dětské hřiště</vt:lpstr>
      <vt:lpstr>Osázení svahu</vt:lpstr>
      <vt:lpstr>Živý plot</vt:lpstr>
      <vt:lpstr>'Dětské hřiště'!Názvy_tisku</vt:lpstr>
      <vt:lpstr>'Rekapitulace stavby'!Názvy_tisku</vt:lpstr>
      <vt:lpstr>'Dětské hřiště'!Oblast_tisku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Hyben</dc:creator>
  <cp:lastModifiedBy>Voženílek David</cp:lastModifiedBy>
  <cp:lastPrinted>2021-08-26T14:12:21Z</cp:lastPrinted>
  <dcterms:created xsi:type="dcterms:W3CDTF">2020-12-03T07:43:33Z</dcterms:created>
  <dcterms:modified xsi:type="dcterms:W3CDTF">2022-09-08T09:29:53Z</dcterms:modified>
</cp:coreProperties>
</file>