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40" windowHeight="11640" activeTab="1"/>
  </bookViews>
  <sheets>
    <sheet name="Rekapitulace stavby" sheetId="1" r:id="rId1"/>
    <sheet name="Dětské hřiště ..." sheetId="2" r:id="rId2"/>
  </sheets>
  <definedNames>
    <definedName name="_xlnm._FilterDatabase" localSheetId="1" hidden="1">'Dětské hřiště ...'!$C$123:$K$248</definedName>
    <definedName name="_xlnm.Print_Area" localSheetId="1">'Dětské hřiště ...'!$C$4:$J$76,'Dětské hřiště ...'!$C$82:$J$105,'Dětské hřiště ...'!$C$111:$J$248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'Dětské hřiště ...'!$123:$123</definedName>
  </definedNames>
  <calcPr calcId="162913"/>
</workbook>
</file>

<file path=xl/sharedStrings.xml><?xml version="1.0" encoding="utf-8"?>
<sst xmlns="http://schemas.openxmlformats.org/spreadsheetml/2006/main" count="1335" uniqueCount="343">
  <si>
    <t>Export Komplet</t>
  </si>
  <si>
    <t/>
  </si>
  <si>
    <t>2.0</t>
  </si>
  <si>
    <t>False</t>
  </si>
  <si>
    <t>{e9c0b974-f8d1-40c0-becb-f6e956d4b42f}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</si>
  <si>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</si>
  <si>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</si>
  <si>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</si>
  <si>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</si>
  <si>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</si>
  <si>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</si>
  <si>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</si>
  <si>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</si>
  <si>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</si>
  <si>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Dětské hřiště - Kudrnova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</si>
  <si>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</si>
  <si>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</si>
  <si>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</si>
  <si>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</si>
  <si>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</si>
  <si>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</si>
  <si>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</si>
  <si>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</si>
  <si>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</si>
  <si>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</si>
  <si>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</si>
  <si>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</si>
  <si>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</si>
  <si>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</si>
  <si>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</si>
  <si>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</si>
  <si>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</si>
  <si>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</si>
  <si>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</si>
  <si>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</si>
  <si>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</si>
  <si>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</si>
  <si>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</si>
  <si>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</si>
  <si>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</si>
  <si>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</si>
  <si>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</si>
  <si>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</si>
  <si>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</si>
  <si>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</si>
  <si>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</si>
  <si>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</si>
  <si>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</si>
  <si>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</si>
  <si>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</si>
  <si>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</si>
  <si>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</si>
  <si>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</si>
  <si>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</si>
  <si>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</si>
  <si>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</si>
  <si>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</si>
  <si>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</si>
  <si>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</si>
  <si>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</si>
  <si>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</si>
  <si>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</si>
  <si>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</si>
  <si>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</si>
  <si>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</si>
  <si>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</si>
  <si>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</si>
  <si>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</si>
  <si>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</si>
  <si>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</si>
  <si>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</si>
  <si>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</si>
  <si>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</si>
  <si>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</si>
  <si>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</si>
  <si>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{35c49d39-3c13-4851-a70c-465c7e9beeaa}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</si>
  <si>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</si>
  <si>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</si>
  <si>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</si>
  <si>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</si>
  <si>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</si>
  <si>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</si>
  <si>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</si>
  <si>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</si>
  <si>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</si>
  <si>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1 - Zemní práce</t>
  </si>
  <si>
    <t xml:space="preserve">      1a - Osázení svahu</t>
  </si>
  <si>
    <t xml:space="preserve">      1b - Živý plot</t>
  </si>
  <si>
    <t xml:space="preserve">    2 - Zakládání</t>
  </si>
  <si>
    <t xml:space="preserve">    5 - Komunikace pozemní</t>
  </si>
  <si>
    <t xml:space="preserve">    M - Práce a dodávky M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</si>
  <si>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</si>
  <si>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</si>
  <si>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</si>
  <si>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</si>
  <si>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</si>
  <si>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</si>
  <si>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</si>
  <si>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</si>
  <si>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</si>
  <si>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</si>
  <si>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</si>
  <si>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</si>
  <si>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</si>
  <si>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</si>
  <si>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</si>
  <si>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</si>
  <si>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</si>
  <si>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Zemní práce</t>
  </si>
  <si>
    <t>K</t>
  </si>
  <si>
    <t>121101101</t>
  </si>
  <si>
    <t>Sejmutí ornice s vodorovným přemístěním na hromady v místě upotřebení nebo na dočasné či trvalé skládky se složením, na vzdálenost do 50 m</t>
  </si>
  <si>
    <t>m2</t>
  </si>
  <si>
    <t>4</t>
  </si>
  <si>
    <t>PP</t>
  </si>
  <si>
    <t>Sejmutí ornice nebo lesní půdy  s vodorovným přemístěním na hromady v místě upotřebení nebo na dočasné či trvalé skládky se složením, na vzdálenost do 50 m</t>
  </si>
  <si>
    <t>132212101</t>
  </si>
  <si>
    <t>Hloubení jám pro základ prvků strojne v soudržných horninách tř. 3</t>
  </si>
  <si>
    <t>m3</t>
  </si>
  <si>
    <t>3</t>
  </si>
  <si>
    <t>167101101</t>
  </si>
  <si>
    <t>Nakládání výkopku hor. 1-4 do 100 m3</t>
  </si>
  <si>
    <t>6</t>
  </si>
  <si>
    <t>162701105</t>
  </si>
  <si>
    <t>Vodorovné přemístění do výkopku/sypaniny z horniny tř. 1 až 4</t>
  </si>
  <si>
    <t>8</t>
  </si>
  <si>
    <t>Vodorovné přemístění do 10000 m výkopku/sypaniny z horniny tř. 1 až 4</t>
  </si>
  <si>
    <t>5</t>
  </si>
  <si>
    <t>171201231</t>
  </si>
  <si>
    <t>Poplatek za uložení zeminy a kamení na recyklační skládce (skládkovné) kód odpadu 17 05 04</t>
  </si>
  <si>
    <t>t</t>
  </si>
  <si>
    <t>10</t>
  </si>
  <si>
    <t>Poplatek za uložení stavebního odpadu na recyklační skládce (skládkovné) zeminy a kamení zatříděného do Katalogu odpadů pod kódem 17 05 04</t>
  </si>
  <si>
    <t>1a</t>
  </si>
  <si>
    <t>Osázení svahu</t>
  </si>
  <si>
    <t>30</t>
  </si>
  <si>
    <t>M</t>
  </si>
  <si>
    <t>M1</t>
  </si>
  <si>
    <t>Rosa rugosa</t>
  </si>
  <si>
    <t>ks</t>
  </si>
  <si>
    <t>1557827119</t>
  </si>
  <si>
    <t>31</t>
  </si>
  <si>
    <t>M2</t>
  </si>
  <si>
    <t>Aronia melanocarpa</t>
  </si>
  <si>
    <t>-484155709</t>
  </si>
  <si>
    <t>32</t>
  </si>
  <si>
    <t>M3</t>
  </si>
  <si>
    <t>Hippophae rhamnoides</t>
  </si>
  <si>
    <t>785969552</t>
  </si>
  <si>
    <t>33</t>
  </si>
  <si>
    <t>M4</t>
  </si>
  <si>
    <t>Lonicera kamtschatica</t>
  </si>
  <si>
    <t>1063801985</t>
  </si>
  <si>
    <t>34</t>
  </si>
  <si>
    <t>M5</t>
  </si>
  <si>
    <t>Prunus spinosa</t>
  </si>
  <si>
    <t>-1833306352</t>
  </si>
  <si>
    <t>35</t>
  </si>
  <si>
    <t>M6</t>
  </si>
  <si>
    <t>Buddleia davidii</t>
  </si>
  <si>
    <t>-504180510</t>
  </si>
  <si>
    <t>40</t>
  </si>
  <si>
    <t>M7</t>
  </si>
  <si>
    <t>Kompost, zahradní zemina</t>
  </si>
  <si>
    <t>-1167186281</t>
  </si>
  <si>
    <t>38</t>
  </si>
  <si>
    <t>183115213</t>
  </si>
  <si>
    <t xml:space="preserve">Hloubení jamek pro keře v zemině tř 1 až 4 ve svahu </t>
  </si>
  <si>
    <t>-1315365384</t>
  </si>
  <si>
    <t>Hloubení jamek pro vysazování rostlin v zemině tř.1 až 4 s výměnou půdy z 50% na svahu přes 1:2 do 1:1, objemu přes 0,005 do 0,01 m3</t>
  </si>
  <si>
    <t>39</t>
  </si>
  <si>
    <t>184102141</t>
  </si>
  <si>
    <t>Výsadba keřů do jamky se zalitím ve svahu</t>
  </si>
  <si>
    <t>256007471</t>
  </si>
  <si>
    <t>Výsadba dřeviny s balem do předem vyhloubené jamky se zalitím  na svahu přes 1:1, při průměru balu přes 100 do 200 mm</t>
  </si>
  <si>
    <t>44</t>
  </si>
  <si>
    <t>184215431</t>
  </si>
  <si>
    <t>Zhotovení závlahové mísy na svahu</t>
  </si>
  <si>
    <t>-320945510</t>
  </si>
  <si>
    <t>Zhotovení závlahové mísy u solitérních dřevin na svahu přes 1:2 do 1:1, o průměru mísy do 0,5 m</t>
  </si>
  <si>
    <t>41</t>
  </si>
  <si>
    <t>184911423</t>
  </si>
  <si>
    <t xml:space="preserve">Mulčování rostlin kůrou tl. do 0,1 m </t>
  </si>
  <si>
    <t>-454629818</t>
  </si>
  <si>
    <t>42</t>
  </si>
  <si>
    <t>M8</t>
  </si>
  <si>
    <t>Borka mulčovací</t>
  </si>
  <si>
    <t>-1884001412</t>
  </si>
  <si>
    <t>48</t>
  </si>
  <si>
    <t>185851121</t>
  </si>
  <si>
    <t>Dovoz vody pro zálivku rostlin za vzdálenost do 1000 m</t>
  </si>
  <si>
    <t>-1083252367</t>
  </si>
  <si>
    <t>Dovoz vody pro zálivku rostlin  na vzdálenost do 1000 m</t>
  </si>
  <si>
    <t>46</t>
  </si>
  <si>
    <t>185804311</t>
  </si>
  <si>
    <t xml:space="preserve">Zalití rostlin vodou </t>
  </si>
  <si>
    <t>1740436002</t>
  </si>
  <si>
    <t>47</t>
  </si>
  <si>
    <t>M9</t>
  </si>
  <si>
    <t>Voda pro zálivku rostlin</t>
  </si>
  <si>
    <t>200411896</t>
  </si>
  <si>
    <t>49</t>
  </si>
  <si>
    <t>185802114</t>
  </si>
  <si>
    <t>Hnojení půdy umělým hnojivem k jednotlivým rostlinám v rovině a svahu do 1:5</t>
  </si>
  <si>
    <t>-800832934</t>
  </si>
  <si>
    <t>Hnojení půdy nebo trávníku  v rovině nebo na svahu do 1:5 umělým hnojivem s rozdělením k jednotlivým rostlinám</t>
  </si>
  <si>
    <t>50</t>
  </si>
  <si>
    <t>M10</t>
  </si>
  <si>
    <t>Hnojivo - 3 tablety/keř</t>
  </si>
  <si>
    <t>-1897033954</t>
  </si>
  <si>
    <t>45</t>
  </si>
  <si>
    <t>184801123</t>
  </si>
  <si>
    <t xml:space="preserve">Ošetřování vysazených dřevin </t>
  </si>
  <si>
    <t>-1489344442</t>
  </si>
  <si>
    <t>55</t>
  </si>
  <si>
    <t>181411131_R</t>
  </si>
  <si>
    <t>Dosev trávníků</t>
  </si>
  <si>
    <t>-378479051</t>
  </si>
  <si>
    <t>52</t>
  </si>
  <si>
    <t>M11</t>
  </si>
  <si>
    <t>Travní semeno - směs hřišťová</t>
  </si>
  <si>
    <t>kg</t>
  </si>
  <si>
    <t>-1647566096</t>
  </si>
  <si>
    <t>13</t>
  </si>
  <si>
    <t>162701105_R</t>
  </si>
  <si>
    <t>Dorovnání terénních nerovností</t>
  </si>
  <si>
    <t>kpl</t>
  </si>
  <si>
    <t>-1379952970</t>
  </si>
  <si>
    <t>54</t>
  </si>
  <si>
    <t>111212214_R</t>
  </si>
  <si>
    <t>Odstranění keřů</t>
  </si>
  <si>
    <t>hod</t>
  </si>
  <si>
    <t>106888237</t>
  </si>
  <si>
    <t>56</t>
  </si>
  <si>
    <t>111111111_R</t>
  </si>
  <si>
    <t>Likvidace biologického odpadu</t>
  </si>
  <si>
    <t>1946305664</t>
  </si>
  <si>
    <t>1b</t>
  </si>
  <si>
    <t>Živý plot</t>
  </si>
  <si>
    <t>57</t>
  </si>
  <si>
    <t>M12</t>
  </si>
  <si>
    <t>Ligustrum ovalifolium (60-80 cm)</t>
  </si>
  <si>
    <t>944262352</t>
  </si>
  <si>
    <t>58</t>
  </si>
  <si>
    <t>-1783780644</t>
  </si>
  <si>
    <t>69</t>
  </si>
  <si>
    <t>183101213</t>
  </si>
  <si>
    <t>Hloubení jamek pro keře na živý plot v zemině tř 1 až 4 v rovině</t>
  </si>
  <si>
    <t>-32363939</t>
  </si>
  <si>
    <t>Hloubení jamek pro vysazování rostlin v zemině tř.1 až 4 s výměnou půdy z 50% v rovině nebo na svahu do 1:5, objemu přes 0,02 do 0,05 m3</t>
  </si>
  <si>
    <t>70</t>
  </si>
  <si>
    <t>184102112</t>
  </si>
  <si>
    <t>Výsadba keřů pro živý plot do jamky se zalitím v rovině</t>
  </si>
  <si>
    <t>-1340074420</t>
  </si>
  <si>
    <t>Výsadba dřeviny s balem do předem vyhloubené jamky se zalitím  v rovině nebo na svahu do 1:5, při průměru balu přes 200 do 300 mm</t>
  </si>
  <si>
    <t>61</t>
  </si>
  <si>
    <t>-1259897898</t>
  </si>
  <si>
    <t>62</t>
  </si>
  <si>
    <t>1594389529</t>
  </si>
  <si>
    <t>63</t>
  </si>
  <si>
    <t>-59265999</t>
  </si>
  <si>
    <t>64</t>
  </si>
  <si>
    <t>2023488747</t>
  </si>
  <si>
    <t>65</t>
  </si>
  <si>
    <t>369119394</t>
  </si>
  <si>
    <t>66</t>
  </si>
  <si>
    <t>-181548176</t>
  </si>
  <si>
    <t>67</t>
  </si>
  <si>
    <t>-1662179886</t>
  </si>
  <si>
    <t>68</t>
  </si>
  <si>
    <t>2044206446</t>
  </si>
  <si>
    <t>72</t>
  </si>
  <si>
    <t>111301111</t>
  </si>
  <si>
    <t>Sejmutí drnu</t>
  </si>
  <si>
    <t>-1359294876</t>
  </si>
  <si>
    <t>71</t>
  </si>
  <si>
    <t>981963214</t>
  </si>
  <si>
    <t>Zakládání</t>
  </si>
  <si>
    <t>14</t>
  </si>
  <si>
    <t>693111460</t>
  </si>
  <si>
    <t>GEOFILTEX 63 63/30 300 g/m2 do š 8,8 m</t>
  </si>
  <si>
    <t>textilie GEOFILTEX 63 63/30 300 g/m2 do š 8,8 m</t>
  </si>
  <si>
    <t>213141111</t>
  </si>
  <si>
    <t>Zřízení vrstvy z geotextilie  filtrační, separační, odvodňovací, ochranné, výztužné nebo protierozní v rovině nebo ve sklonu do 1:5, šířky do 3 m</t>
  </si>
  <si>
    <t>16</t>
  </si>
  <si>
    <t>91637121_R</t>
  </si>
  <si>
    <t>Obrubník z ocelové pásoviny tl. do 5 mm, plochá ocel 100 mm tl. 5 mm</t>
  </si>
  <si>
    <t>bm</t>
  </si>
  <si>
    <t>Obrubník z ocelové pásoviny tl. do 5 mm, plochá ocel 100 mm</t>
  </si>
  <si>
    <t>17</t>
  </si>
  <si>
    <t>916371211_R</t>
  </si>
  <si>
    <t>Osazení skrytého obrubníku z ocelové pásoviny, plochá ocel</t>
  </si>
  <si>
    <t>36</t>
  </si>
  <si>
    <t>Osazení skrytého obrubníku z ocelové pásoviny, plochá ocel 100 mm tl. 5 mm</t>
  </si>
  <si>
    <t>18</t>
  </si>
  <si>
    <t>631310002RA</t>
  </si>
  <si>
    <t>Mazanina podkladní z betonu C 16/20, vč. výztuže 90 kg/m3, štěrkopískový podklad (pod EPDM vrstvu)</t>
  </si>
  <si>
    <t>Komunikace pozemní</t>
  </si>
  <si>
    <t>19</t>
  </si>
  <si>
    <t>57922129_R</t>
  </si>
  <si>
    <t>Podklad z kameniva drceného po zhutnění tloušťky 180 mm, fr. 0-32 mm</t>
  </si>
  <si>
    <t>20</t>
  </si>
  <si>
    <t>57922188_R</t>
  </si>
  <si>
    <t>Lomový prach fr. 0-4 mm, tl. 4 mm</t>
  </si>
  <si>
    <t>57922175_R</t>
  </si>
  <si>
    <t>Polyuretanový povrch EPDM, barevnost dle PD, mix AROMATICKÉ POJIVO 132 BLUE, 113 EARTH YELLOW</t>
  </si>
  <si>
    <t>Polyuretanový EPDM povrch bude vodopropustný, monolitický s rovnou porézní vrstvou, certifikace povrchu dle aktuálně platné normy ČSN EN 1176-1 (2018) a ČSN EN 1177 (2018), atest o zdravotní nezávadnosti - shoda s REACH Annex XVII omezení migrace určitých prvků podle směrnice EU o bezpečnosti hraček. Tento atest se týká celého systému SBR + EPDM. atest o vodopropustnosti povrchu dle EN 12616:2013, atest o odolnosti povrchu vůči abrazivnímu opotřebení a skluzu v souladu s BS 7188:1998 + A2:2009 a protokol o klasifikaci reakce na oheň dle EN ISO 11925-2 a EN 13501-1+A1:2010.</t>
  </si>
  <si>
    <t>22</t>
  </si>
  <si>
    <t>57922175_R.1</t>
  </si>
  <si>
    <t>Polyuretanový povrch EPDM, barevnost dle PD, mix AROMATICKÉ POJIVO 132 BLUE, 108 BLUE, 105 LIGHT GREY</t>
  </si>
  <si>
    <t>Práce a dodávky M</t>
  </si>
  <si>
    <t>23</t>
  </si>
  <si>
    <t>Betonové základy pro montáž prvků</t>
  </si>
  <si>
    <t>Betonoví základy pro montáž prvků</t>
  </si>
  <si>
    <t>24</t>
  </si>
  <si>
    <t>HP1</t>
  </si>
  <si>
    <t>HOROLEZECKÉ LANO EPDM, vč. montáže</t>
  </si>
  <si>
    <t>Lanové lezení, lana Corocord typ s pozinkovanými šestipramenými ocelovými dráty. Kovové části jsou vyrobeny z vysoce kvalitní oceli, žárově zinkovány uvnitř i vně bezolovnatým zinkem.</t>
  </si>
  <si>
    <t>25</t>
  </si>
  <si>
    <t>HP2</t>
  </si>
  <si>
    <t>TERÉNNÍ SKLUZAVKA, ZAHNUTÁ, vč. montáže</t>
  </si>
  <si>
    <t>Panely z 19mm EcoCore™, opěrné ocelové sloupky jsou pozinkované za tepla uvnitř i vně bezolovnatým zinkem, Plošiny jsou vyrobeny z HPL o tloušťce 17,8 mm s velmi vysokou odolností proti opotřebení a jedinečnou povrchovou texturou.</t>
  </si>
  <si>
    <t>26</t>
  </si>
  <si>
    <t>HP3</t>
  </si>
  <si>
    <t>PORTÁLOVÁ HOUPAČKA, V=2 M, vč. montáže</t>
  </si>
  <si>
    <t>Svislé sloupky z žárově zinkované oceli nebo práškově lakované na před-pozinkovaném ocelovém podstavci, odolné houpačkové závěsy z nerezové oceli s anti-twist funkcí.</t>
  </si>
  <si>
    <t>27</t>
  </si>
  <si>
    <t>HP4</t>
  </si>
  <si>
    <t>SKÁKACÍ ZAŘÍZENÍ, KRUHOVÉ PRŮMER 112 CM, vč. montáže</t>
  </si>
  <si>
    <t>Skákací membrány vyrobeny z 6,0 mm silného EP Ethylen-Propylenového dopravního pásu s kostrou z polyesterové polyamidové tkaniny, pružiny jsou vyrobený z nerezové oceli, ocelové komponenty jsou vyrobeny z uhlíkové oceli S235 o tloušťce 3 mm.</t>
  </si>
  <si>
    <t>28</t>
  </si>
  <si>
    <t>HP5</t>
  </si>
  <si>
    <t>Lezecké chyty do svahu, sada 15 ks</t>
  </si>
  <si>
    <t>Lezecké chyty do svahu, sada</t>
  </si>
  <si>
    <t>998</t>
  </si>
  <si>
    <t>Přesun hmot</t>
  </si>
  <si>
    <t>29</t>
  </si>
  <si>
    <t>998225111</t>
  </si>
  <si>
    <t>Přesun hmot, réžie, zařizení staveniště</t>
  </si>
  <si>
    <t>60</t>
  </si>
  <si>
    <t>Mulčování vysazených rostlin mulčovací kůrou, tl. do 100 mm</t>
  </si>
  <si>
    <t xml:space="preserve">Ošetření vysazených dřevin  </t>
  </si>
  <si>
    <t xml:space="preserve">Mulčování vysazených rostlin mulčovací kůrou, tl. do 100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</si>
</sst>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61">
      <selection activeCell="L85" sqref="L85:AO8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99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66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7"/>
      <c r="BS5" s="14" t="s">
        <v>6</v>
      </c>
    </row>
    <row r="6" spans="2:71" s="1" customFormat="1" ht="36.95" customHeight="1">
      <c r="B6" s="17"/>
      <c r="D6" s="22" t="s">
        <v>13</v>
      </c>
      <c r="K6" s="168" t="s">
        <v>14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7"/>
      <c r="BS6" s="14" t="s">
        <v>6</v>
      </c>
    </row>
    <row r="7" spans="2:71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18</v>
      </c>
      <c r="AK11" s="23" t="s">
        <v>22</v>
      </c>
      <c r="AN11" s="21"/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23</v>
      </c>
      <c r="AK13" s="23" t="s">
        <v>21</v>
      </c>
      <c r="AN13" s="21"/>
      <c r="AR13" s="17"/>
      <c r="BS13" s="14" t="s">
        <v>6</v>
      </c>
    </row>
    <row r="14" spans="2:71" ht="12.75">
      <c r="B14" s="17"/>
      <c r="E14" s="21"/>
      <c r="AK14" s="23" t="s">
        <v>22</v>
      </c>
      <c r="AN14" s="21"/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24</v>
      </c>
      <c r="AK16" s="23" t="s">
        <v>21</v>
      </c>
      <c r="AN16" s="21"/>
      <c r="AR16" s="17"/>
      <c r="BS16" s="14" t="s">
        <v>3</v>
      </c>
    </row>
    <row r="17" spans="2:71" s="1" customFormat="1" ht="18.4" customHeight="1">
      <c r="B17" s="17"/>
      <c r="E17" s="21" t="s">
        <v>18</v>
      </c>
      <c r="AK17" s="23" t="s">
        <v>22</v>
      </c>
      <c r="AN17" s="21"/>
      <c r="AR17" s="17"/>
      <c r="BS17" s="14" t="s">
        <v>25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26</v>
      </c>
      <c r="AK19" s="23" t="s">
        <v>21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/>
      <c r="AK20" s="23" t="s">
        <v>22</v>
      </c>
      <c r="AN20" s="21" t="s">
        <v>1</v>
      </c>
      <c r="AR20" s="17"/>
      <c r="BS20" s="14" t="s">
        <v>25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27</v>
      </c>
      <c r="AR22" s="17"/>
    </row>
    <row r="23" spans="2:44" s="1" customFormat="1" ht="16.5" customHeight="1">
      <c r="B23" s="17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28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0">
        <f>ROUND(AG94,2)</f>
        <v>0</v>
      </c>
      <c r="AL26" s="171"/>
      <c r="AM26" s="171"/>
      <c r="AN26" s="171"/>
      <c r="AO26" s="171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2" t="s">
        <v>29</v>
      </c>
      <c r="M28" s="172"/>
      <c r="N28" s="172"/>
      <c r="O28" s="172"/>
      <c r="P28" s="172"/>
      <c r="Q28" s="26"/>
      <c r="R28" s="26"/>
      <c r="S28" s="26"/>
      <c r="T28" s="26"/>
      <c r="U28" s="26"/>
      <c r="V28" s="26"/>
      <c r="W28" s="172" t="s">
        <v>30</v>
      </c>
      <c r="X28" s="172"/>
      <c r="Y28" s="172"/>
      <c r="Z28" s="172"/>
      <c r="AA28" s="172"/>
      <c r="AB28" s="172"/>
      <c r="AC28" s="172"/>
      <c r="AD28" s="172"/>
      <c r="AE28" s="172"/>
      <c r="AF28" s="26"/>
      <c r="AG28" s="26"/>
      <c r="AH28" s="26"/>
      <c r="AI28" s="26"/>
      <c r="AJ28" s="26"/>
      <c r="AK28" s="172" t="s">
        <v>31</v>
      </c>
      <c r="AL28" s="172"/>
      <c r="AM28" s="172"/>
      <c r="AN28" s="172"/>
      <c r="AO28" s="172"/>
      <c r="AP28" s="26"/>
      <c r="AQ28" s="26"/>
      <c r="AR28" s="27"/>
      <c r="BE28" s="26"/>
    </row>
    <row r="29" spans="2:44" s="3" customFormat="1" ht="14.45" customHeight="1">
      <c r="B29" s="31"/>
      <c r="D29" s="23" t="s">
        <v>32</v>
      </c>
      <c r="F29" s="23" t="s">
        <v>33</v>
      </c>
      <c r="L29" s="175">
        <v>0.21</v>
      </c>
      <c r="M29" s="174"/>
      <c r="N29" s="174"/>
      <c r="O29" s="174"/>
      <c r="P29" s="174"/>
      <c r="W29" s="173">
        <f>ROUND(AZ94,2)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ROUND(AV94,2)</f>
        <v>0</v>
      </c>
      <c r="AL29" s="174"/>
      <c r="AM29" s="174"/>
      <c r="AN29" s="174"/>
      <c r="AO29" s="174"/>
      <c r="AR29" s="31"/>
    </row>
    <row r="30" spans="2:44" s="3" customFormat="1" ht="14.45" customHeight="1">
      <c r="B30" s="31"/>
      <c r="F30" s="23" t="s">
        <v>34</v>
      </c>
      <c r="L30" s="175">
        <v>0.15</v>
      </c>
      <c r="M30" s="174"/>
      <c r="N30" s="174"/>
      <c r="O30" s="174"/>
      <c r="P30" s="174"/>
      <c r="W30" s="173">
        <f>ROUND(BA94,2)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ROUND(AW94,2)</f>
        <v>0</v>
      </c>
      <c r="AL30" s="174"/>
      <c r="AM30" s="174"/>
      <c r="AN30" s="174"/>
      <c r="AO30" s="174"/>
      <c r="AR30" s="31"/>
    </row>
    <row r="31" spans="2:44" s="3" customFormat="1" ht="14.45" customHeight="1" hidden="1">
      <c r="B31" s="31"/>
      <c r="F31" s="23" t="s">
        <v>35</v>
      </c>
      <c r="L31" s="175">
        <v>0.21</v>
      </c>
      <c r="M31" s="174"/>
      <c r="N31" s="174"/>
      <c r="O31" s="174"/>
      <c r="P31" s="174"/>
      <c r="W31" s="173">
        <f>ROUND(BB94,2)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31"/>
    </row>
    <row r="32" spans="2:44" s="3" customFormat="1" ht="14.45" customHeight="1" hidden="1">
      <c r="B32" s="31"/>
      <c r="F32" s="23" t="s">
        <v>36</v>
      </c>
      <c r="L32" s="175">
        <v>0.15</v>
      </c>
      <c r="M32" s="174"/>
      <c r="N32" s="174"/>
      <c r="O32" s="174"/>
      <c r="P32" s="174"/>
      <c r="W32" s="173">
        <f>ROUND(BC94,2)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31"/>
    </row>
    <row r="33" spans="2:44" s="3" customFormat="1" ht="14.45" customHeight="1" hidden="1">
      <c r="B33" s="31"/>
      <c r="F33" s="23" t="s">
        <v>37</v>
      </c>
      <c r="L33" s="175">
        <v>0</v>
      </c>
      <c r="M33" s="174"/>
      <c r="N33" s="174"/>
      <c r="O33" s="174"/>
      <c r="P33" s="174"/>
      <c r="W33" s="173">
        <f>ROUND(BD94,2)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38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39</v>
      </c>
      <c r="U35" s="34"/>
      <c r="V35" s="34"/>
      <c r="W35" s="34"/>
      <c r="X35" s="176" t="s">
        <v>40</v>
      </c>
      <c r="Y35" s="177"/>
      <c r="Z35" s="177"/>
      <c r="AA35" s="177"/>
      <c r="AB35" s="177"/>
      <c r="AC35" s="34"/>
      <c r="AD35" s="34"/>
      <c r="AE35" s="34"/>
      <c r="AF35" s="34"/>
      <c r="AG35" s="34"/>
      <c r="AH35" s="34"/>
      <c r="AI35" s="34"/>
      <c r="AJ35" s="34"/>
      <c r="AK35" s="178">
        <f>SUM(AK26:AK33)</f>
        <v>0</v>
      </c>
      <c r="AL35" s="177"/>
      <c r="AM35" s="177"/>
      <c r="AN35" s="177"/>
      <c r="AO35" s="179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41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42</v>
      </c>
      <c r="AI49" s="38"/>
      <c r="AJ49" s="38"/>
      <c r="AK49" s="38"/>
      <c r="AL49" s="38"/>
      <c r="AM49" s="38"/>
      <c r="AN49" s="38"/>
      <c r="AO49" s="38"/>
      <c r="AR49" s="36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1:57" s="2" customFormat="1" ht="12.75">
      <c r="A60" s="26"/>
      <c r="B60" s="27"/>
      <c r="C60" s="26"/>
      <c r="D60" s="39" t="s">
        <v>43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44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43</v>
      </c>
      <c r="AI60" s="29"/>
      <c r="AJ60" s="29"/>
      <c r="AK60" s="29"/>
      <c r="AL60" s="29"/>
      <c r="AM60" s="39" t="s">
        <v>44</v>
      </c>
      <c r="AN60" s="29"/>
      <c r="AO60" s="29"/>
      <c r="AP60" s="26"/>
      <c r="AQ60" s="26"/>
      <c r="AR60" s="27"/>
      <c r="BE60" s="26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1:57" s="2" customFormat="1" ht="12.75">
      <c r="A64" s="26"/>
      <c r="B64" s="27"/>
      <c r="C64" s="26"/>
      <c r="D64" s="37" t="s">
        <v>45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46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1:57" s="2" customFormat="1" ht="12.75">
      <c r="A75" s="26"/>
      <c r="B75" s="27"/>
      <c r="C75" s="26"/>
      <c r="D75" s="39" t="s">
        <v>43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44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43</v>
      </c>
      <c r="AI75" s="29"/>
      <c r="AJ75" s="29"/>
      <c r="AK75" s="29"/>
      <c r="AL75" s="29"/>
      <c r="AM75" s="39" t="s">
        <v>44</v>
      </c>
      <c r="AN75" s="29"/>
      <c r="AO75" s="29"/>
      <c r="AP75" s="26"/>
      <c r="AQ75" s="26"/>
      <c r="AR75" s="27"/>
      <c r="BE75" s="26"/>
    </row>
    <row r="76" spans="1:57" s="2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47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AR84" s="45"/>
    </row>
    <row r="85" spans="2:44" s="5" customFormat="1" ht="36.95" customHeight="1">
      <c r="B85" s="46"/>
      <c r="C85" s="47" t="s">
        <v>13</v>
      </c>
      <c r="L85" s="180" t="str">
        <f>K6</f>
        <v>Dětské hřiště - Kudrnova</v>
      </c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2" t="str">
        <f>IF(AN8="","",AN8)</f>
        <v/>
      </c>
      <c r="AN87" s="182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24</v>
      </c>
      <c r="AJ89" s="26"/>
      <c r="AK89" s="26"/>
      <c r="AL89" s="26"/>
      <c r="AM89" s="183" t="str">
        <f>IF(E17="","",E17)</f>
        <v xml:space="preserve"> </v>
      </c>
      <c r="AN89" s="184"/>
      <c r="AO89" s="184"/>
      <c r="AP89" s="184"/>
      <c r="AQ89" s="26"/>
      <c r="AR89" s="27"/>
      <c r="AS89" s="185" t="s">
        <v>48</v>
      </c>
      <c r="AT89" s="186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23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26</v>
      </c>
      <c r="AJ90" s="26"/>
      <c r="AK90" s="26"/>
      <c r="AL90" s="26"/>
      <c r="AM90" s="183" t="str">
        <f>IF(E20="","",E20)</f>
        <v/>
      </c>
      <c r="AN90" s="184"/>
      <c r="AO90" s="184"/>
      <c r="AP90" s="184"/>
      <c r="AQ90" s="26"/>
      <c r="AR90" s="27"/>
      <c r="AS90" s="187"/>
      <c r="AT90" s="188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7"/>
      <c r="AT91" s="188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89" t="s">
        <v>49</v>
      </c>
      <c r="D92" s="190"/>
      <c r="E92" s="190"/>
      <c r="F92" s="190"/>
      <c r="G92" s="190"/>
      <c r="H92" s="54"/>
      <c r="I92" s="191" t="s">
        <v>50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2" t="s">
        <v>51</v>
      </c>
      <c r="AH92" s="190"/>
      <c r="AI92" s="190"/>
      <c r="AJ92" s="190"/>
      <c r="AK92" s="190"/>
      <c r="AL92" s="190"/>
      <c r="AM92" s="190"/>
      <c r="AN92" s="191" t="s">
        <v>52</v>
      </c>
      <c r="AO92" s="190"/>
      <c r="AP92" s="193"/>
      <c r="AQ92" s="55" t="s">
        <v>53</v>
      </c>
      <c r="AR92" s="27"/>
      <c r="AS92" s="56" t="s">
        <v>54</v>
      </c>
      <c r="AT92" s="57" t="s">
        <v>55</v>
      </c>
      <c r="AU92" s="57" t="s">
        <v>56</v>
      </c>
      <c r="AV92" s="57" t="s">
        <v>57</v>
      </c>
      <c r="AW92" s="57" t="s">
        <v>58</v>
      </c>
      <c r="AX92" s="57" t="s">
        <v>59</v>
      </c>
      <c r="AY92" s="57" t="s">
        <v>60</v>
      </c>
      <c r="AZ92" s="57" t="s">
        <v>61</v>
      </c>
      <c r="BA92" s="57" t="s">
        <v>62</v>
      </c>
      <c r="BB92" s="57" t="s">
        <v>63</v>
      </c>
      <c r="BC92" s="57" t="s">
        <v>64</v>
      </c>
      <c r="BD92" s="58" t="s">
        <v>65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66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97">
        <f>ROUND(AG95,2)</f>
        <v>0</v>
      </c>
      <c r="AH94" s="197"/>
      <c r="AI94" s="197"/>
      <c r="AJ94" s="197"/>
      <c r="AK94" s="197"/>
      <c r="AL94" s="197"/>
      <c r="AM94" s="197"/>
      <c r="AN94" s="198">
        <f>SUM(AG94,AT94)</f>
        <v>0</v>
      </c>
      <c r="AO94" s="198"/>
      <c r="AP94" s="198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21498.436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67</v>
      </c>
      <c r="BT94" s="71" t="s">
        <v>68</v>
      </c>
      <c r="BU94" s="72" t="s">
        <v>69</v>
      </c>
      <c r="BV94" s="71" t="s">
        <v>70</v>
      </c>
      <c r="BW94" s="71" t="s">
        <v>4</v>
      </c>
      <c r="BX94" s="71" t="s">
        <v>71</v>
      </c>
      <c r="CL94" s="71" t="s">
        <v>1</v>
      </c>
    </row>
    <row r="95" spans="1:91" s="7" customFormat="1" ht="16.5" customHeight="1">
      <c r="A95" s="73" t="s">
        <v>72</v>
      </c>
      <c r="B95" s="74"/>
      <c r="C95" s="75"/>
      <c r="D95" s="196"/>
      <c r="E95" s="196"/>
      <c r="F95" s="196"/>
      <c r="G95" s="196"/>
      <c r="H95" s="196"/>
      <c r="I95" s="76"/>
      <c r="J95" s="196" t="s">
        <v>14</v>
      </c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6"/>
      <c r="AG95" s="194">
        <f>'Dětské hřiště ...'!J30</f>
        <v>0</v>
      </c>
      <c r="AH95" s="195"/>
      <c r="AI95" s="195"/>
      <c r="AJ95" s="195"/>
      <c r="AK95" s="195"/>
      <c r="AL95" s="195"/>
      <c r="AM95" s="195"/>
      <c r="AN95" s="194">
        <f>SUM(AG95,AT95)</f>
        <v>0</v>
      </c>
      <c r="AO95" s="195"/>
      <c r="AP95" s="195"/>
      <c r="AQ95" s="77" t="s">
        <v>73</v>
      </c>
      <c r="AR95" s="74"/>
      <c r="AS95" s="78">
        <v>0</v>
      </c>
      <c r="AT95" s="79">
        <f>ROUND(SUM(AV95:AW95),2)</f>
        <v>0</v>
      </c>
      <c r="AU95" s="80">
        <f>'Dětské hřiště ...'!P124</f>
        <v>21498.436</v>
      </c>
      <c r="AV95" s="79">
        <f>'Dětské hřiště ...'!J33</f>
        <v>0</v>
      </c>
      <c r="AW95" s="79">
        <f>'Dětské hřiště ...'!J34</f>
        <v>0</v>
      </c>
      <c r="AX95" s="79">
        <f>'Dětské hřiště ...'!J35</f>
        <v>0</v>
      </c>
      <c r="AY95" s="79">
        <f>'Dětské hřiště ...'!J36</f>
        <v>0</v>
      </c>
      <c r="AZ95" s="79">
        <f>'Dětské hřiště ...'!F33</f>
        <v>0</v>
      </c>
      <c r="BA95" s="79">
        <f>'Dětské hřiště ...'!F34</f>
        <v>0</v>
      </c>
      <c r="BB95" s="79">
        <f>'Dětské hřiště ...'!F35</f>
        <v>0</v>
      </c>
      <c r="BC95" s="79">
        <f>'Dětské hřiště ...'!F36</f>
        <v>0</v>
      </c>
      <c r="BD95" s="81">
        <f>'Dětské hřiště ...'!F37</f>
        <v>0</v>
      </c>
      <c r="BT95" s="82" t="s">
        <v>74</v>
      </c>
      <c r="BV95" s="82" t="s">
        <v>70</v>
      </c>
      <c r="BW95" s="82" t="s">
        <v>75</v>
      </c>
      <c r="BX95" s="82" t="s">
        <v>4</v>
      </c>
      <c r="CL95" s="82" t="s">
        <v>1</v>
      </c>
      <c r="CM95" s="82" t="s">
        <v>76</v>
      </c>
    </row>
    <row r="96" spans="1:57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52-10-09 - Dětské hřiště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49"/>
  <sheetViews>
    <sheetView showGridLines="0" tabSelected="1" workbookViewId="0" topLeftCell="A1">
      <selection activeCell="F211" sqref="F21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3"/>
    </row>
    <row r="2" spans="12:46" s="1" customFormat="1" ht="36.95" customHeight="1">
      <c r="L2" s="199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4" t="s">
        <v>75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2:46" s="1" customFormat="1" ht="24.95" customHeight="1">
      <c r="B4" s="17"/>
      <c r="D4" s="18" t="s">
        <v>77</v>
      </c>
      <c r="L4" s="17"/>
      <c r="M4" s="84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13</v>
      </c>
      <c r="L6" s="17"/>
    </row>
    <row r="7" spans="2:12" s="1" customFormat="1" ht="16.5" customHeight="1">
      <c r="B7" s="17"/>
      <c r="E7" s="200" t="str">
        <f>'Rekapitulace stavby'!K6</f>
        <v>Dětské hřiště - Kudrnova</v>
      </c>
      <c r="F7" s="201"/>
      <c r="G7" s="201"/>
      <c r="H7" s="201"/>
      <c r="L7" s="17"/>
    </row>
    <row r="8" spans="1:31" s="2" customFormat="1" ht="12" customHeight="1">
      <c r="A8" s="26"/>
      <c r="B8" s="27"/>
      <c r="C8" s="26"/>
      <c r="D8" s="23" t="s">
        <v>78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80" t="s">
        <v>14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1.25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tr">
        <f>IF('Rekapitulace stavby'!E11="","",'Rekapitulace stavby'!E11)</f>
        <v xml:space="preserve"> </v>
      </c>
      <c r="F15" s="26"/>
      <c r="G15" s="26"/>
      <c r="H15" s="26"/>
      <c r="I15" s="23" t="s">
        <v>22</v>
      </c>
      <c r="J15" s="21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23</v>
      </c>
      <c r="E17" s="26"/>
      <c r="F17" s="26"/>
      <c r="G17" s="26"/>
      <c r="H17" s="26"/>
      <c r="I17" s="23" t="s">
        <v>21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6"/>
      <c r="F18" s="166"/>
      <c r="G18" s="166"/>
      <c r="H18" s="166"/>
      <c r="I18" s="23" t="s">
        <v>22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24</v>
      </c>
      <c r="E20" s="26"/>
      <c r="F20" s="26"/>
      <c r="G20" s="26"/>
      <c r="H20" s="26"/>
      <c r="I20" s="23" t="s">
        <v>21</v>
      </c>
      <c r="J20" s="21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22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26</v>
      </c>
      <c r="E23" s="26"/>
      <c r="F23" s="26"/>
      <c r="G23" s="26"/>
      <c r="H23" s="26"/>
      <c r="I23" s="23" t="s">
        <v>21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/>
      </c>
      <c r="F24" s="26"/>
      <c r="G24" s="26"/>
      <c r="H24" s="26"/>
      <c r="I24" s="23" t="s">
        <v>22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27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69" t="s">
        <v>1</v>
      </c>
      <c r="F27" s="169"/>
      <c r="G27" s="169"/>
      <c r="H27" s="169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28</v>
      </c>
      <c r="E30" s="26"/>
      <c r="F30" s="26"/>
      <c r="G30" s="26"/>
      <c r="H30" s="26"/>
      <c r="I30" s="26"/>
      <c r="J30" s="65">
        <f>ROUND(J124,2)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30</v>
      </c>
      <c r="G32" s="26"/>
      <c r="H32" s="26"/>
      <c r="I32" s="30" t="s">
        <v>29</v>
      </c>
      <c r="J32" s="30" t="s">
        <v>31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32</v>
      </c>
      <c r="E33" s="23" t="s">
        <v>33</v>
      </c>
      <c r="F33" s="90">
        <f>ROUND((SUM(BE124:BE248)),2)</f>
        <v>0</v>
      </c>
      <c r="G33" s="26"/>
      <c r="H33" s="26"/>
      <c r="I33" s="91">
        <v>0.21</v>
      </c>
      <c r="J33" s="90">
        <f>ROUND(((SUM(BE124:BE248))*I33),2)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34</v>
      </c>
      <c r="F34" s="90">
        <f>ROUND((SUM(BF124:BF248)),2)</f>
        <v>0</v>
      </c>
      <c r="G34" s="26"/>
      <c r="H34" s="26"/>
      <c r="I34" s="91">
        <v>0.15</v>
      </c>
      <c r="J34" s="90">
        <f>ROUND(((SUM(BF124:BF248))*I34),2)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35</v>
      </c>
      <c r="F35" s="90">
        <f>ROUND((SUM(BG124:BG248)),2)</f>
        <v>0</v>
      </c>
      <c r="G35" s="26"/>
      <c r="H35" s="26"/>
      <c r="I35" s="91">
        <v>0.21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36</v>
      </c>
      <c r="F36" s="90">
        <f>ROUND((SUM(BH124:BH248)),2)</f>
        <v>0</v>
      </c>
      <c r="G36" s="26"/>
      <c r="H36" s="26"/>
      <c r="I36" s="91">
        <v>0.15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37</v>
      </c>
      <c r="F37" s="90">
        <f>ROUND((SUM(BI124:BI248)),2)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38</v>
      </c>
      <c r="E39" s="54"/>
      <c r="F39" s="54"/>
      <c r="G39" s="94" t="s">
        <v>39</v>
      </c>
      <c r="H39" s="95" t="s">
        <v>40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41</v>
      </c>
      <c r="E50" s="38"/>
      <c r="F50" s="38"/>
      <c r="G50" s="37" t="s">
        <v>42</v>
      </c>
      <c r="H50" s="38"/>
      <c r="I50" s="38"/>
      <c r="J50" s="38"/>
      <c r="K50" s="38"/>
      <c r="L50" s="36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26"/>
      <c r="B61" s="27"/>
      <c r="C61" s="26"/>
      <c r="D61" s="39" t="s">
        <v>43</v>
      </c>
      <c r="E61" s="29"/>
      <c r="F61" s="98" t="s">
        <v>44</v>
      </c>
      <c r="G61" s="39" t="s">
        <v>43</v>
      </c>
      <c r="H61" s="29"/>
      <c r="I61" s="29"/>
      <c r="J61" s="99" t="s">
        <v>44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26"/>
      <c r="B65" s="27"/>
      <c r="C65" s="26"/>
      <c r="D65" s="37" t="s">
        <v>45</v>
      </c>
      <c r="E65" s="40"/>
      <c r="F65" s="40"/>
      <c r="G65" s="37" t="s">
        <v>46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26"/>
      <c r="B76" s="27"/>
      <c r="C76" s="26"/>
      <c r="D76" s="39" t="s">
        <v>43</v>
      </c>
      <c r="E76" s="29"/>
      <c r="F76" s="98" t="s">
        <v>44</v>
      </c>
      <c r="G76" s="39" t="s">
        <v>43</v>
      </c>
      <c r="H76" s="29"/>
      <c r="I76" s="29"/>
      <c r="J76" s="99" t="s">
        <v>44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0" t="str">
        <f>E7</f>
        <v>Dětské hřiště - Kudrnova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78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80" t="str">
        <f>E9</f>
        <v>Dětské hřiště - Kudrnova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6"/>
      <c r="H89" s="26"/>
      <c r="I89" s="23" t="s">
        <v>19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20</v>
      </c>
      <c r="D91" s="26"/>
      <c r="E91" s="26"/>
      <c r="F91" s="21" t="str">
        <f>E15</f>
        <v xml:space="preserve"> </v>
      </c>
      <c r="G91" s="26"/>
      <c r="H91" s="26"/>
      <c r="I91" s="23" t="s">
        <v>24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23</v>
      </c>
      <c r="D92" s="26"/>
      <c r="E92" s="26"/>
      <c r="F92" s="21" t="str">
        <f>IF(E18="","",E18)</f>
        <v/>
      </c>
      <c r="G92" s="26"/>
      <c r="H92" s="26"/>
      <c r="I92" s="23" t="s">
        <v>26</v>
      </c>
      <c r="J92" s="24" t="str">
        <f>E24</f>
        <v/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0" t="s">
        <v>80</v>
      </c>
      <c r="D94" s="92"/>
      <c r="E94" s="92"/>
      <c r="F94" s="92"/>
      <c r="G94" s="92"/>
      <c r="H94" s="92"/>
      <c r="I94" s="92"/>
      <c r="J94" s="101" t="s">
        <v>81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82</v>
      </c>
      <c r="D96" s="26"/>
      <c r="E96" s="26"/>
      <c r="F96" s="26"/>
      <c r="G96" s="26"/>
      <c r="H96" s="26"/>
      <c r="I96" s="26"/>
      <c r="J96" s="65">
        <f>J124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83</v>
      </c>
    </row>
    <row r="97" spans="2:12" s="9" customFormat="1" ht="24.95" customHeight="1">
      <c r="B97" s="103"/>
      <c r="D97" s="104" t="s">
        <v>84</v>
      </c>
      <c r="E97" s="105"/>
      <c r="F97" s="105"/>
      <c r="G97" s="105"/>
      <c r="H97" s="105"/>
      <c r="I97" s="105"/>
      <c r="J97" s="106">
        <f>J125</f>
        <v>0</v>
      </c>
      <c r="L97" s="103"/>
    </row>
    <row r="98" spans="2:12" s="10" customFormat="1" ht="19.9" customHeight="1">
      <c r="B98" s="107"/>
      <c r="D98" s="108" t="s">
        <v>85</v>
      </c>
      <c r="E98" s="109"/>
      <c r="F98" s="109"/>
      <c r="G98" s="109"/>
      <c r="H98" s="109"/>
      <c r="I98" s="109"/>
      <c r="J98" s="110">
        <f>J126</f>
        <v>0</v>
      </c>
      <c r="L98" s="107"/>
    </row>
    <row r="99" spans="2:12" s="10" customFormat="1" ht="14.85" customHeight="1">
      <c r="B99" s="107"/>
      <c r="D99" s="108" t="s">
        <v>86</v>
      </c>
      <c r="E99" s="109"/>
      <c r="F99" s="109"/>
      <c r="G99" s="109"/>
      <c r="H99" s="109"/>
      <c r="I99" s="109"/>
      <c r="J99" s="110">
        <f>J137</f>
        <v>0</v>
      </c>
      <c r="L99" s="107"/>
    </row>
    <row r="100" spans="2:12" s="10" customFormat="1" ht="14.85" customHeight="1">
      <c r="B100" s="107"/>
      <c r="D100" s="108" t="s">
        <v>87</v>
      </c>
      <c r="E100" s="109"/>
      <c r="F100" s="109"/>
      <c r="G100" s="109"/>
      <c r="H100" s="109"/>
      <c r="I100" s="109"/>
      <c r="J100" s="110">
        <f>J184</f>
        <v>0</v>
      </c>
      <c r="L100" s="107"/>
    </row>
    <row r="101" spans="2:12" s="10" customFormat="1" ht="19.9" customHeight="1">
      <c r="B101" s="107"/>
      <c r="D101" s="108" t="s">
        <v>88</v>
      </c>
      <c r="E101" s="109"/>
      <c r="F101" s="109"/>
      <c r="G101" s="109"/>
      <c r="H101" s="109"/>
      <c r="I101" s="109"/>
      <c r="J101" s="110">
        <f>J213</f>
        <v>0</v>
      </c>
      <c r="L101" s="107"/>
    </row>
    <row r="102" spans="2:12" s="10" customFormat="1" ht="19.9" customHeight="1">
      <c r="B102" s="107"/>
      <c r="D102" s="108" t="s">
        <v>89</v>
      </c>
      <c r="E102" s="109"/>
      <c r="F102" s="109"/>
      <c r="G102" s="109"/>
      <c r="H102" s="109"/>
      <c r="I102" s="109"/>
      <c r="J102" s="110">
        <f>J224</f>
        <v>0</v>
      </c>
      <c r="L102" s="107"/>
    </row>
    <row r="103" spans="2:12" s="10" customFormat="1" ht="19.9" customHeight="1">
      <c r="B103" s="107"/>
      <c r="D103" s="108" t="s">
        <v>90</v>
      </c>
      <c r="E103" s="109"/>
      <c r="F103" s="109"/>
      <c r="G103" s="109"/>
      <c r="H103" s="109"/>
      <c r="I103" s="109"/>
      <c r="J103" s="110">
        <f>J233</f>
        <v>0</v>
      </c>
      <c r="L103" s="107"/>
    </row>
    <row r="104" spans="2:12" s="10" customFormat="1" ht="19.9" customHeight="1">
      <c r="B104" s="107"/>
      <c r="D104" s="108" t="s">
        <v>91</v>
      </c>
      <c r="E104" s="109"/>
      <c r="F104" s="109"/>
      <c r="G104" s="109"/>
      <c r="H104" s="109"/>
      <c r="I104" s="109"/>
      <c r="J104" s="110">
        <f>J246</f>
        <v>0</v>
      </c>
      <c r="L104" s="107"/>
    </row>
    <row r="105" spans="1:31" s="2" customFormat="1" ht="21.75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10" spans="1:31" s="2" customFormat="1" ht="6.95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24.95" customHeight="1">
      <c r="A111" s="26"/>
      <c r="B111" s="27"/>
      <c r="C111" s="18" t="s">
        <v>92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6.5" customHeight="1">
      <c r="A114" s="26"/>
      <c r="B114" s="27"/>
      <c r="C114" s="26"/>
      <c r="D114" s="26"/>
      <c r="E114" s="200" t="str">
        <f>E7</f>
        <v>Dětské hřiště - Kudrnova</v>
      </c>
      <c r="F114" s="201"/>
      <c r="G114" s="201"/>
      <c r="H114" s="201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2" customHeight="1">
      <c r="A115" s="26"/>
      <c r="B115" s="27"/>
      <c r="C115" s="23" t="s">
        <v>78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6.5" customHeight="1">
      <c r="A116" s="26"/>
      <c r="B116" s="27"/>
      <c r="C116" s="26"/>
      <c r="D116" s="26"/>
      <c r="E116" s="180" t="str">
        <f>E9</f>
        <v>Dětské hřiště - Kudrnova</v>
      </c>
      <c r="F116" s="202"/>
      <c r="G116" s="202"/>
      <c r="H116" s="202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12" customHeight="1">
      <c r="A118" s="26"/>
      <c r="B118" s="27"/>
      <c r="C118" s="23" t="s">
        <v>17</v>
      </c>
      <c r="D118" s="26"/>
      <c r="E118" s="26"/>
      <c r="F118" s="21" t="str">
        <f>F12</f>
        <v xml:space="preserve"> </v>
      </c>
      <c r="G118" s="26"/>
      <c r="H118" s="26"/>
      <c r="I118" s="23" t="s">
        <v>19</v>
      </c>
      <c r="J118" s="49" t="str">
        <f>IF(J12="","",J12)</f>
        <v/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6.95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5.2" customHeight="1">
      <c r="A120" s="26"/>
      <c r="B120" s="27"/>
      <c r="C120" s="23" t="s">
        <v>20</v>
      </c>
      <c r="D120" s="26"/>
      <c r="E120" s="26"/>
      <c r="F120" s="21" t="str">
        <f>E15</f>
        <v xml:space="preserve"> </v>
      </c>
      <c r="G120" s="26"/>
      <c r="H120" s="26"/>
      <c r="I120" s="23" t="s">
        <v>24</v>
      </c>
      <c r="J120" s="24" t="str">
        <f>E21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5.2" customHeight="1">
      <c r="A121" s="26"/>
      <c r="B121" s="27"/>
      <c r="C121" s="23" t="s">
        <v>23</v>
      </c>
      <c r="D121" s="26"/>
      <c r="E121" s="26"/>
      <c r="F121" s="21" t="str">
        <f>IF(E18="","",E18)</f>
        <v/>
      </c>
      <c r="G121" s="26"/>
      <c r="H121" s="26"/>
      <c r="I121" s="23" t="s">
        <v>26</v>
      </c>
      <c r="J121" s="24" t="str">
        <f>E24</f>
        <v/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0.3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11" customFormat="1" ht="29.25" customHeight="1">
      <c r="A123" s="111"/>
      <c r="B123" s="112"/>
      <c r="C123" s="113" t="s">
        <v>93</v>
      </c>
      <c r="D123" s="114" t="s">
        <v>53</v>
      </c>
      <c r="E123" s="114" t="s">
        <v>49</v>
      </c>
      <c r="F123" s="114" t="s">
        <v>50</v>
      </c>
      <c r="G123" s="114" t="s">
        <v>94</v>
      </c>
      <c r="H123" s="114" t="s">
        <v>95</v>
      </c>
      <c r="I123" s="114" t="s">
        <v>96</v>
      </c>
      <c r="J123" s="115" t="s">
        <v>81</v>
      </c>
      <c r="K123" s="116" t="s">
        <v>97</v>
      </c>
      <c r="L123" s="117"/>
      <c r="M123" s="56" t="s">
        <v>1</v>
      </c>
      <c r="N123" s="57" t="s">
        <v>32</v>
      </c>
      <c r="O123" s="57" t="s">
        <v>98</v>
      </c>
      <c r="P123" s="57" t="s">
        <v>99</v>
      </c>
      <c r="Q123" s="57" t="s">
        <v>100</v>
      </c>
      <c r="R123" s="57" t="s">
        <v>101</v>
      </c>
      <c r="S123" s="57" t="s">
        <v>102</v>
      </c>
      <c r="T123" s="58" t="s">
        <v>103</v>
      </c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</row>
    <row r="124" spans="1:63" s="2" customFormat="1" ht="22.9" customHeight="1">
      <c r="A124" s="26"/>
      <c r="B124" s="27"/>
      <c r="C124" s="63" t="s">
        <v>104</v>
      </c>
      <c r="D124" s="26"/>
      <c r="E124" s="26"/>
      <c r="F124" s="26"/>
      <c r="G124" s="26"/>
      <c r="H124" s="26"/>
      <c r="I124" s="26"/>
      <c r="J124" s="118">
        <f>BK124</f>
        <v>0</v>
      </c>
      <c r="K124" s="26"/>
      <c r="L124" s="27"/>
      <c r="M124" s="59"/>
      <c r="N124" s="50"/>
      <c r="O124" s="60"/>
      <c r="P124" s="119">
        <f>P125</f>
        <v>21498.436</v>
      </c>
      <c r="Q124" s="60"/>
      <c r="R124" s="119">
        <f>R125</f>
        <v>0</v>
      </c>
      <c r="S124" s="60"/>
      <c r="T124" s="120">
        <f>T125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T124" s="14" t="s">
        <v>67</v>
      </c>
      <c r="AU124" s="14" t="s">
        <v>83</v>
      </c>
      <c r="BK124" s="121">
        <f>BK125</f>
        <v>0</v>
      </c>
    </row>
    <row r="125" spans="2:63" s="12" customFormat="1" ht="25.9" customHeight="1">
      <c r="B125" s="122"/>
      <c r="D125" s="123" t="s">
        <v>67</v>
      </c>
      <c r="E125" s="124" t="s">
        <v>105</v>
      </c>
      <c r="F125" s="124" t="s">
        <v>106</v>
      </c>
      <c r="J125" s="125">
        <f>BK125</f>
        <v>0</v>
      </c>
      <c r="L125" s="122"/>
      <c r="M125" s="126"/>
      <c r="N125" s="127"/>
      <c r="O125" s="127"/>
      <c r="P125" s="128">
        <f>P126+P213+P224+P233+P246</f>
        <v>21498.436</v>
      </c>
      <c r="Q125" s="127"/>
      <c r="R125" s="128">
        <f>R126+R213+R224+R233+R246</f>
        <v>0</v>
      </c>
      <c r="S125" s="127"/>
      <c r="T125" s="129">
        <f>T126+T213+T224+T233+T246</f>
        <v>0</v>
      </c>
      <c r="AR125" s="123" t="s">
        <v>74</v>
      </c>
      <c r="AT125" s="130" t="s">
        <v>67</v>
      </c>
      <c r="AU125" s="130" t="s">
        <v>68</v>
      </c>
      <c r="AY125" s="123" t="s">
        <v>107</v>
      </c>
      <c r="BK125" s="131">
        <f>BK126+BK213+BK224+BK233+BK246</f>
        <v>0</v>
      </c>
    </row>
    <row r="126" spans="2:63" s="12" customFormat="1" ht="22.9" customHeight="1">
      <c r="B126" s="122"/>
      <c r="D126" s="123" t="s">
        <v>67</v>
      </c>
      <c r="E126" s="132" t="s">
        <v>74</v>
      </c>
      <c r="F126" s="132" t="s">
        <v>108</v>
      </c>
      <c r="J126" s="133">
        <f>BK126</f>
        <v>0</v>
      </c>
      <c r="L126" s="122"/>
      <c r="M126" s="126"/>
      <c r="N126" s="127"/>
      <c r="O126" s="127"/>
      <c r="P126" s="128">
        <f>P127+SUM(P128:P137)+P184</f>
        <v>21498.436</v>
      </c>
      <c r="Q126" s="127"/>
      <c r="R126" s="128">
        <f>R127+SUM(R128:R137)+R184</f>
        <v>0</v>
      </c>
      <c r="S126" s="127"/>
      <c r="T126" s="129">
        <f>T127+SUM(T128:T137)+T184</f>
        <v>0</v>
      </c>
      <c r="AR126" s="123" t="s">
        <v>74</v>
      </c>
      <c r="AT126" s="130" t="s">
        <v>67</v>
      </c>
      <c r="AU126" s="130" t="s">
        <v>74</v>
      </c>
      <c r="AY126" s="123" t="s">
        <v>107</v>
      </c>
      <c r="BK126" s="131">
        <f>BK127+SUM(BK128:BK137)+BK184</f>
        <v>0</v>
      </c>
    </row>
    <row r="127" spans="1:65" s="2" customFormat="1" ht="44.25" customHeight="1">
      <c r="A127" s="26"/>
      <c r="B127" s="134"/>
      <c r="C127" s="135" t="s">
        <v>74</v>
      </c>
      <c r="D127" s="135" t="s">
        <v>109</v>
      </c>
      <c r="E127" s="136" t="s">
        <v>110</v>
      </c>
      <c r="F127" s="137" t="s">
        <v>111</v>
      </c>
      <c r="G127" s="138" t="s">
        <v>112</v>
      </c>
      <c r="H127" s="139">
        <v>110</v>
      </c>
      <c r="I127" s="140">
        <v>0</v>
      </c>
      <c r="J127" s="140">
        <f>ROUND(I127*H127,2)</f>
        <v>0</v>
      </c>
      <c r="K127" s="141"/>
      <c r="L127" s="27"/>
      <c r="M127" s="142" t="s">
        <v>1</v>
      </c>
      <c r="N127" s="143" t="s">
        <v>33</v>
      </c>
      <c r="O127" s="144">
        <v>0</v>
      </c>
      <c r="P127" s="144">
        <f>O127*H127</f>
        <v>0</v>
      </c>
      <c r="Q127" s="144">
        <v>0</v>
      </c>
      <c r="R127" s="144">
        <f>Q127*H127</f>
        <v>0</v>
      </c>
      <c r="S127" s="144">
        <v>0</v>
      </c>
      <c r="T127" s="145">
        <f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6" t="s">
        <v>113</v>
      </c>
      <c r="AT127" s="146" t="s">
        <v>109</v>
      </c>
      <c r="AU127" s="146" t="s">
        <v>76</v>
      </c>
      <c r="AY127" s="14" t="s">
        <v>107</v>
      </c>
      <c r="BE127" s="147">
        <f>IF(N127="základní",J127,0)</f>
        <v>0</v>
      </c>
      <c r="BF127" s="147">
        <f>IF(N127="snížená",J127,0)</f>
        <v>0</v>
      </c>
      <c r="BG127" s="147">
        <f>IF(N127="zákl. přenesená",J127,0)</f>
        <v>0</v>
      </c>
      <c r="BH127" s="147">
        <f>IF(N127="sníž. přenesená",J127,0)</f>
        <v>0</v>
      </c>
      <c r="BI127" s="147">
        <f>IF(N127="nulová",J127,0)</f>
        <v>0</v>
      </c>
      <c r="BJ127" s="14" t="s">
        <v>74</v>
      </c>
      <c r="BK127" s="147">
        <f>ROUND(I127*H127,2)</f>
        <v>0</v>
      </c>
      <c r="BL127" s="14" t="s">
        <v>113</v>
      </c>
      <c r="BM127" s="146" t="s">
        <v>76</v>
      </c>
    </row>
    <row r="128" spans="1:47" s="2" customFormat="1" ht="29.25">
      <c r="A128" s="26"/>
      <c r="B128" s="27"/>
      <c r="C128" s="26"/>
      <c r="D128" s="148" t="s">
        <v>114</v>
      </c>
      <c r="E128" s="26"/>
      <c r="F128" s="149" t="s">
        <v>115</v>
      </c>
      <c r="G128" s="26"/>
      <c r="H128" s="26"/>
      <c r="I128" s="26"/>
      <c r="J128" s="26"/>
      <c r="K128" s="26"/>
      <c r="L128" s="27"/>
      <c r="M128" s="150"/>
      <c r="N128" s="151"/>
      <c r="O128" s="52"/>
      <c r="P128" s="52"/>
      <c r="Q128" s="52"/>
      <c r="R128" s="52"/>
      <c r="S128" s="52"/>
      <c r="T128" s="53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114</v>
      </c>
      <c r="AU128" s="14" t="s">
        <v>76</v>
      </c>
    </row>
    <row r="129" spans="1:65" s="2" customFormat="1" ht="24.2" customHeight="1">
      <c r="A129" s="26"/>
      <c r="B129" s="134"/>
      <c r="C129" s="135" t="s">
        <v>76</v>
      </c>
      <c r="D129" s="135" t="s">
        <v>109</v>
      </c>
      <c r="E129" s="136" t="s">
        <v>116</v>
      </c>
      <c r="F129" s="137" t="s">
        <v>117</v>
      </c>
      <c r="G129" s="138" t="s">
        <v>118</v>
      </c>
      <c r="H129" s="139">
        <v>6.22</v>
      </c>
      <c r="I129" s="140">
        <v>0</v>
      </c>
      <c r="J129" s="140">
        <f>ROUND(I129*H129,2)</f>
        <v>0</v>
      </c>
      <c r="K129" s="141"/>
      <c r="L129" s="27"/>
      <c r="M129" s="142" t="s">
        <v>1</v>
      </c>
      <c r="N129" s="143" t="s">
        <v>33</v>
      </c>
      <c r="O129" s="144">
        <v>0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6" t="s">
        <v>113</v>
      </c>
      <c r="AT129" s="146" t="s">
        <v>109</v>
      </c>
      <c r="AU129" s="146" t="s">
        <v>76</v>
      </c>
      <c r="AY129" s="14" t="s">
        <v>107</v>
      </c>
      <c r="BE129" s="147">
        <f>IF(N129="základní",J129,0)</f>
        <v>0</v>
      </c>
      <c r="BF129" s="147">
        <f>IF(N129="snížená",J129,0)</f>
        <v>0</v>
      </c>
      <c r="BG129" s="147">
        <f>IF(N129="zákl. přenesená",J129,0)</f>
        <v>0</v>
      </c>
      <c r="BH129" s="147">
        <f>IF(N129="sníž. přenesená",J129,0)</f>
        <v>0</v>
      </c>
      <c r="BI129" s="147">
        <f>IF(N129="nulová",J129,0)</f>
        <v>0</v>
      </c>
      <c r="BJ129" s="14" t="s">
        <v>74</v>
      </c>
      <c r="BK129" s="147">
        <f>ROUND(I129*H129,2)</f>
        <v>0</v>
      </c>
      <c r="BL129" s="14" t="s">
        <v>113</v>
      </c>
      <c r="BM129" s="146" t="s">
        <v>113</v>
      </c>
    </row>
    <row r="130" spans="1:47" s="2" customFormat="1" ht="11.25">
      <c r="A130" s="26"/>
      <c r="B130" s="27"/>
      <c r="C130" s="26"/>
      <c r="D130" s="148" t="s">
        <v>114</v>
      </c>
      <c r="E130" s="26"/>
      <c r="F130" s="149" t="s">
        <v>117</v>
      </c>
      <c r="G130" s="26"/>
      <c r="H130" s="26"/>
      <c r="I130" s="26"/>
      <c r="J130" s="26"/>
      <c r="K130" s="26"/>
      <c r="L130" s="27"/>
      <c r="M130" s="150"/>
      <c r="N130" s="151"/>
      <c r="O130" s="52"/>
      <c r="P130" s="52"/>
      <c r="Q130" s="52"/>
      <c r="R130" s="52"/>
      <c r="S130" s="52"/>
      <c r="T130" s="53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114</v>
      </c>
      <c r="AU130" s="14" t="s">
        <v>76</v>
      </c>
    </row>
    <row r="131" spans="1:65" s="2" customFormat="1" ht="16.5" customHeight="1">
      <c r="A131" s="26"/>
      <c r="B131" s="134"/>
      <c r="C131" s="135" t="s">
        <v>119</v>
      </c>
      <c r="D131" s="135" t="s">
        <v>109</v>
      </c>
      <c r="E131" s="136" t="s">
        <v>120</v>
      </c>
      <c r="F131" s="137" t="s">
        <v>121</v>
      </c>
      <c r="G131" s="138" t="s">
        <v>118</v>
      </c>
      <c r="H131" s="139">
        <v>28.22</v>
      </c>
      <c r="I131" s="140">
        <v>0</v>
      </c>
      <c r="J131" s="140">
        <f>ROUND(I131*H131,2)</f>
        <v>0</v>
      </c>
      <c r="K131" s="141"/>
      <c r="L131" s="27"/>
      <c r="M131" s="142" t="s">
        <v>1</v>
      </c>
      <c r="N131" s="143" t="s">
        <v>33</v>
      </c>
      <c r="O131" s="144">
        <v>0</v>
      </c>
      <c r="P131" s="144">
        <f>O131*H131</f>
        <v>0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6" t="s">
        <v>113</v>
      </c>
      <c r="AT131" s="146" t="s">
        <v>109</v>
      </c>
      <c r="AU131" s="146" t="s">
        <v>76</v>
      </c>
      <c r="AY131" s="14" t="s">
        <v>107</v>
      </c>
      <c r="BE131" s="147">
        <f>IF(N131="základní",J131,0)</f>
        <v>0</v>
      </c>
      <c r="BF131" s="147">
        <f>IF(N131="snížená",J131,0)</f>
        <v>0</v>
      </c>
      <c r="BG131" s="147">
        <f>IF(N131="zákl. přenesená",J131,0)</f>
        <v>0</v>
      </c>
      <c r="BH131" s="147">
        <f>IF(N131="sníž. přenesená",J131,0)</f>
        <v>0</v>
      </c>
      <c r="BI131" s="147">
        <f>IF(N131="nulová",J131,0)</f>
        <v>0</v>
      </c>
      <c r="BJ131" s="14" t="s">
        <v>74</v>
      </c>
      <c r="BK131" s="147">
        <f>ROUND(I131*H131,2)</f>
        <v>0</v>
      </c>
      <c r="BL131" s="14" t="s">
        <v>113</v>
      </c>
      <c r="BM131" s="146" t="s">
        <v>122</v>
      </c>
    </row>
    <row r="132" spans="1:47" s="2" customFormat="1" ht="11.25">
      <c r="A132" s="26"/>
      <c r="B132" s="27"/>
      <c r="C132" s="26"/>
      <c r="D132" s="148" t="s">
        <v>114</v>
      </c>
      <c r="E132" s="26"/>
      <c r="F132" s="149" t="s">
        <v>121</v>
      </c>
      <c r="G132" s="26"/>
      <c r="H132" s="26"/>
      <c r="I132" s="26"/>
      <c r="J132" s="26"/>
      <c r="K132" s="26"/>
      <c r="L132" s="27"/>
      <c r="M132" s="150"/>
      <c r="N132" s="151"/>
      <c r="O132" s="52"/>
      <c r="P132" s="52"/>
      <c r="Q132" s="52"/>
      <c r="R132" s="52"/>
      <c r="S132" s="52"/>
      <c r="T132" s="53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114</v>
      </c>
      <c r="AU132" s="14" t="s">
        <v>76</v>
      </c>
    </row>
    <row r="133" spans="1:65" s="2" customFormat="1" ht="24.2" customHeight="1">
      <c r="A133" s="26"/>
      <c r="B133" s="134"/>
      <c r="C133" s="135" t="s">
        <v>113</v>
      </c>
      <c r="D133" s="135" t="s">
        <v>109</v>
      </c>
      <c r="E133" s="136" t="s">
        <v>123</v>
      </c>
      <c r="F133" s="137" t="s">
        <v>124</v>
      </c>
      <c r="G133" s="138" t="s">
        <v>118</v>
      </c>
      <c r="H133" s="139">
        <v>28.22</v>
      </c>
      <c r="I133" s="140">
        <v>0</v>
      </c>
      <c r="J133" s="140">
        <f>ROUND(I133*H133,2)</f>
        <v>0</v>
      </c>
      <c r="K133" s="141"/>
      <c r="L133" s="27"/>
      <c r="M133" s="142" t="s">
        <v>1</v>
      </c>
      <c r="N133" s="143" t="s">
        <v>33</v>
      </c>
      <c r="O133" s="144">
        <v>0</v>
      </c>
      <c r="P133" s="144">
        <f>O133*H133</f>
        <v>0</v>
      </c>
      <c r="Q133" s="144">
        <v>0</v>
      </c>
      <c r="R133" s="144">
        <f>Q133*H133</f>
        <v>0</v>
      </c>
      <c r="S133" s="144">
        <v>0</v>
      </c>
      <c r="T133" s="145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6" t="s">
        <v>113</v>
      </c>
      <c r="AT133" s="146" t="s">
        <v>109</v>
      </c>
      <c r="AU133" s="146" t="s">
        <v>76</v>
      </c>
      <c r="AY133" s="14" t="s">
        <v>107</v>
      </c>
      <c r="BE133" s="147">
        <f>IF(N133="základní",J133,0)</f>
        <v>0</v>
      </c>
      <c r="BF133" s="147">
        <f>IF(N133="snížená",J133,0)</f>
        <v>0</v>
      </c>
      <c r="BG133" s="147">
        <f>IF(N133="zákl. přenesená",J133,0)</f>
        <v>0</v>
      </c>
      <c r="BH133" s="147">
        <f>IF(N133="sníž. přenesená",J133,0)</f>
        <v>0</v>
      </c>
      <c r="BI133" s="147">
        <f>IF(N133="nulová",J133,0)</f>
        <v>0</v>
      </c>
      <c r="BJ133" s="14" t="s">
        <v>74</v>
      </c>
      <c r="BK133" s="147">
        <f>ROUND(I133*H133,2)</f>
        <v>0</v>
      </c>
      <c r="BL133" s="14" t="s">
        <v>113</v>
      </c>
      <c r="BM133" s="146" t="s">
        <v>125</v>
      </c>
    </row>
    <row r="134" spans="1:47" s="2" customFormat="1" ht="19.5">
      <c r="A134" s="26"/>
      <c r="B134" s="27"/>
      <c r="C134" s="26"/>
      <c r="D134" s="148" t="s">
        <v>114</v>
      </c>
      <c r="E134" s="26"/>
      <c r="F134" s="149" t="s">
        <v>126</v>
      </c>
      <c r="G134" s="26"/>
      <c r="H134" s="26"/>
      <c r="I134" s="26"/>
      <c r="J134" s="26"/>
      <c r="K134" s="26"/>
      <c r="L134" s="27"/>
      <c r="M134" s="150"/>
      <c r="N134" s="151"/>
      <c r="O134" s="52"/>
      <c r="P134" s="52"/>
      <c r="Q134" s="52"/>
      <c r="R134" s="52"/>
      <c r="S134" s="52"/>
      <c r="T134" s="53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T134" s="14" t="s">
        <v>114</v>
      </c>
      <c r="AU134" s="14" t="s">
        <v>76</v>
      </c>
    </row>
    <row r="135" spans="1:65" s="2" customFormat="1" ht="33" customHeight="1">
      <c r="A135" s="26"/>
      <c r="B135" s="134"/>
      <c r="C135" s="135" t="s">
        <v>127</v>
      </c>
      <c r="D135" s="135" t="s">
        <v>109</v>
      </c>
      <c r="E135" s="136" t="s">
        <v>128</v>
      </c>
      <c r="F135" s="137" t="s">
        <v>129</v>
      </c>
      <c r="G135" s="138" t="s">
        <v>130</v>
      </c>
      <c r="H135" s="139">
        <v>50.796</v>
      </c>
      <c r="I135" s="140">
        <v>0</v>
      </c>
      <c r="J135" s="140">
        <f>ROUND(I135*H135,2)</f>
        <v>0</v>
      </c>
      <c r="K135" s="141"/>
      <c r="L135" s="27"/>
      <c r="M135" s="142" t="s">
        <v>1</v>
      </c>
      <c r="N135" s="143" t="s">
        <v>33</v>
      </c>
      <c r="O135" s="144">
        <v>0</v>
      </c>
      <c r="P135" s="144">
        <f>O135*H135</f>
        <v>0</v>
      </c>
      <c r="Q135" s="144">
        <v>0</v>
      </c>
      <c r="R135" s="144">
        <f>Q135*H135</f>
        <v>0</v>
      </c>
      <c r="S135" s="144">
        <v>0</v>
      </c>
      <c r="T135" s="145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6" t="s">
        <v>113</v>
      </c>
      <c r="AT135" s="146" t="s">
        <v>109</v>
      </c>
      <c r="AU135" s="146" t="s">
        <v>76</v>
      </c>
      <c r="AY135" s="14" t="s">
        <v>107</v>
      </c>
      <c r="BE135" s="147">
        <f>IF(N135="základní",J135,0)</f>
        <v>0</v>
      </c>
      <c r="BF135" s="147">
        <f>IF(N135="snížená",J135,0)</f>
        <v>0</v>
      </c>
      <c r="BG135" s="147">
        <f>IF(N135="zákl. přenesená",J135,0)</f>
        <v>0</v>
      </c>
      <c r="BH135" s="147">
        <f>IF(N135="sníž. přenesená",J135,0)</f>
        <v>0</v>
      </c>
      <c r="BI135" s="147">
        <f>IF(N135="nulová",J135,0)</f>
        <v>0</v>
      </c>
      <c r="BJ135" s="14" t="s">
        <v>74</v>
      </c>
      <c r="BK135" s="147">
        <f>ROUND(I135*H135,2)</f>
        <v>0</v>
      </c>
      <c r="BL135" s="14" t="s">
        <v>113</v>
      </c>
      <c r="BM135" s="146" t="s">
        <v>131</v>
      </c>
    </row>
    <row r="136" spans="1:47" s="2" customFormat="1" ht="29.25">
      <c r="A136" s="26"/>
      <c r="B136" s="27"/>
      <c r="C136" s="26"/>
      <c r="D136" s="148" t="s">
        <v>114</v>
      </c>
      <c r="E136" s="26"/>
      <c r="F136" s="149" t="s">
        <v>132</v>
      </c>
      <c r="G136" s="26"/>
      <c r="H136" s="26"/>
      <c r="I136" s="26"/>
      <c r="J136" s="26"/>
      <c r="K136" s="26"/>
      <c r="L136" s="27"/>
      <c r="M136" s="150"/>
      <c r="N136" s="151"/>
      <c r="O136" s="52"/>
      <c r="P136" s="52"/>
      <c r="Q136" s="52"/>
      <c r="R136" s="52"/>
      <c r="S136" s="52"/>
      <c r="T136" s="53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T136" s="14" t="s">
        <v>114</v>
      </c>
      <c r="AU136" s="14" t="s">
        <v>76</v>
      </c>
    </row>
    <row r="137" spans="2:63" s="12" customFormat="1" ht="20.85" customHeight="1">
      <c r="B137" s="122"/>
      <c r="D137" s="123" t="s">
        <v>67</v>
      </c>
      <c r="E137" s="132" t="s">
        <v>133</v>
      </c>
      <c r="F137" s="132" t="s">
        <v>134</v>
      </c>
      <c r="J137" s="133">
        <f>BK137</f>
        <v>0</v>
      </c>
      <c r="L137" s="122"/>
      <c r="M137" s="126"/>
      <c r="N137" s="127"/>
      <c r="O137" s="127"/>
      <c r="P137" s="128">
        <f>SUM(P138:P183)</f>
        <v>2428.5399999999995</v>
      </c>
      <c r="Q137" s="127"/>
      <c r="R137" s="128">
        <f>SUM(R138:R183)</f>
        <v>0</v>
      </c>
      <c r="S137" s="127"/>
      <c r="T137" s="129">
        <f>SUM(T138:T183)</f>
        <v>0</v>
      </c>
      <c r="AR137" s="123" t="s">
        <v>74</v>
      </c>
      <c r="AT137" s="130" t="s">
        <v>67</v>
      </c>
      <c r="AU137" s="130" t="s">
        <v>76</v>
      </c>
      <c r="AY137" s="123" t="s">
        <v>107</v>
      </c>
      <c r="BK137" s="131">
        <f>SUM(BK138:BK183)</f>
        <v>0</v>
      </c>
    </row>
    <row r="138" spans="1:65" s="2" customFormat="1" ht="16.5" customHeight="1">
      <c r="A138" s="26"/>
      <c r="B138" s="134"/>
      <c r="C138" s="152" t="s">
        <v>135</v>
      </c>
      <c r="D138" s="152" t="s">
        <v>136</v>
      </c>
      <c r="E138" s="153" t="s">
        <v>137</v>
      </c>
      <c r="F138" s="154" t="s">
        <v>138</v>
      </c>
      <c r="G138" s="155" t="s">
        <v>139</v>
      </c>
      <c r="H138" s="156">
        <v>3</v>
      </c>
      <c r="I138" s="157">
        <v>0</v>
      </c>
      <c r="J138" s="157">
        <f>ROUND(I138*H138,2)</f>
        <v>0</v>
      </c>
      <c r="K138" s="158"/>
      <c r="L138" s="159"/>
      <c r="M138" s="160" t="s">
        <v>1</v>
      </c>
      <c r="N138" s="161" t="s">
        <v>33</v>
      </c>
      <c r="O138" s="144">
        <v>0</v>
      </c>
      <c r="P138" s="144">
        <f>O138*H138</f>
        <v>0</v>
      </c>
      <c r="Q138" s="144">
        <v>0</v>
      </c>
      <c r="R138" s="144">
        <f>Q138*H138</f>
        <v>0</v>
      </c>
      <c r="S138" s="144">
        <v>0</v>
      </c>
      <c r="T138" s="14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6" t="s">
        <v>125</v>
      </c>
      <c r="AT138" s="146" t="s">
        <v>136</v>
      </c>
      <c r="AU138" s="146" t="s">
        <v>119</v>
      </c>
      <c r="AY138" s="14" t="s">
        <v>107</v>
      </c>
      <c r="BE138" s="147">
        <f>IF(N138="základní",J138,0)</f>
        <v>0</v>
      </c>
      <c r="BF138" s="147">
        <f>IF(N138="snížená",J138,0)</f>
        <v>0</v>
      </c>
      <c r="BG138" s="147">
        <f>IF(N138="zákl. přenesená",J138,0)</f>
        <v>0</v>
      </c>
      <c r="BH138" s="147">
        <f>IF(N138="sníž. přenesená",J138,0)</f>
        <v>0</v>
      </c>
      <c r="BI138" s="147">
        <f>IF(N138="nulová",J138,0)</f>
        <v>0</v>
      </c>
      <c r="BJ138" s="14" t="s">
        <v>74</v>
      </c>
      <c r="BK138" s="147">
        <f>ROUND(I138*H138,2)</f>
        <v>0</v>
      </c>
      <c r="BL138" s="14" t="s">
        <v>113</v>
      </c>
      <c r="BM138" s="146" t="s">
        <v>140</v>
      </c>
    </row>
    <row r="139" spans="1:47" s="2" customFormat="1" ht="11.25">
      <c r="A139" s="26"/>
      <c r="B139" s="27"/>
      <c r="C139" s="26"/>
      <c r="D139" s="148" t="s">
        <v>114</v>
      </c>
      <c r="E139" s="26"/>
      <c r="F139" s="149" t="s">
        <v>138</v>
      </c>
      <c r="G139" s="26"/>
      <c r="H139" s="26"/>
      <c r="I139" s="26"/>
      <c r="J139" s="26"/>
      <c r="K139" s="26"/>
      <c r="L139" s="27"/>
      <c r="M139" s="150"/>
      <c r="N139" s="151"/>
      <c r="O139" s="52"/>
      <c r="P139" s="52"/>
      <c r="Q139" s="52"/>
      <c r="R139" s="52"/>
      <c r="S139" s="52"/>
      <c r="T139" s="53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T139" s="14" t="s">
        <v>114</v>
      </c>
      <c r="AU139" s="14" t="s">
        <v>119</v>
      </c>
    </row>
    <row r="140" spans="1:65" s="2" customFormat="1" ht="16.5" customHeight="1">
      <c r="A140" s="26"/>
      <c r="B140" s="134"/>
      <c r="C140" s="152" t="s">
        <v>141</v>
      </c>
      <c r="D140" s="152" t="s">
        <v>136</v>
      </c>
      <c r="E140" s="153" t="s">
        <v>142</v>
      </c>
      <c r="F140" s="154" t="s">
        <v>143</v>
      </c>
      <c r="G140" s="155" t="s">
        <v>139</v>
      </c>
      <c r="H140" s="156">
        <v>5</v>
      </c>
      <c r="I140" s="157">
        <v>0</v>
      </c>
      <c r="J140" s="157">
        <f>ROUND(I140*H140,2)</f>
        <v>0</v>
      </c>
      <c r="K140" s="158"/>
      <c r="L140" s="159"/>
      <c r="M140" s="160" t="s">
        <v>1</v>
      </c>
      <c r="N140" s="161" t="s">
        <v>33</v>
      </c>
      <c r="O140" s="144">
        <v>0</v>
      </c>
      <c r="P140" s="144">
        <f>O140*H140</f>
        <v>0</v>
      </c>
      <c r="Q140" s="144">
        <v>0</v>
      </c>
      <c r="R140" s="144">
        <f>Q140*H140</f>
        <v>0</v>
      </c>
      <c r="S140" s="144">
        <v>0</v>
      </c>
      <c r="T140" s="14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6" t="s">
        <v>125</v>
      </c>
      <c r="AT140" s="146" t="s">
        <v>136</v>
      </c>
      <c r="AU140" s="146" t="s">
        <v>119</v>
      </c>
      <c r="AY140" s="14" t="s">
        <v>107</v>
      </c>
      <c r="BE140" s="147">
        <f>IF(N140="základní",J140,0)</f>
        <v>0</v>
      </c>
      <c r="BF140" s="147">
        <f>IF(N140="snížená",J140,0)</f>
        <v>0</v>
      </c>
      <c r="BG140" s="147">
        <f>IF(N140="zákl. přenesená",J140,0)</f>
        <v>0</v>
      </c>
      <c r="BH140" s="147">
        <f>IF(N140="sníž. přenesená",J140,0)</f>
        <v>0</v>
      </c>
      <c r="BI140" s="147">
        <f>IF(N140="nulová",J140,0)</f>
        <v>0</v>
      </c>
      <c r="BJ140" s="14" t="s">
        <v>74</v>
      </c>
      <c r="BK140" s="147">
        <f>ROUND(I140*H140,2)</f>
        <v>0</v>
      </c>
      <c r="BL140" s="14" t="s">
        <v>113</v>
      </c>
      <c r="BM140" s="146" t="s">
        <v>144</v>
      </c>
    </row>
    <row r="141" spans="1:47" s="2" customFormat="1" ht="11.25">
      <c r="A141" s="26"/>
      <c r="B141" s="27"/>
      <c r="C141" s="26"/>
      <c r="D141" s="148" t="s">
        <v>114</v>
      </c>
      <c r="E141" s="26"/>
      <c r="F141" s="149" t="s">
        <v>143</v>
      </c>
      <c r="G141" s="26"/>
      <c r="H141" s="26"/>
      <c r="I141" s="26"/>
      <c r="J141" s="26"/>
      <c r="K141" s="26"/>
      <c r="L141" s="27"/>
      <c r="M141" s="150"/>
      <c r="N141" s="151"/>
      <c r="O141" s="52"/>
      <c r="P141" s="52"/>
      <c r="Q141" s="52"/>
      <c r="R141" s="52"/>
      <c r="S141" s="52"/>
      <c r="T141" s="53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T141" s="14" t="s">
        <v>114</v>
      </c>
      <c r="AU141" s="14" t="s">
        <v>119</v>
      </c>
    </row>
    <row r="142" spans="1:65" s="2" customFormat="1" ht="16.5" customHeight="1">
      <c r="A142" s="26"/>
      <c r="B142" s="134"/>
      <c r="C142" s="152" t="s">
        <v>145</v>
      </c>
      <c r="D142" s="152" t="s">
        <v>136</v>
      </c>
      <c r="E142" s="153" t="s">
        <v>146</v>
      </c>
      <c r="F142" s="154" t="s">
        <v>147</v>
      </c>
      <c r="G142" s="155" t="s">
        <v>139</v>
      </c>
      <c r="H142" s="156">
        <v>6</v>
      </c>
      <c r="I142" s="157">
        <v>0</v>
      </c>
      <c r="J142" s="157">
        <f>ROUND(I142*H142,2)</f>
        <v>0</v>
      </c>
      <c r="K142" s="158"/>
      <c r="L142" s="159"/>
      <c r="M142" s="160" t="s">
        <v>1</v>
      </c>
      <c r="N142" s="161" t="s">
        <v>33</v>
      </c>
      <c r="O142" s="144">
        <v>0</v>
      </c>
      <c r="P142" s="144">
        <f>O142*H142</f>
        <v>0</v>
      </c>
      <c r="Q142" s="144">
        <v>0</v>
      </c>
      <c r="R142" s="144">
        <f>Q142*H142</f>
        <v>0</v>
      </c>
      <c r="S142" s="144">
        <v>0</v>
      </c>
      <c r="T142" s="145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6" t="s">
        <v>125</v>
      </c>
      <c r="AT142" s="146" t="s">
        <v>136</v>
      </c>
      <c r="AU142" s="146" t="s">
        <v>119</v>
      </c>
      <c r="AY142" s="14" t="s">
        <v>107</v>
      </c>
      <c r="BE142" s="147">
        <f>IF(N142="základní",J142,0)</f>
        <v>0</v>
      </c>
      <c r="BF142" s="147">
        <f>IF(N142="snížená",J142,0)</f>
        <v>0</v>
      </c>
      <c r="BG142" s="147">
        <f>IF(N142="zákl. přenesená",J142,0)</f>
        <v>0</v>
      </c>
      <c r="BH142" s="147">
        <f>IF(N142="sníž. přenesená",J142,0)</f>
        <v>0</v>
      </c>
      <c r="BI142" s="147">
        <f>IF(N142="nulová",J142,0)</f>
        <v>0</v>
      </c>
      <c r="BJ142" s="14" t="s">
        <v>74</v>
      </c>
      <c r="BK142" s="147">
        <f>ROUND(I142*H142,2)</f>
        <v>0</v>
      </c>
      <c r="BL142" s="14" t="s">
        <v>113</v>
      </c>
      <c r="BM142" s="146" t="s">
        <v>148</v>
      </c>
    </row>
    <row r="143" spans="1:47" s="2" customFormat="1" ht="11.25">
      <c r="A143" s="26"/>
      <c r="B143" s="27"/>
      <c r="C143" s="26"/>
      <c r="D143" s="148" t="s">
        <v>114</v>
      </c>
      <c r="E143" s="26"/>
      <c r="F143" s="149" t="s">
        <v>147</v>
      </c>
      <c r="G143" s="26"/>
      <c r="H143" s="26"/>
      <c r="I143" s="26"/>
      <c r="J143" s="26"/>
      <c r="K143" s="26"/>
      <c r="L143" s="27"/>
      <c r="M143" s="150"/>
      <c r="N143" s="151"/>
      <c r="O143" s="52"/>
      <c r="P143" s="52"/>
      <c r="Q143" s="52"/>
      <c r="R143" s="52"/>
      <c r="S143" s="52"/>
      <c r="T143" s="53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T143" s="14" t="s">
        <v>114</v>
      </c>
      <c r="AU143" s="14" t="s">
        <v>119</v>
      </c>
    </row>
    <row r="144" spans="1:65" s="2" customFormat="1" ht="16.5" customHeight="1">
      <c r="A144" s="26"/>
      <c r="B144" s="134"/>
      <c r="C144" s="152" t="s">
        <v>149</v>
      </c>
      <c r="D144" s="152" t="s">
        <v>136</v>
      </c>
      <c r="E144" s="153" t="s">
        <v>150</v>
      </c>
      <c r="F144" s="154" t="s">
        <v>151</v>
      </c>
      <c r="G144" s="155" t="s">
        <v>139</v>
      </c>
      <c r="H144" s="156">
        <v>5</v>
      </c>
      <c r="I144" s="157">
        <v>0</v>
      </c>
      <c r="J144" s="157">
        <f>ROUND(I144*H144,2)</f>
        <v>0</v>
      </c>
      <c r="K144" s="158"/>
      <c r="L144" s="159"/>
      <c r="M144" s="160" t="s">
        <v>1</v>
      </c>
      <c r="N144" s="161" t="s">
        <v>33</v>
      </c>
      <c r="O144" s="144">
        <v>0</v>
      </c>
      <c r="P144" s="144">
        <f>O144*H144</f>
        <v>0</v>
      </c>
      <c r="Q144" s="144">
        <v>0</v>
      </c>
      <c r="R144" s="144">
        <f>Q144*H144</f>
        <v>0</v>
      </c>
      <c r="S144" s="144">
        <v>0</v>
      </c>
      <c r="T144" s="14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6" t="s">
        <v>125</v>
      </c>
      <c r="AT144" s="146" t="s">
        <v>136</v>
      </c>
      <c r="AU144" s="146" t="s">
        <v>119</v>
      </c>
      <c r="AY144" s="14" t="s">
        <v>107</v>
      </c>
      <c r="BE144" s="147">
        <f>IF(N144="základní",J144,0)</f>
        <v>0</v>
      </c>
      <c r="BF144" s="147">
        <f>IF(N144="snížená",J144,0)</f>
        <v>0</v>
      </c>
      <c r="BG144" s="147">
        <f>IF(N144="zákl. přenesená",J144,0)</f>
        <v>0</v>
      </c>
      <c r="BH144" s="147">
        <f>IF(N144="sníž. přenesená",J144,0)</f>
        <v>0</v>
      </c>
      <c r="BI144" s="147">
        <f>IF(N144="nulová",J144,0)</f>
        <v>0</v>
      </c>
      <c r="BJ144" s="14" t="s">
        <v>74</v>
      </c>
      <c r="BK144" s="147">
        <f>ROUND(I144*H144,2)</f>
        <v>0</v>
      </c>
      <c r="BL144" s="14" t="s">
        <v>113</v>
      </c>
      <c r="BM144" s="146" t="s">
        <v>152</v>
      </c>
    </row>
    <row r="145" spans="1:47" s="2" customFormat="1" ht="11.25">
      <c r="A145" s="26"/>
      <c r="B145" s="27"/>
      <c r="C145" s="26"/>
      <c r="D145" s="148" t="s">
        <v>114</v>
      </c>
      <c r="E145" s="26"/>
      <c r="F145" s="149" t="s">
        <v>151</v>
      </c>
      <c r="G145" s="26"/>
      <c r="H145" s="26"/>
      <c r="I145" s="26"/>
      <c r="J145" s="26"/>
      <c r="K145" s="26"/>
      <c r="L145" s="27"/>
      <c r="M145" s="150"/>
      <c r="N145" s="151"/>
      <c r="O145" s="52"/>
      <c r="P145" s="52"/>
      <c r="Q145" s="52"/>
      <c r="R145" s="52"/>
      <c r="S145" s="52"/>
      <c r="T145" s="53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T145" s="14" t="s">
        <v>114</v>
      </c>
      <c r="AU145" s="14" t="s">
        <v>119</v>
      </c>
    </row>
    <row r="146" spans="1:65" s="2" customFormat="1" ht="16.5" customHeight="1">
      <c r="A146" s="26"/>
      <c r="B146" s="134"/>
      <c r="C146" s="152" t="s">
        <v>153</v>
      </c>
      <c r="D146" s="152" t="s">
        <v>136</v>
      </c>
      <c r="E146" s="153" t="s">
        <v>154</v>
      </c>
      <c r="F146" s="154" t="s">
        <v>155</v>
      </c>
      <c r="G146" s="155" t="s">
        <v>139</v>
      </c>
      <c r="H146" s="156">
        <v>3</v>
      </c>
      <c r="I146" s="157">
        <v>0</v>
      </c>
      <c r="J146" s="157">
        <f>ROUND(I146*H146,2)</f>
        <v>0</v>
      </c>
      <c r="K146" s="158"/>
      <c r="L146" s="159"/>
      <c r="M146" s="160" t="s">
        <v>1</v>
      </c>
      <c r="N146" s="161" t="s">
        <v>33</v>
      </c>
      <c r="O146" s="144">
        <v>0</v>
      </c>
      <c r="P146" s="144">
        <f>O146*H146</f>
        <v>0</v>
      </c>
      <c r="Q146" s="144">
        <v>0</v>
      </c>
      <c r="R146" s="144">
        <f>Q146*H146</f>
        <v>0</v>
      </c>
      <c r="S146" s="144">
        <v>0</v>
      </c>
      <c r="T146" s="145">
        <f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6" t="s">
        <v>125</v>
      </c>
      <c r="AT146" s="146" t="s">
        <v>136</v>
      </c>
      <c r="AU146" s="146" t="s">
        <v>119</v>
      </c>
      <c r="AY146" s="14" t="s">
        <v>107</v>
      </c>
      <c r="BE146" s="147">
        <f>IF(N146="základní",J146,0)</f>
        <v>0</v>
      </c>
      <c r="BF146" s="147">
        <f>IF(N146="snížená",J146,0)</f>
        <v>0</v>
      </c>
      <c r="BG146" s="147">
        <f>IF(N146="zákl. přenesená",J146,0)</f>
        <v>0</v>
      </c>
      <c r="BH146" s="147">
        <f>IF(N146="sníž. přenesená",J146,0)</f>
        <v>0</v>
      </c>
      <c r="BI146" s="147">
        <f>IF(N146="nulová",J146,0)</f>
        <v>0</v>
      </c>
      <c r="BJ146" s="14" t="s">
        <v>74</v>
      </c>
      <c r="BK146" s="147">
        <f>ROUND(I146*H146,2)</f>
        <v>0</v>
      </c>
      <c r="BL146" s="14" t="s">
        <v>113</v>
      </c>
      <c r="BM146" s="146" t="s">
        <v>156</v>
      </c>
    </row>
    <row r="147" spans="1:47" s="2" customFormat="1" ht="11.25">
      <c r="A147" s="26"/>
      <c r="B147" s="27"/>
      <c r="C147" s="26"/>
      <c r="D147" s="148" t="s">
        <v>114</v>
      </c>
      <c r="E147" s="26"/>
      <c r="F147" s="149" t="s">
        <v>155</v>
      </c>
      <c r="G147" s="26"/>
      <c r="H147" s="26"/>
      <c r="I147" s="26"/>
      <c r="J147" s="26"/>
      <c r="K147" s="26"/>
      <c r="L147" s="27"/>
      <c r="M147" s="150"/>
      <c r="N147" s="151"/>
      <c r="O147" s="52"/>
      <c r="P147" s="52"/>
      <c r="Q147" s="52"/>
      <c r="R147" s="52"/>
      <c r="S147" s="52"/>
      <c r="T147" s="53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T147" s="14" t="s">
        <v>114</v>
      </c>
      <c r="AU147" s="14" t="s">
        <v>119</v>
      </c>
    </row>
    <row r="148" spans="1:65" s="2" customFormat="1" ht="16.5" customHeight="1">
      <c r="A148" s="26"/>
      <c r="B148" s="134"/>
      <c r="C148" s="152" t="s">
        <v>157</v>
      </c>
      <c r="D148" s="152" t="s">
        <v>136</v>
      </c>
      <c r="E148" s="153" t="s">
        <v>158</v>
      </c>
      <c r="F148" s="154" t="s">
        <v>159</v>
      </c>
      <c r="G148" s="155" t="s">
        <v>139</v>
      </c>
      <c r="H148" s="156">
        <v>3</v>
      </c>
      <c r="I148" s="157">
        <v>0</v>
      </c>
      <c r="J148" s="157">
        <f>ROUND(I148*H148,2)</f>
        <v>0</v>
      </c>
      <c r="K148" s="158"/>
      <c r="L148" s="159"/>
      <c r="M148" s="160" t="s">
        <v>1</v>
      </c>
      <c r="N148" s="161" t="s">
        <v>33</v>
      </c>
      <c r="O148" s="144">
        <v>0</v>
      </c>
      <c r="P148" s="144">
        <f>O148*H148</f>
        <v>0</v>
      </c>
      <c r="Q148" s="144">
        <v>0</v>
      </c>
      <c r="R148" s="144">
        <f>Q148*H148</f>
        <v>0</v>
      </c>
      <c r="S148" s="144">
        <v>0</v>
      </c>
      <c r="T148" s="145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6" t="s">
        <v>125</v>
      </c>
      <c r="AT148" s="146" t="s">
        <v>136</v>
      </c>
      <c r="AU148" s="146" t="s">
        <v>119</v>
      </c>
      <c r="AY148" s="14" t="s">
        <v>107</v>
      </c>
      <c r="BE148" s="147">
        <f>IF(N148="základní",J148,0)</f>
        <v>0</v>
      </c>
      <c r="BF148" s="147">
        <f>IF(N148="snížená",J148,0)</f>
        <v>0</v>
      </c>
      <c r="BG148" s="147">
        <f>IF(N148="zákl. přenesená",J148,0)</f>
        <v>0</v>
      </c>
      <c r="BH148" s="147">
        <f>IF(N148="sníž. přenesená",J148,0)</f>
        <v>0</v>
      </c>
      <c r="BI148" s="147">
        <f>IF(N148="nulová",J148,0)</f>
        <v>0</v>
      </c>
      <c r="BJ148" s="14" t="s">
        <v>74</v>
      </c>
      <c r="BK148" s="147">
        <f>ROUND(I148*H148,2)</f>
        <v>0</v>
      </c>
      <c r="BL148" s="14" t="s">
        <v>113</v>
      </c>
      <c r="BM148" s="146" t="s">
        <v>160</v>
      </c>
    </row>
    <row r="149" spans="1:47" s="2" customFormat="1" ht="11.25">
      <c r="A149" s="26"/>
      <c r="B149" s="27"/>
      <c r="C149" s="26"/>
      <c r="D149" s="148" t="s">
        <v>114</v>
      </c>
      <c r="E149" s="26"/>
      <c r="F149" s="149" t="s">
        <v>159</v>
      </c>
      <c r="G149" s="26"/>
      <c r="H149" s="26"/>
      <c r="I149" s="26"/>
      <c r="J149" s="26"/>
      <c r="K149" s="26"/>
      <c r="L149" s="27"/>
      <c r="M149" s="150"/>
      <c r="N149" s="151"/>
      <c r="O149" s="52"/>
      <c r="P149" s="52"/>
      <c r="Q149" s="52"/>
      <c r="R149" s="52"/>
      <c r="S149" s="52"/>
      <c r="T149" s="53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T149" s="14" t="s">
        <v>114</v>
      </c>
      <c r="AU149" s="14" t="s">
        <v>119</v>
      </c>
    </row>
    <row r="150" spans="1:65" s="2" customFormat="1" ht="16.5" customHeight="1">
      <c r="A150" s="26"/>
      <c r="B150" s="134"/>
      <c r="C150" s="152" t="s">
        <v>161</v>
      </c>
      <c r="D150" s="152" t="s">
        <v>136</v>
      </c>
      <c r="E150" s="153" t="s">
        <v>162</v>
      </c>
      <c r="F150" s="154" t="s">
        <v>163</v>
      </c>
      <c r="G150" s="155" t="s">
        <v>118</v>
      </c>
      <c r="H150" s="156">
        <v>1</v>
      </c>
      <c r="I150" s="157">
        <v>0</v>
      </c>
      <c r="J150" s="157">
        <f>ROUND(I150*H150,2)</f>
        <v>0</v>
      </c>
      <c r="K150" s="158"/>
      <c r="L150" s="159"/>
      <c r="M150" s="160" t="s">
        <v>1</v>
      </c>
      <c r="N150" s="161" t="s">
        <v>33</v>
      </c>
      <c r="O150" s="144">
        <v>0</v>
      </c>
      <c r="P150" s="144">
        <f>O150*H150</f>
        <v>0</v>
      </c>
      <c r="Q150" s="144">
        <v>0</v>
      </c>
      <c r="R150" s="144">
        <f>Q150*H150</f>
        <v>0</v>
      </c>
      <c r="S150" s="144">
        <v>0</v>
      </c>
      <c r="T150" s="145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6" t="s">
        <v>125</v>
      </c>
      <c r="AT150" s="146" t="s">
        <v>136</v>
      </c>
      <c r="AU150" s="146" t="s">
        <v>119</v>
      </c>
      <c r="AY150" s="14" t="s">
        <v>107</v>
      </c>
      <c r="BE150" s="147">
        <f>IF(N150="základní",J150,0)</f>
        <v>0</v>
      </c>
      <c r="BF150" s="147">
        <f>IF(N150="snížená",J150,0)</f>
        <v>0</v>
      </c>
      <c r="BG150" s="147">
        <f>IF(N150="zákl. přenesená",J150,0)</f>
        <v>0</v>
      </c>
      <c r="BH150" s="147">
        <f>IF(N150="sníž. přenesená",J150,0)</f>
        <v>0</v>
      </c>
      <c r="BI150" s="147">
        <f>IF(N150="nulová",J150,0)</f>
        <v>0</v>
      </c>
      <c r="BJ150" s="14" t="s">
        <v>74</v>
      </c>
      <c r="BK150" s="147">
        <f>ROUND(I150*H150,2)</f>
        <v>0</v>
      </c>
      <c r="BL150" s="14" t="s">
        <v>113</v>
      </c>
      <c r="BM150" s="146" t="s">
        <v>164</v>
      </c>
    </row>
    <row r="151" spans="1:47" s="2" customFormat="1" ht="11.25">
      <c r="A151" s="26"/>
      <c r="B151" s="27"/>
      <c r="C151" s="26"/>
      <c r="D151" s="148" t="s">
        <v>114</v>
      </c>
      <c r="E151" s="26"/>
      <c r="F151" s="149" t="s">
        <v>163</v>
      </c>
      <c r="G151" s="26"/>
      <c r="H151" s="26"/>
      <c r="I151" s="26"/>
      <c r="J151" s="26"/>
      <c r="K151" s="26"/>
      <c r="L151" s="27"/>
      <c r="M151" s="150"/>
      <c r="N151" s="151"/>
      <c r="O151" s="52"/>
      <c r="P151" s="52"/>
      <c r="Q151" s="52"/>
      <c r="R151" s="52"/>
      <c r="S151" s="52"/>
      <c r="T151" s="53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T151" s="14" t="s">
        <v>114</v>
      </c>
      <c r="AU151" s="14" t="s">
        <v>119</v>
      </c>
    </row>
    <row r="152" spans="1:65" s="2" customFormat="1" ht="21.75" customHeight="1">
      <c r="A152" s="26"/>
      <c r="B152" s="134"/>
      <c r="C152" s="135" t="s">
        <v>165</v>
      </c>
      <c r="D152" s="135" t="s">
        <v>109</v>
      </c>
      <c r="E152" s="136" t="s">
        <v>166</v>
      </c>
      <c r="F152" s="137" t="s">
        <v>167</v>
      </c>
      <c r="G152" s="138" t="s">
        <v>139</v>
      </c>
      <c r="H152" s="139">
        <v>25</v>
      </c>
      <c r="I152" s="140">
        <v>0</v>
      </c>
      <c r="J152" s="140">
        <f>ROUND(I152*H152,2)</f>
        <v>0</v>
      </c>
      <c r="K152" s="141"/>
      <c r="L152" s="27"/>
      <c r="M152" s="142" t="s">
        <v>1</v>
      </c>
      <c r="N152" s="143" t="s">
        <v>33</v>
      </c>
      <c r="O152" s="144">
        <v>0.16</v>
      </c>
      <c r="P152" s="144">
        <f>O152*H152</f>
        <v>4</v>
      </c>
      <c r="Q152" s="144">
        <v>0</v>
      </c>
      <c r="R152" s="144">
        <f>Q152*H152</f>
        <v>0</v>
      </c>
      <c r="S152" s="144">
        <v>0</v>
      </c>
      <c r="T152" s="145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6" t="s">
        <v>113</v>
      </c>
      <c r="AT152" s="146" t="s">
        <v>109</v>
      </c>
      <c r="AU152" s="146" t="s">
        <v>119</v>
      </c>
      <c r="AY152" s="14" t="s">
        <v>107</v>
      </c>
      <c r="BE152" s="147">
        <f>IF(N152="základní",J152,0)</f>
        <v>0</v>
      </c>
      <c r="BF152" s="147">
        <f>IF(N152="snížená",J152,0)</f>
        <v>0</v>
      </c>
      <c r="BG152" s="147">
        <f>IF(N152="zákl. přenesená",J152,0)</f>
        <v>0</v>
      </c>
      <c r="BH152" s="147">
        <f>IF(N152="sníž. přenesená",J152,0)</f>
        <v>0</v>
      </c>
      <c r="BI152" s="147">
        <f>IF(N152="nulová",J152,0)</f>
        <v>0</v>
      </c>
      <c r="BJ152" s="14" t="s">
        <v>74</v>
      </c>
      <c r="BK152" s="147">
        <f>ROUND(I152*H152,2)</f>
        <v>0</v>
      </c>
      <c r="BL152" s="14" t="s">
        <v>113</v>
      </c>
      <c r="BM152" s="146" t="s">
        <v>168</v>
      </c>
    </row>
    <row r="153" spans="1:47" s="2" customFormat="1" ht="29.25">
      <c r="A153" s="26"/>
      <c r="B153" s="27"/>
      <c r="C153" s="26"/>
      <c r="D153" s="148" t="s">
        <v>114</v>
      </c>
      <c r="E153" s="26"/>
      <c r="F153" s="149" t="s">
        <v>169</v>
      </c>
      <c r="G153" s="26"/>
      <c r="H153" s="26"/>
      <c r="I153" s="26"/>
      <c r="J153" s="26"/>
      <c r="K153" s="26"/>
      <c r="L153" s="27"/>
      <c r="M153" s="150"/>
      <c r="N153" s="151"/>
      <c r="O153" s="52"/>
      <c r="P153" s="52"/>
      <c r="Q153" s="52"/>
      <c r="R153" s="52"/>
      <c r="S153" s="52"/>
      <c r="T153" s="53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T153" s="14" t="s">
        <v>114</v>
      </c>
      <c r="AU153" s="14" t="s">
        <v>119</v>
      </c>
    </row>
    <row r="154" spans="1:65" s="2" customFormat="1" ht="16.5" customHeight="1">
      <c r="A154" s="26"/>
      <c r="B154" s="134"/>
      <c r="C154" s="135" t="s">
        <v>170</v>
      </c>
      <c r="D154" s="135" t="s">
        <v>109</v>
      </c>
      <c r="E154" s="136" t="s">
        <v>171</v>
      </c>
      <c r="F154" s="137" t="s">
        <v>172</v>
      </c>
      <c r="G154" s="138" t="s">
        <v>139</v>
      </c>
      <c r="H154" s="139">
        <v>25</v>
      </c>
      <c r="I154" s="140">
        <v>0</v>
      </c>
      <c r="J154" s="140">
        <f>ROUND(I154*H154,2)</f>
        <v>0</v>
      </c>
      <c r="K154" s="141"/>
      <c r="L154" s="27"/>
      <c r="M154" s="142" t="s">
        <v>1</v>
      </c>
      <c r="N154" s="143" t="s">
        <v>33</v>
      </c>
      <c r="O154" s="144">
        <v>0.59</v>
      </c>
      <c r="P154" s="144">
        <f>O154*H154</f>
        <v>14.75</v>
      </c>
      <c r="Q154" s="144">
        <v>0</v>
      </c>
      <c r="R154" s="144">
        <f>Q154*H154</f>
        <v>0</v>
      </c>
      <c r="S154" s="144">
        <v>0</v>
      </c>
      <c r="T154" s="145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6" t="s">
        <v>113</v>
      </c>
      <c r="AT154" s="146" t="s">
        <v>109</v>
      </c>
      <c r="AU154" s="146" t="s">
        <v>119</v>
      </c>
      <c r="AY154" s="14" t="s">
        <v>107</v>
      </c>
      <c r="BE154" s="147">
        <f>IF(N154="základní",J154,0)</f>
        <v>0</v>
      </c>
      <c r="BF154" s="147">
        <f>IF(N154="snížená",J154,0)</f>
        <v>0</v>
      </c>
      <c r="BG154" s="147">
        <f>IF(N154="zákl. přenesená",J154,0)</f>
        <v>0</v>
      </c>
      <c r="BH154" s="147">
        <f>IF(N154="sníž. přenesená",J154,0)</f>
        <v>0</v>
      </c>
      <c r="BI154" s="147">
        <f>IF(N154="nulová",J154,0)</f>
        <v>0</v>
      </c>
      <c r="BJ154" s="14" t="s">
        <v>74</v>
      </c>
      <c r="BK154" s="147">
        <f>ROUND(I154*H154,2)</f>
        <v>0</v>
      </c>
      <c r="BL154" s="14" t="s">
        <v>113</v>
      </c>
      <c r="BM154" s="146" t="s">
        <v>173</v>
      </c>
    </row>
    <row r="155" spans="1:47" s="2" customFormat="1" ht="19.5">
      <c r="A155" s="26"/>
      <c r="B155" s="27"/>
      <c r="C155" s="26"/>
      <c r="D155" s="148" t="s">
        <v>114</v>
      </c>
      <c r="E155" s="26"/>
      <c r="F155" s="149" t="s">
        <v>174</v>
      </c>
      <c r="G155" s="26"/>
      <c r="H155" s="26"/>
      <c r="I155" s="26"/>
      <c r="J155" s="26"/>
      <c r="K155" s="26"/>
      <c r="L155" s="27"/>
      <c r="M155" s="150"/>
      <c r="N155" s="151"/>
      <c r="O155" s="52"/>
      <c r="P155" s="52"/>
      <c r="Q155" s="52"/>
      <c r="R155" s="52"/>
      <c r="S155" s="52"/>
      <c r="T155" s="53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T155" s="14" t="s">
        <v>114</v>
      </c>
      <c r="AU155" s="14" t="s">
        <v>119</v>
      </c>
    </row>
    <row r="156" spans="1:65" s="2" customFormat="1" ht="16.5" customHeight="1">
      <c r="A156" s="26"/>
      <c r="B156" s="134"/>
      <c r="C156" s="135" t="s">
        <v>175</v>
      </c>
      <c r="D156" s="135" t="s">
        <v>109</v>
      </c>
      <c r="E156" s="136" t="s">
        <v>176</v>
      </c>
      <c r="F156" s="137" t="s">
        <v>177</v>
      </c>
      <c r="G156" s="138" t="s">
        <v>139</v>
      </c>
      <c r="H156" s="139">
        <v>25</v>
      </c>
      <c r="I156" s="140">
        <v>0</v>
      </c>
      <c r="J156" s="140">
        <f>ROUND(I156*H156,2)</f>
        <v>0</v>
      </c>
      <c r="K156" s="141"/>
      <c r="L156" s="27"/>
      <c r="M156" s="142" t="s">
        <v>1</v>
      </c>
      <c r="N156" s="143" t="s">
        <v>33</v>
      </c>
      <c r="O156" s="144">
        <v>0.191</v>
      </c>
      <c r="P156" s="144">
        <f>O156*H156</f>
        <v>4.775</v>
      </c>
      <c r="Q156" s="144">
        <v>0</v>
      </c>
      <c r="R156" s="144">
        <f>Q156*H156</f>
        <v>0</v>
      </c>
      <c r="S156" s="144">
        <v>0</v>
      </c>
      <c r="T156" s="145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6" t="s">
        <v>113</v>
      </c>
      <c r="AT156" s="146" t="s">
        <v>109</v>
      </c>
      <c r="AU156" s="146" t="s">
        <v>119</v>
      </c>
      <c r="AY156" s="14" t="s">
        <v>107</v>
      </c>
      <c r="BE156" s="147">
        <f>IF(N156="základní",J156,0)</f>
        <v>0</v>
      </c>
      <c r="BF156" s="147">
        <f>IF(N156="snížená",J156,0)</f>
        <v>0</v>
      </c>
      <c r="BG156" s="147">
        <f>IF(N156="zákl. přenesená",J156,0)</f>
        <v>0</v>
      </c>
      <c r="BH156" s="147">
        <f>IF(N156="sníž. přenesená",J156,0)</f>
        <v>0</v>
      </c>
      <c r="BI156" s="147">
        <f>IF(N156="nulová",J156,0)</f>
        <v>0</v>
      </c>
      <c r="BJ156" s="14" t="s">
        <v>74</v>
      </c>
      <c r="BK156" s="147">
        <f>ROUND(I156*H156,2)</f>
        <v>0</v>
      </c>
      <c r="BL156" s="14" t="s">
        <v>113</v>
      </c>
      <c r="BM156" s="146" t="s">
        <v>178</v>
      </c>
    </row>
    <row r="157" spans="1:47" s="2" customFormat="1" ht="19.5">
      <c r="A157" s="26"/>
      <c r="B157" s="27"/>
      <c r="C157" s="26"/>
      <c r="D157" s="148" t="s">
        <v>114</v>
      </c>
      <c r="E157" s="26"/>
      <c r="F157" s="149" t="s">
        <v>179</v>
      </c>
      <c r="G157" s="26"/>
      <c r="H157" s="26"/>
      <c r="I157" s="26"/>
      <c r="J157" s="26"/>
      <c r="K157" s="26"/>
      <c r="L157" s="27"/>
      <c r="M157" s="150"/>
      <c r="N157" s="151"/>
      <c r="O157" s="52"/>
      <c r="P157" s="52"/>
      <c r="Q157" s="52"/>
      <c r="R157" s="52"/>
      <c r="S157" s="52"/>
      <c r="T157" s="53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T157" s="14" t="s">
        <v>114</v>
      </c>
      <c r="AU157" s="14" t="s">
        <v>119</v>
      </c>
    </row>
    <row r="158" spans="1:65" s="2" customFormat="1" ht="16.5" customHeight="1">
      <c r="A158" s="26"/>
      <c r="B158" s="134"/>
      <c r="C158" s="135" t="s">
        <v>180</v>
      </c>
      <c r="D158" s="135" t="s">
        <v>109</v>
      </c>
      <c r="E158" s="136" t="s">
        <v>181</v>
      </c>
      <c r="F158" s="137" t="s">
        <v>182</v>
      </c>
      <c r="G158" s="138" t="s">
        <v>112</v>
      </c>
      <c r="H158" s="139">
        <v>50</v>
      </c>
      <c r="I158" s="140">
        <v>0</v>
      </c>
      <c r="J158" s="140">
        <f>ROUND(I158*H158,2)</f>
        <v>0</v>
      </c>
      <c r="K158" s="141"/>
      <c r="L158" s="27"/>
      <c r="M158" s="142" t="s">
        <v>1</v>
      </c>
      <c r="N158" s="143" t="s">
        <v>33</v>
      </c>
      <c r="O158" s="144">
        <v>0.273</v>
      </c>
      <c r="P158" s="144">
        <f>O158*H158</f>
        <v>13.65</v>
      </c>
      <c r="Q158" s="144">
        <v>0</v>
      </c>
      <c r="R158" s="144">
        <f>Q158*H158</f>
        <v>0</v>
      </c>
      <c r="S158" s="144">
        <v>0</v>
      </c>
      <c r="T158" s="145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6" t="s">
        <v>113</v>
      </c>
      <c r="AT158" s="146" t="s">
        <v>109</v>
      </c>
      <c r="AU158" s="146" t="s">
        <v>119</v>
      </c>
      <c r="AY158" s="14" t="s">
        <v>107</v>
      </c>
      <c r="BE158" s="147">
        <f>IF(N158="základní",J158,0)</f>
        <v>0</v>
      </c>
      <c r="BF158" s="147">
        <f>IF(N158="snížená",J158,0)</f>
        <v>0</v>
      </c>
      <c r="BG158" s="147">
        <f>IF(N158="zákl. přenesená",J158,0)</f>
        <v>0</v>
      </c>
      <c r="BH158" s="147">
        <f>IF(N158="sníž. přenesená",J158,0)</f>
        <v>0</v>
      </c>
      <c r="BI158" s="147">
        <f>IF(N158="nulová",J158,0)</f>
        <v>0</v>
      </c>
      <c r="BJ158" s="14" t="s">
        <v>74</v>
      </c>
      <c r="BK158" s="147">
        <f>ROUND(I158*H158,2)</f>
        <v>0</v>
      </c>
      <c r="BL158" s="14" t="s">
        <v>113</v>
      </c>
      <c r="BM158" s="146" t="s">
        <v>183</v>
      </c>
    </row>
    <row r="159" spans="1:47" s="2" customFormat="1" ht="11.25">
      <c r="A159" s="26"/>
      <c r="B159" s="27"/>
      <c r="C159" s="26"/>
      <c r="D159" s="148" t="s">
        <v>114</v>
      </c>
      <c r="E159" s="26"/>
      <c r="F159" s="149" t="s">
        <v>340</v>
      </c>
      <c r="G159" s="26"/>
      <c r="H159" s="26"/>
      <c r="I159" s="26"/>
      <c r="J159" s="26"/>
      <c r="K159" s="26"/>
      <c r="L159" s="27"/>
      <c r="M159" s="150"/>
      <c r="N159" s="151"/>
      <c r="O159" s="52"/>
      <c r="P159" s="52"/>
      <c r="Q159" s="52"/>
      <c r="R159" s="52"/>
      <c r="S159" s="52"/>
      <c r="T159" s="53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T159" s="14" t="s">
        <v>114</v>
      </c>
      <c r="AU159" s="14" t="s">
        <v>119</v>
      </c>
    </row>
    <row r="160" spans="1:65" s="2" customFormat="1" ht="16.5" customHeight="1">
      <c r="A160" s="26"/>
      <c r="B160" s="134"/>
      <c r="C160" s="152" t="s">
        <v>184</v>
      </c>
      <c r="D160" s="152" t="s">
        <v>136</v>
      </c>
      <c r="E160" s="153" t="s">
        <v>185</v>
      </c>
      <c r="F160" s="154" t="s">
        <v>186</v>
      </c>
      <c r="G160" s="155" t="s">
        <v>118</v>
      </c>
      <c r="H160" s="156">
        <v>5</v>
      </c>
      <c r="I160" s="157">
        <v>0</v>
      </c>
      <c r="J160" s="157">
        <f>ROUND(I160*H160,2)</f>
        <v>0</v>
      </c>
      <c r="K160" s="158"/>
      <c r="L160" s="159"/>
      <c r="M160" s="160" t="s">
        <v>1</v>
      </c>
      <c r="N160" s="161" t="s">
        <v>33</v>
      </c>
      <c r="O160" s="144">
        <v>0</v>
      </c>
      <c r="P160" s="144">
        <f>O160*H160</f>
        <v>0</v>
      </c>
      <c r="Q160" s="144">
        <v>0</v>
      </c>
      <c r="R160" s="144">
        <f>Q160*H160</f>
        <v>0</v>
      </c>
      <c r="S160" s="144">
        <v>0</v>
      </c>
      <c r="T160" s="145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6" t="s">
        <v>125</v>
      </c>
      <c r="AT160" s="146" t="s">
        <v>136</v>
      </c>
      <c r="AU160" s="146" t="s">
        <v>119</v>
      </c>
      <c r="AY160" s="14" t="s">
        <v>107</v>
      </c>
      <c r="BE160" s="147">
        <f>IF(N160="základní",J160,0)</f>
        <v>0</v>
      </c>
      <c r="BF160" s="147">
        <f>IF(N160="snížená",J160,0)</f>
        <v>0</v>
      </c>
      <c r="BG160" s="147">
        <f>IF(N160="zákl. přenesená",J160,0)</f>
        <v>0</v>
      </c>
      <c r="BH160" s="147">
        <f>IF(N160="sníž. přenesená",J160,0)</f>
        <v>0</v>
      </c>
      <c r="BI160" s="147">
        <f>IF(N160="nulová",J160,0)</f>
        <v>0</v>
      </c>
      <c r="BJ160" s="14" t="s">
        <v>74</v>
      </c>
      <c r="BK160" s="147">
        <f>ROUND(I160*H160,2)</f>
        <v>0</v>
      </c>
      <c r="BL160" s="14" t="s">
        <v>113</v>
      </c>
      <c r="BM160" s="146" t="s">
        <v>187</v>
      </c>
    </row>
    <row r="161" spans="1:47" s="2" customFormat="1" ht="11.25">
      <c r="A161" s="26"/>
      <c r="B161" s="27"/>
      <c r="C161" s="26"/>
      <c r="D161" s="148" t="s">
        <v>114</v>
      </c>
      <c r="E161" s="26"/>
      <c r="F161" s="149" t="s">
        <v>186</v>
      </c>
      <c r="G161" s="26"/>
      <c r="H161" s="26"/>
      <c r="I161" s="26"/>
      <c r="J161" s="26"/>
      <c r="K161" s="26"/>
      <c r="L161" s="27"/>
      <c r="M161" s="150"/>
      <c r="N161" s="151"/>
      <c r="O161" s="52"/>
      <c r="P161" s="52"/>
      <c r="Q161" s="52"/>
      <c r="R161" s="52"/>
      <c r="S161" s="52"/>
      <c r="T161" s="53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T161" s="14" t="s">
        <v>114</v>
      </c>
      <c r="AU161" s="14" t="s">
        <v>119</v>
      </c>
    </row>
    <row r="162" spans="1:65" s="2" customFormat="1" ht="21.75" customHeight="1">
      <c r="A162" s="26"/>
      <c r="B162" s="134"/>
      <c r="C162" s="135" t="s">
        <v>188</v>
      </c>
      <c r="D162" s="135" t="s">
        <v>109</v>
      </c>
      <c r="E162" s="136" t="s">
        <v>189</v>
      </c>
      <c r="F162" s="137" t="s">
        <v>190</v>
      </c>
      <c r="G162" s="138" t="s">
        <v>118</v>
      </c>
      <c r="H162" s="139">
        <v>1</v>
      </c>
      <c r="I162" s="140">
        <v>0</v>
      </c>
      <c r="J162" s="140">
        <f>ROUND(I162*H162,2)</f>
        <v>0</v>
      </c>
      <c r="K162" s="141"/>
      <c r="L162" s="27"/>
      <c r="M162" s="142" t="s">
        <v>1</v>
      </c>
      <c r="N162" s="143" t="s">
        <v>33</v>
      </c>
      <c r="O162" s="144">
        <v>0.452</v>
      </c>
      <c r="P162" s="144">
        <f>O162*H162</f>
        <v>0.452</v>
      </c>
      <c r="Q162" s="144">
        <v>0</v>
      </c>
      <c r="R162" s="144">
        <f>Q162*H162</f>
        <v>0</v>
      </c>
      <c r="S162" s="144">
        <v>0</v>
      </c>
      <c r="T162" s="145">
        <f>S162*H162</f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6" t="s">
        <v>113</v>
      </c>
      <c r="AT162" s="146" t="s">
        <v>109</v>
      </c>
      <c r="AU162" s="146" t="s">
        <v>119</v>
      </c>
      <c r="AY162" s="14" t="s">
        <v>107</v>
      </c>
      <c r="BE162" s="147">
        <f>IF(N162="základní",J162,0)</f>
        <v>0</v>
      </c>
      <c r="BF162" s="147">
        <f>IF(N162="snížená",J162,0)</f>
        <v>0</v>
      </c>
      <c r="BG162" s="147">
        <f>IF(N162="zákl. přenesená",J162,0)</f>
        <v>0</v>
      </c>
      <c r="BH162" s="147">
        <f>IF(N162="sníž. přenesená",J162,0)</f>
        <v>0</v>
      </c>
      <c r="BI162" s="147">
        <f>IF(N162="nulová",J162,0)</f>
        <v>0</v>
      </c>
      <c r="BJ162" s="14" t="s">
        <v>74</v>
      </c>
      <c r="BK162" s="147">
        <f>ROUND(I162*H162,2)</f>
        <v>0</v>
      </c>
      <c r="BL162" s="14" t="s">
        <v>113</v>
      </c>
      <c r="BM162" s="146" t="s">
        <v>191</v>
      </c>
    </row>
    <row r="163" spans="1:47" s="2" customFormat="1" ht="11.25">
      <c r="A163" s="26"/>
      <c r="B163" s="27"/>
      <c r="C163" s="26"/>
      <c r="D163" s="148" t="s">
        <v>114</v>
      </c>
      <c r="E163" s="26"/>
      <c r="F163" s="149" t="s">
        <v>192</v>
      </c>
      <c r="G163" s="26"/>
      <c r="H163" s="26"/>
      <c r="I163" s="26"/>
      <c r="J163" s="26"/>
      <c r="K163" s="26"/>
      <c r="L163" s="27"/>
      <c r="M163" s="150"/>
      <c r="N163" s="151"/>
      <c r="O163" s="52"/>
      <c r="P163" s="52"/>
      <c r="Q163" s="52"/>
      <c r="R163" s="52"/>
      <c r="S163" s="52"/>
      <c r="T163" s="53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T163" s="14" t="s">
        <v>114</v>
      </c>
      <c r="AU163" s="14" t="s">
        <v>119</v>
      </c>
    </row>
    <row r="164" spans="1:65" s="2" customFormat="1" ht="16.5" customHeight="1">
      <c r="A164" s="26"/>
      <c r="B164" s="134"/>
      <c r="C164" s="135" t="s">
        <v>193</v>
      </c>
      <c r="D164" s="135" t="s">
        <v>109</v>
      </c>
      <c r="E164" s="136" t="s">
        <v>194</v>
      </c>
      <c r="F164" s="137" t="s">
        <v>195</v>
      </c>
      <c r="G164" s="138" t="s">
        <v>118</v>
      </c>
      <c r="H164" s="139">
        <v>1</v>
      </c>
      <c r="I164" s="140">
        <v>0</v>
      </c>
      <c r="J164" s="140">
        <f>ROUND(I164*H164,2)</f>
        <v>0</v>
      </c>
      <c r="K164" s="141"/>
      <c r="L164" s="27"/>
      <c r="M164" s="142" t="s">
        <v>1</v>
      </c>
      <c r="N164" s="143" t="s">
        <v>33</v>
      </c>
      <c r="O164" s="144">
        <v>1.196</v>
      </c>
      <c r="P164" s="144">
        <f>O164*H164</f>
        <v>1.196</v>
      </c>
      <c r="Q164" s="144">
        <v>0</v>
      </c>
      <c r="R164" s="144">
        <f>Q164*H164</f>
        <v>0</v>
      </c>
      <c r="S164" s="144">
        <v>0</v>
      </c>
      <c r="T164" s="145">
        <f>S164*H164</f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6" t="s">
        <v>113</v>
      </c>
      <c r="AT164" s="146" t="s">
        <v>109</v>
      </c>
      <c r="AU164" s="146" t="s">
        <v>119</v>
      </c>
      <c r="AY164" s="14" t="s">
        <v>107</v>
      </c>
      <c r="BE164" s="147">
        <f>IF(N164="základní",J164,0)</f>
        <v>0</v>
      </c>
      <c r="BF164" s="147">
        <f>IF(N164="snížená",J164,0)</f>
        <v>0</v>
      </c>
      <c r="BG164" s="147">
        <f>IF(N164="zákl. přenesená",J164,0)</f>
        <v>0</v>
      </c>
      <c r="BH164" s="147">
        <f>IF(N164="sníž. přenesená",J164,0)</f>
        <v>0</v>
      </c>
      <c r="BI164" s="147">
        <f>IF(N164="nulová",J164,0)</f>
        <v>0</v>
      </c>
      <c r="BJ164" s="14" t="s">
        <v>74</v>
      </c>
      <c r="BK164" s="147">
        <f>ROUND(I164*H164,2)</f>
        <v>0</v>
      </c>
      <c r="BL164" s="14" t="s">
        <v>113</v>
      </c>
      <c r="BM164" s="146" t="s">
        <v>196</v>
      </c>
    </row>
    <row r="165" spans="1:47" s="2" customFormat="1" ht="11.25">
      <c r="A165" s="26"/>
      <c r="B165" s="27"/>
      <c r="C165" s="26"/>
      <c r="D165" s="148" t="s">
        <v>114</v>
      </c>
      <c r="E165" s="26"/>
      <c r="F165" s="149" t="s">
        <v>195</v>
      </c>
      <c r="G165" s="26"/>
      <c r="H165" s="26"/>
      <c r="I165" s="26"/>
      <c r="J165" s="26"/>
      <c r="K165" s="26"/>
      <c r="L165" s="27"/>
      <c r="M165" s="150"/>
      <c r="N165" s="151"/>
      <c r="O165" s="52"/>
      <c r="P165" s="52"/>
      <c r="Q165" s="52"/>
      <c r="R165" s="52"/>
      <c r="S165" s="52"/>
      <c r="T165" s="53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T165" s="14" t="s">
        <v>114</v>
      </c>
      <c r="AU165" s="14" t="s">
        <v>119</v>
      </c>
    </row>
    <row r="166" spans="1:65" s="2" customFormat="1" ht="16.5" customHeight="1">
      <c r="A166" s="26"/>
      <c r="B166" s="134"/>
      <c r="C166" s="152" t="s">
        <v>197</v>
      </c>
      <c r="D166" s="152" t="s">
        <v>136</v>
      </c>
      <c r="E166" s="153" t="s">
        <v>198</v>
      </c>
      <c r="F166" s="154" t="s">
        <v>199</v>
      </c>
      <c r="G166" s="155" t="s">
        <v>118</v>
      </c>
      <c r="H166" s="156">
        <v>1</v>
      </c>
      <c r="I166" s="157">
        <v>0</v>
      </c>
      <c r="J166" s="157">
        <f>ROUND(I166*H166,2)</f>
        <v>0</v>
      </c>
      <c r="K166" s="158"/>
      <c r="L166" s="159"/>
      <c r="M166" s="160" t="s">
        <v>1</v>
      </c>
      <c r="N166" s="161" t="s">
        <v>33</v>
      </c>
      <c r="O166" s="144">
        <v>0</v>
      </c>
      <c r="P166" s="144">
        <f>O166*H166</f>
        <v>0</v>
      </c>
      <c r="Q166" s="144">
        <v>0</v>
      </c>
      <c r="R166" s="144">
        <f>Q166*H166</f>
        <v>0</v>
      </c>
      <c r="S166" s="144">
        <v>0</v>
      </c>
      <c r="T166" s="145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6" t="s">
        <v>125</v>
      </c>
      <c r="AT166" s="146" t="s">
        <v>136</v>
      </c>
      <c r="AU166" s="146" t="s">
        <v>119</v>
      </c>
      <c r="AY166" s="14" t="s">
        <v>107</v>
      </c>
      <c r="BE166" s="147">
        <f>IF(N166="základní",J166,0)</f>
        <v>0</v>
      </c>
      <c r="BF166" s="147">
        <f>IF(N166="snížená",J166,0)</f>
        <v>0</v>
      </c>
      <c r="BG166" s="147">
        <f>IF(N166="zákl. přenesená",J166,0)</f>
        <v>0</v>
      </c>
      <c r="BH166" s="147">
        <f>IF(N166="sníž. přenesená",J166,0)</f>
        <v>0</v>
      </c>
      <c r="BI166" s="147">
        <f>IF(N166="nulová",J166,0)</f>
        <v>0</v>
      </c>
      <c r="BJ166" s="14" t="s">
        <v>74</v>
      </c>
      <c r="BK166" s="147">
        <f>ROUND(I166*H166,2)</f>
        <v>0</v>
      </c>
      <c r="BL166" s="14" t="s">
        <v>113</v>
      </c>
      <c r="BM166" s="146" t="s">
        <v>200</v>
      </c>
    </row>
    <row r="167" spans="1:47" s="2" customFormat="1" ht="11.25">
      <c r="A167" s="26"/>
      <c r="B167" s="27"/>
      <c r="C167" s="26"/>
      <c r="D167" s="148" t="s">
        <v>114</v>
      </c>
      <c r="E167" s="26"/>
      <c r="F167" s="149" t="s">
        <v>199</v>
      </c>
      <c r="G167" s="26"/>
      <c r="H167" s="26"/>
      <c r="I167" s="26"/>
      <c r="J167" s="26"/>
      <c r="K167" s="26"/>
      <c r="L167" s="27"/>
      <c r="M167" s="150"/>
      <c r="N167" s="151"/>
      <c r="O167" s="52"/>
      <c r="P167" s="52"/>
      <c r="Q167" s="52"/>
      <c r="R167" s="52"/>
      <c r="S167" s="52"/>
      <c r="T167" s="53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T167" s="14" t="s">
        <v>114</v>
      </c>
      <c r="AU167" s="14" t="s">
        <v>119</v>
      </c>
    </row>
    <row r="168" spans="1:65" s="2" customFormat="1" ht="24.2" customHeight="1">
      <c r="A168" s="26"/>
      <c r="B168" s="134"/>
      <c r="C168" s="135" t="s">
        <v>201</v>
      </c>
      <c r="D168" s="135" t="s">
        <v>109</v>
      </c>
      <c r="E168" s="136" t="s">
        <v>202</v>
      </c>
      <c r="F168" s="137" t="s">
        <v>203</v>
      </c>
      <c r="G168" s="138" t="s">
        <v>139</v>
      </c>
      <c r="H168" s="139">
        <v>25</v>
      </c>
      <c r="I168" s="140">
        <v>0</v>
      </c>
      <c r="J168" s="140">
        <f>ROUND(I168*H168,2)</f>
        <v>0</v>
      </c>
      <c r="K168" s="141"/>
      <c r="L168" s="27"/>
      <c r="M168" s="142" t="s">
        <v>1</v>
      </c>
      <c r="N168" s="143" t="s">
        <v>33</v>
      </c>
      <c r="O168" s="144">
        <v>94.286</v>
      </c>
      <c r="P168" s="144">
        <f>O168*H168</f>
        <v>2357.15</v>
      </c>
      <c r="Q168" s="144">
        <v>0</v>
      </c>
      <c r="R168" s="144">
        <f>Q168*H168</f>
        <v>0</v>
      </c>
      <c r="S168" s="144">
        <v>0</v>
      </c>
      <c r="T168" s="145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6" t="s">
        <v>113</v>
      </c>
      <c r="AT168" s="146" t="s">
        <v>109</v>
      </c>
      <c r="AU168" s="146" t="s">
        <v>119</v>
      </c>
      <c r="AY168" s="14" t="s">
        <v>107</v>
      </c>
      <c r="BE168" s="147">
        <f>IF(N168="základní",J168,0)</f>
        <v>0</v>
      </c>
      <c r="BF168" s="147">
        <f>IF(N168="snížená",J168,0)</f>
        <v>0</v>
      </c>
      <c r="BG168" s="147">
        <f>IF(N168="zákl. přenesená",J168,0)</f>
        <v>0</v>
      </c>
      <c r="BH168" s="147">
        <f>IF(N168="sníž. přenesená",J168,0)</f>
        <v>0</v>
      </c>
      <c r="BI168" s="147">
        <f>IF(N168="nulová",J168,0)</f>
        <v>0</v>
      </c>
      <c r="BJ168" s="14" t="s">
        <v>74</v>
      </c>
      <c r="BK168" s="147">
        <f>ROUND(I168*H168,2)</f>
        <v>0</v>
      </c>
      <c r="BL168" s="14" t="s">
        <v>113</v>
      </c>
      <c r="BM168" s="146" t="s">
        <v>204</v>
      </c>
    </row>
    <row r="169" spans="1:47" s="2" customFormat="1" ht="19.5">
      <c r="A169" s="26"/>
      <c r="B169" s="27"/>
      <c r="C169" s="26"/>
      <c r="D169" s="148" t="s">
        <v>114</v>
      </c>
      <c r="E169" s="26"/>
      <c r="F169" s="149" t="s">
        <v>205</v>
      </c>
      <c r="G169" s="26"/>
      <c r="H169" s="26"/>
      <c r="I169" s="26"/>
      <c r="J169" s="26"/>
      <c r="K169" s="26"/>
      <c r="L169" s="27"/>
      <c r="M169" s="150"/>
      <c r="N169" s="151"/>
      <c r="O169" s="52"/>
      <c r="P169" s="52"/>
      <c r="Q169" s="52"/>
      <c r="R169" s="52"/>
      <c r="S169" s="52"/>
      <c r="T169" s="53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T169" s="14" t="s">
        <v>114</v>
      </c>
      <c r="AU169" s="14" t="s">
        <v>119</v>
      </c>
    </row>
    <row r="170" spans="1:65" s="2" customFormat="1" ht="16.5" customHeight="1">
      <c r="A170" s="26"/>
      <c r="B170" s="134"/>
      <c r="C170" s="152" t="s">
        <v>206</v>
      </c>
      <c r="D170" s="152" t="s">
        <v>136</v>
      </c>
      <c r="E170" s="153" t="s">
        <v>207</v>
      </c>
      <c r="F170" s="154" t="s">
        <v>208</v>
      </c>
      <c r="G170" s="155" t="s">
        <v>139</v>
      </c>
      <c r="H170" s="156">
        <v>25</v>
      </c>
      <c r="I170" s="157">
        <v>0</v>
      </c>
      <c r="J170" s="157">
        <f>ROUND(I170*H170,2)</f>
        <v>0</v>
      </c>
      <c r="K170" s="158"/>
      <c r="L170" s="159"/>
      <c r="M170" s="160" t="s">
        <v>1</v>
      </c>
      <c r="N170" s="161" t="s">
        <v>33</v>
      </c>
      <c r="O170" s="144">
        <v>0</v>
      </c>
      <c r="P170" s="144">
        <f>O170*H170</f>
        <v>0</v>
      </c>
      <c r="Q170" s="144">
        <v>0</v>
      </c>
      <c r="R170" s="144">
        <f>Q170*H170</f>
        <v>0</v>
      </c>
      <c r="S170" s="144">
        <v>0</v>
      </c>
      <c r="T170" s="145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6" t="s">
        <v>125</v>
      </c>
      <c r="AT170" s="146" t="s">
        <v>136</v>
      </c>
      <c r="AU170" s="146" t="s">
        <v>119</v>
      </c>
      <c r="AY170" s="14" t="s">
        <v>107</v>
      </c>
      <c r="BE170" s="147">
        <f>IF(N170="základní",J170,0)</f>
        <v>0</v>
      </c>
      <c r="BF170" s="147">
        <f>IF(N170="snížená",J170,0)</f>
        <v>0</v>
      </c>
      <c r="BG170" s="147">
        <f>IF(N170="zákl. přenesená",J170,0)</f>
        <v>0</v>
      </c>
      <c r="BH170" s="147">
        <f>IF(N170="sníž. přenesená",J170,0)</f>
        <v>0</v>
      </c>
      <c r="BI170" s="147">
        <f>IF(N170="nulová",J170,0)</f>
        <v>0</v>
      </c>
      <c r="BJ170" s="14" t="s">
        <v>74</v>
      </c>
      <c r="BK170" s="147">
        <f>ROUND(I170*H170,2)</f>
        <v>0</v>
      </c>
      <c r="BL170" s="14" t="s">
        <v>113</v>
      </c>
      <c r="BM170" s="146" t="s">
        <v>209</v>
      </c>
    </row>
    <row r="171" spans="1:47" s="2" customFormat="1" ht="11.25">
      <c r="A171" s="26"/>
      <c r="B171" s="27"/>
      <c r="C171" s="26"/>
      <c r="D171" s="148" t="s">
        <v>114</v>
      </c>
      <c r="E171" s="26"/>
      <c r="F171" s="149" t="s">
        <v>208</v>
      </c>
      <c r="G171" s="26"/>
      <c r="H171" s="26"/>
      <c r="I171" s="26"/>
      <c r="J171" s="26"/>
      <c r="K171" s="26"/>
      <c r="L171" s="27"/>
      <c r="M171" s="150"/>
      <c r="N171" s="151"/>
      <c r="O171" s="52"/>
      <c r="P171" s="52"/>
      <c r="Q171" s="52"/>
      <c r="R171" s="52"/>
      <c r="S171" s="52"/>
      <c r="T171" s="53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T171" s="14" t="s">
        <v>114</v>
      </c>
      <c r="AU171" s="14" t="s">
        <v>119</v>
      </c>
    </row>
    <row r="172" spans="1:65" s="2" customFormat="1" ht="16.5" customHeight="1">
      <c r="A172" s="26"/>
      <c r="B172" s="134"/>
      <c r="C172" s="135" t="s">
        <v>210</v>
      </c>
      <c r="D172" s="135" t="s">
        <v>109</v>
      </c>
      <c r="E172" s="136" t="s">
        <v>211</v>
      </c>
      <c r="F172" s="137" t="s">
        <v>212</v>
      </c>
      <c r="G172" s="138" t="s">
        <v>139</v>
      </c>
      <c r="H172" s="139">
        <v>25</v>
      </c>
      <c r="I172" s="140">
        <v>0</v>
      </c>
      <c r="J172" s="140">
        <f>ROUND(I172*H172,2)</f>
        <v>0</v>
      </c>
      <c r="K172" s="141"/>
      <c r="L172" s="27"/>
      <c r="M172" s="142" t="s">
        <v>1</v>
      </c>
      <c r="N172" s="143" t="s">
        <v>33</v>
      </c>
      <c r="O172" s="144">
        <v>0.663</v>
      </c>
      <c r="P172" s="144">
        <f>O172*H172</f>
        <v>16.575</v>
      </c>
      <c r="Q172" s="144">
        <v>0</v>
      </c>
      <c r="R172" s="144">
        <f>Q172*H172</f>
        <v>0</v>
      </c>
      <c r="S172" s="144">
        <v>0</v>
      </c>
      <c r="T172" s="145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6" t="s">
        <v>113</v>
      </c>
      <c r="AT172" s="146" t="s">
        <v>109</v>
      </c>
      <c r="AU172" s="146" t="s">
        <v>119</v>
      </c>
      <c r="AY172" s="14" t="s">
        <v>107</v>
      </c>
      <c r="BE172" s="147">
        <f>IF(N172="základní",J172,0)</f>
        <v>0</v>
      </c>
      <c r="BF172" s="147">
        <f>IF(N172="snížená",J172,0)</f>
        <v>0</v>
      </c>
      <c r="BG172" s="147">
        <f>IF(N172="zákl. přenesená",J172,0)</f>
        <v>0</v>
      </c>
      <c r="BH172" s="147">
        <f>IF(N172="sníž. přenesená",J172,0)</f>
        <v>0</v>
      </c>
      <c r="BI172" s="147">
        <f>IF(N172="nulová",J172,0)</f>
        <v>0</v>
      </c>
      <c r="BJ172" s="14" t="s">
        <v>74</v>
      </c>
      <c r="BK172" s="147">
        <f>ROUND(I172*H172,2)</f>
        <v>0</v>
      </c>
      <c r="BL172" s="14" t="s">
        <v>113</v>
      </c>
      <c r="BM172" s="146" t="s">
        <v>213</v>
      </c>
    </row>
    <row r="173" spans="1:47" s="2" customFormat="1" ht="11.25">
      <c r="A173" s="26"/>
      <c r="B173" s="27"/>
      <c r="C173" s="26"/>
      <c r="D173" s="148" t="s">
        <v>114</v>
      </c>
      <c r="E173" s="26"/>
      <c r="F173" s="149" t="s">
        <v>341</v>
      </c>
      <c r="G173" s="26"/>
      <c r="H173" s="26"/>
      <c r="I173" s="26"/>
      <c r="J173" s="26"/>
      <c r="K173" s="26"/>
      <c r="L173" s="27"/>
      <c r="M173" s="150"/>
      <c r="N173" s="151"/>
      <c r="O173" s="52"/>
      <c r="P173" s="52"/>
      <c r="Q173" s="52"/>
      <c r="R173" s="52"/>
      <c r="S173" s="52"/>
      <c r="T173" s="53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T173" s="14" t="s">
        <v>114</v>
      </c>
      <c r="AU173" s="14" t="s">
        <v>119</v>
      </c>
    </row>
    <row r="174" spans="1:65" s="2" customFormat="1" ht="16.5" customHeight="1">
      <c r="A174" s="26"/>
      <c r="B174" s="134"/>
      <c r="C174" s="135" t="s">
        <v>214</v>
      </c>
      <c r="D174" s="135" t="s">
        <v>109</v>
      </c>
      <c r="E174" s="136" t="s">
        <v>215</v>
      </c>
      <c r="F174" s="137" t="s">
        <v>216</v>
      </c>
      <c r="G174" s="138" t="s">
        <v>112</v>
      </c>
      <c r="H174" s="139">
        <v>200</v>
      </c>
      <c r="I174" s="140">
        <v>0</v>
      </c>
      <c r="J174" s="140">
        <f>ROUND(I174*H174,2)</f>
        <v>0</v>
      </c>
      <c r="K174" s="141"/>
      <c r="L174" s="27"/>
      <c r="M174" s="142" t="s">
        <v>1</v>
      </c>
      <c r="N174" s="143" t="s">
        <v>33</v>
      </c>
      <c r="O174" s="144">
        <v>0.058</v>
      </c>
      <c r="P174" s="144">
        <f>O174*H174</f>
        <v>11.600000000000001</v>
      </c>
      <c r="Q174" s="144">
        <v>0</v>
      </c>
      <c r="R174" s="144">
        <f>Q174*H174</f>
        <v>0</v>
      </c>
      <c r="S174" s="144">
        <v>0</v>
      </c>
      <c r="T174" s="145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6" t="s">
        <v>113</v>
      </c>
      <c r="AT174" s="146" t="s">
        <v>109</v>
      </c>
      <c r="AU174" s="146" t="s">
        <v>119</v>
      </c>
      <c r="AY174" s="14" t="s">
        <v>107</v>
      </c>
      <c r="BE174" s="147">
        <f>IF(N174="základní",J174,0)</f>
        <v>0</v>
      </c>
      <c r="BF174" s="147">
        <f>IF(N174="snížená",J174,0)</f>
        <v>0</v>
      </c>
      <c r="BG174" s="147">
        <f>IF(N174="zákl. přenesená",J174,0)</f>
        <v>0</v>
      </c>
      <c r="BH174" s="147">
        <f>IF(N174="sníž. přenesená",J174,0)</f>
        <v>0</v>
      </c>
      <c r="BI174" s="147">
        <f>IF(N174="nulová",J174,0)</f>
        <v>0</v>
      </c>
      <c r="BJ174" s="14" t="s">
        <v>74</v>
      </c>
      <c r="BK174" s="147">
        <f>ROUND(I174*H174,2)</f>
        <v>0</v>
      </c>
      <c r="BL174" s="14" t="s">
        <v>113</v>
      </c>
      <c r="BM174" s="146" t="s">
        <v>217</v>
      </c>
    </row>
    <row r="175" spans="1:47" s="2" customFormat="1" ht="11.25">
      <c r="A175" s="26"/>
      <c r="B175" s="27"/>
      <c r="C175" s="26"/>
      <c r="D175" s="148" t="s">
        <v>114</v>
      </c>
      <c r="E175" s="26"/>
      <c r="F175" s="149" t="s">
        <v>216</v>
      </c>
      <c r="G175" s="26"/>
      <c r="H175" s="26"/>
      <c r="I175" s="26"/>
      <c r="J175" s="26"/>
      <c r="K175" s="26"/>
      <c r="L175" s="27"/>
      <c r="M175" s="150"/>
      <c r="N175" s="151"/>
      <c r="O175" s="52"/>
      <c r="P175" s="52"/>
      <c r="Q175" s="52"/>
      <c r="R175" s="52"/>
      <c r="S175" s="52"/>
      <c r="T175" s="53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T175" s="14" t="s">
        <v>114</v>
      </c>
      <c r="AU175" s="14" t="s">
        <v>119</v>
      </c>
    </row>
    <row r="176" spans="1:65" s="2" customFormat="1" ht="16.5" customHeight="1">
      <c r="A176" s="26"/>
      <c r="B176" s="134"/>
      <c r="C176" s="152" t="s">
        <v>218</v>
      </c>
      <c r="D176" s="152" t="s">
        <v>136</v>
      </c>
      <c r="E176" s="153" t="s">
        <v>219</v>
      </c>
      <c r="F176" s="154" t="s">
        <v>220</v>
      </c>
      <c r="G176" s="155" t="s">
        <v>221</v>
      </c>
      <c r="H176" s="156">
        <v>6</v>
      </c>
      <c r="I176" s="157">
        <v>0</v>
      </c>
      <c r="J176" s="157">
        <f>ROUND(I176*H176,2)</f>
        <v>0</v>
      </c>
      <c r="K176" s="158"/>
      <c r="L176" s="159"/>
      <c r="M176" s="160" t="s">
        <v>1</v>
      </c>
      <c r="N176" s="161" t="s">
        <v>33</v>
      </c>
      <c r="O176" s="144">
        <v>0</v>
      </c>
      <c r="P176" s="144">
        <f>O176*H176</f>
        <v>0</v>
      </c>
      <c r="Q176" s="144">
        <v>0</v>
      </c>
      <c r="R176" s="144">
        <f>Q176*H176</f>
        <v>0</v>
      </c>
      <c r="S176" s="144">
        <v>0</v>
      </c>
      <c r="T176" s="145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6" t="s">
        <v>125</v>
      </c>
      <c r="AT176" s="146" t="s">
        <v>136</v>
      </c>
      <c r="AU176" s="146" t="s">
        <v>119</v>
      </c>
      <c r="AY176" s="14" t="s">
        <v>107</v>
      </c>
      <c r="BE176" s="147">
        <f>IF(N176="základní",J176,0)</f>
        <v>0</v>
      </c>
      <c r="BF176" s="147">
        <f>IF(N176="snížená",J176,0)</f>
        <v>0</v>
      </c>
      <c r="BG176" s="147">
        <f>IF(N176="zákl. přenesená",J176,0)</f>
        <v>0</v>
      </c>
      <c r="BH176" s="147">
        <f>IF(N176="sníž. přenesená",J176,0)</f>
        <v>0</v>
      </c>
      <c r="BI176" s="147">
        <f>IF(N176="nulová",J176,0)</f>
        <v>0</v>
      </c>
      <c r="BJ176" s="14" t="s">
        <v>74</v>
      </c>
      <c r="BK176" s="147">
        <f>ROUND(I176*H176,2)</f>
        <v>0</v>
      </c>
      <c r="BL176" s="14" t="s">
        <v>113</v>
      </c>
      <c r="BM176" s="146" t="s">
        <v>222</v>
      </c>
    </row>
    <row r="177" spans="1:47" s="2" customFormat="1" ht="11.25">
      <c r="A177" s="26"/>
      <c r="B177" s="27"/>
      <c r="C177" s="26"/>
      <c r="D177" s="148" t="s">
        <v>114</v>
      </c>
      <c r="E177" s="26"/>
      <c r="F177" s="149" t="s">
        <v>220</v>
      </c>
      <c r="G177" s="26"/>
      <c r="H177" s="26"/>
      <c r="I177" s="26"/>
      <c r="J177" s="26"/>
      <c r="K177" s="26"/>
      <c r="L177" s="27"/>
      <c r="M177" s="150"/>
      <c r="N177" s="151"/>
      <c r="O177" s="52"/>
      <c r="P177" s="52"/>
      <c r="Q177" s="52"/>
      <c r="R177" s="52"/>
      <c r="S177" s="52"/>
      <c r="T177" s="53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T177" s="14" t="s">
        <v>114</v>
      </c>
      <c r="AU177" s="14" t="s">
        <v>119</v>
      </c>
    </row>
    <row r="178" spans="1:65" s="2" customFormat="1" ht="16.5" customHeight="1">
      <c r="A178" s="26"/>
      <c r="B178" s="134"/>
      <c r="C178" s="135" t="s">
        <v>223</v>
      </c>
      <c r="D178" s="135" t="s">
        <v>109</v>
      </c>
      <c r="E178" s="136" t="s">
        <v>224</v>
      </c>
      <c r="F178" s="137" t="s">
        <v>225</v>
      </c>
      <c r="G178" s="138" t="s">
        <v>226</v>
      </c>
      <c r="H178" s="139">
        <v>1</v>
      </c>
      <c r="I178" s="140">
        <v>0</v>
      </c>
      <c r="J178" s="140">
        <f>ROUND(I178*H178,2)</f>
        <v>0</v>
      </c>
      <c r="K178" s="141"/>
      <c r="L178" s="27"/>
      <c r="M178" s="142" t="s">
        <v>1</v>
      </c>
      <c r="N178" s="143" t="s">
        <v>33</v>
      </c>
      <c r="O178" s="144">
        <v>0</v>
      </c>
      <c r="P178" s="144">
        <f>O178*H178</f>
        <v>0</v>
      </c>
      <c r="Q178" s="144">
        <v>0</v>
      </c>
      <c r="R178" s="144">
        <f>Q178*H178</f>
        <v>0</v>
      </c>
      <c r="S178" s="144">
        <v>0</v>
      </c>
      <c r="T178" s="145">
        <f>S178*H178</f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6" t="s">
        <v>113</v>
      </c>
      <c r="AT178" s="146" t="s">
        <v>109</v>
      </c>
      <c r="AU178" s="146" t="s">
        <v>119</v>
      </c>
      <c r="AY178" s="14" t="s">
        <v>107</v>
      </c>
      <c r="BE178" s="147">
        <f>IF(N178="základní",J178,0)</f>
        <v>0</v>
      </c>
      <c r="BF178" s="147">
        <f>IF(N178="snížená",J178,0)</f>
        <v>0</v>
      </c>
      <c r="BG178" s="147">
        <f>IF(N178="zákl. přenesená",J178,0)</f>
        <v>0</v>
      </c>
      <c r="BH178" s="147">
        <f>IF(N178="sníž. přenesená",J178,0)</f>
        <v>0</v>
      </c>
      <c r="BI178" s="147">
        <f>IF(N178="nulová",J178,0)</f>
        <v>0</v>
      </c>
      <c r="BJ178" s="14" t="s">
        <v>74</v>
      </c>
      <c r="BK178" s="147">
        <f>ROUND(I178*H178,2)</f>
        <v>0</v>
      </c>
      <c r="BL178" s="14" t="s">
        <v>113</v>
      </c>
      <c r="BM178" s="146" t="s">
        <v>227</v>
      </c>
    </row>
    <row r="179" spans="1:47" s="2" customFormat="1" ht="11.25">
      <c r="A179" s="26"/>
      <c r="B179" s="27"/>
      <c r="C179" s="26"/>
      <c r="D179" s="148" t="s">
        <v>114</v>
      </c>
      <c r="E179" s="26"/>
      <c r="F179" s="149" t="s">
        <v>225</v>
      </c>
      <c r="G179" s="26"/>
      <c r="H179" s="26"/>
      <c r="I179" s="26"/>
      <c r="J179" s="26"/>
      <c r="K179" s="26"/>
      <c r="L179" s="27"/>
      <c r="M179" s="150"/>
      <c r="N179" s="151"/>
      <c r="O179" s="52"/>
      <c r="P179" s="52"/>
      <c r="Q179" s="52"/>
      <c r="R179" s="52"/>
      <c r="S179" s="52"/>
      <c r="T179" s="53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T179" s="14" t="s">
        <v>114</v>
      </c>
      <c r="AU179" s="14" t="s">
        <v>119</v>
      </c>
    </row>
    <row r="180" spans="1:65" s="2" customFormat="1" ht="16.5" customHeight="1">
      <c r="A180" s="26"/>
      <c r="B180" s="134"/>
      <c r="C180" s="135" t="s">
        <v>228</v>
      </c>
      <c r="D180" s="135" t="s">
        <v>109</v>
      </c>
      <c r="E180" s="136" t="s">
        <v>229</v>
      </c>
      <c r="F180" s="137" t="s">
        <v>230</v>
      </c>
      <c r="G180" s="138" t="s">
        <v>231</v>
      </c>
      <c r="H180" s="139">
        <v>24</v>
      </c>
      <c r="I180" s="140">
        <v>0</v>
      </c>
      <c r="J180" s="140">
        <f>ROUND(I180*H180,2)</f>
        <v>0</v>
      </c>
      <c r="K180" s="141"/>
      <c r="L180" s="27"/>
      <c r="M180" s="142" t="s">
        <v>1</v>
      </c>
      <c r="N180" s="143" t="s">
        <v>33</v>
      </c>
      <c r="O180" s="144">
        <v>0.183</v>
      </c>
      <c r="P180" s="144">
        <f>O180*H180</f>
        <v>4.3919999999999995</v>
      </c>
      <c r="Q180" s="144">
        <v>0</v>
      </c>
      <c r="R180" s="144">
        <f>Q180*H180</f>
        <v>0</v>
      </c>
      <c r="S180" s="144">
        <v>0</v>
      </c>
      <c r="T180" s="145">
        <f>S180*H180</f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6" t="s">
        <v>113</v>
      </c>
      <c r="AT180" s="146" t="s">
        <v>109</v>
      </c>
      <c r="AU180" s="146" t="s">
        <v>119</v>
      </c>
      <c r="AY180" s="14" t="s">
        <v>107</v>
      </c>
      <c r="BE180" s="147">
        <f>IF(N180="základní",J180,0)</f>
        <v>0</v>
      </c>
      <c r="BF180" s="147">
        <f>IF(N180="snížená",J180,0)</f>
        <v>0</v>
      </c>
      <c r="BG180" s="147">
        <f>IF(N180="zákl. přenesená",J180,0)</f>
        <v>0</v>
      </c>
      <c r="BH180" s="147">
        <f>IF(N180="sníž. přenesená",J180,0)</f>
        <v>0</v>
      </c>
      <c r="BI180" s="147">
        <f>IF(N180="nulová",J180,0)</f>
        <v>0</v>
      </c>
      <c r="BJ180" s="14" t="s">
        <v>74</v>
      </c>
      <c r="BK180" s="147">
        <f>ROUND(I180*H180,2)</f>
        <v>0</v>
      </c>
      <c r="BL180" s="14" t="s">
        <v>113</v>
      </c>
      <c r="BM180" s="146" t="s">
        <v>232</v>
      </c>
    </row>
    <row r="181" spans="1:47" s="2" customFormat="1" ht="11.25">
      <c r="A181" s="26"/>
      <c r="B181" s="27"/>
      <c r="C181" s="26"/>
      <c r="D181" s="148" t="s">
        <v>114</v>
      </c>
      <c r="E181" s="26"/>
      <c r="F181" s="149" t="s">
        <v>230</v>
      </c>
      <c r="G181" s="26"/>
      <c r="H181" s="26"/>
      <c r="I181" s="26"/>
      <c r="J181" s="26"/>
      <c r="K181" s="26"/>
      <c r="L181" s="27"/>
      <c r="M181" s="150"/>
      <c r="N181" s="151"/>
      <c r="O181" s="52"/>
      <c r="P181" s="52"/>
      <c r="Q181" s="52"/>
      <c r="R181" s="52"/>
      <c r="S181" s="52"/>
      <c r="T181" s="53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T181" s="14" t="s">
        <v>114</v>
      </c>
      <c r="AU181" s="14" t="s">
        <v>119</v>
      </c>
    </row>
    <row r="182" spans="1:65" s="2" customFormat="1" ht="16.5" customHeight="1">
      <c r="A182" s="26"/>
      <c r="B182" s="134"/>
      <c r="C182" s="135" t="s">
        <v>233</v>
      </c>
      <c r="D182" s="135" t="s">
        <v>109</v>
      </c>
      <c r="E182" s="136" t="s">
        <v>234</v>
      </c>
      <c r="F182" s="137" t="s">
        <v>235</v>
      </c>
      <c r="G182" s="138" t="s">
        <v>226</v>
      </c>
      <c r="H182" s="139">
        <v>1</v>
      </c>
      <c r="I182" s="140">
        <v>0</v>
      </c>
      <c r="J182" s="140">
        <f>ROUND(I182*H182,2)</f>
        <v>0</v>
      </c>
      <c r="K182" s="141"/>
      <c r="L182" s="27"/>
      <c r="M182" s="142" t="s">
        <v>1</v>
      </c>
      <c r="N182" s="143" t="s">
        <v>33</v>
      </c>
      <c r="O182" s="144">
        <v>0</v>
      </c>
      <c r="P182" s="144">
        <f>O182*H182</f>
        <v>0</v>
      </c>
      <c r="Q182" s="144">
        <v>0</v>
      </c>
      <c r="R182" s="144">
        <f>Q182*H182</f>
        <v>0</v>
      </c>
      <c r="S182" s="144">
        <v>0</v>
      </c>
      <c r="T182" s="145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6" t="s">
        <v>113</v>
      </c>
      <c r="AT182" s="146" t="s">
        <v>109</v>
      </c>
      <c r="AU182" s="146" t="s">
        <v>119</v>
      </c>
      <c r="AY182" s="14" t="s">
        <v>107</v>
      </c>
      <c r="BE182" s="147">
        <f>IF(N182="základní",J182,0)</f>
        <v>0</v>
      </c>
      <c r="BF182" s="147">
        <f>IF(N182="snížená",J182,0)</f>
        <v>0</v>
      </c>
      <c r="BG182" s="147">
        <f>IF(N182="zákl. přenesená",J182,0)</f>
        <v>0</v>
      </c>
      <c r="BH182" s="147">
        <f>IF(N182="sníž. přenesená",J182,0)</f>
        <v>0</v>
      </c>
      <c r="BI182" s="147">
        <f>IF(N182="nulová",J182,0)</f>
        <v>0</v>
      </c>
      <c r="BJ182" s="14" t="s">
        <v>74</v>
      </c>
      <c r="BK182" s="147">
        <f>ROUND(I182*H182,2)</f>
        <v>0</v>
      </c>
      <c r="BL182" s="14" t="s">
        <v>113</v>
      </c>
      <c r="BM182" s="146" t="s">
        <v>236</v>
      </c>
    </row>
    <row r="183" spans="1:47" s="2" customFormat="1" ht="11.25">
      <c r="A183" s="26"/>
      <c r="B183" s="27"/>
      <c r="C183" s="26"/>
      <c r="D183" s="148" t="s">
        <v>114</v>
      </c>
      <c r="E183" s="26"/>
      <c r="F183" s="149" t="s">
        <v>235</v>
      </c>
      <c r="G183" s="26"/>
      <c r="H183" s="26"/>
      <c r="I183" s="26"/>
      <c r="J183" s="26"/>
      <c r="K183" s="26"/>
      <c r="L183" s="27"/>
      <c r="M183" s="150"/>
      <c r="N183" s="151"/>
      <c r="O183" s="52"/>
      <c r="P183" s="52"/>
      <c r="Q183" s="52"/>
      <c r="R183" s="52"/>
      <c r="S183" s="52"/>
      <c r="T183" s="53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T183" s="14" t="s">
        <v>114</v>
      </c>
      <c r="AU183" s="14" t="s">
        <v>119</v>
      </c>
    </row>
    <row r="184" spans="2:63" s="12" customFormat="1" ht="20.85" customHeight="1">
      <c r="B184" s="122"/>
      <c r="D184" s="123" t="s">
        <v>67</v>
      </c>
      <c r="E184" s="132" t="s">
        <v>237</v>
      </c>
      <c r="F184" s="132" t="s">
        <v>238</v>
      </c>
      <c r="J184" s="133">
        <f>BK184</f>
        <v>0</v>
      </c>
      <c r="L184" s="122"/>
      <c r="M184" s="126"/>
      <c r="N184" s="127"/>
      <c r="O184" s="127"/>
      <c r="P184" s="128">
        <f>SUM(P185:P212)</f>
        <v>19069.896</v>
      </c>
      <c r="Q184" s="127"/>
      <c r="R184" s="128">
        <f>SUM(R185:R212)</f>
        <v>0</v>
      </c>
      <c r="S184" s="127"/>
      <c r="T184" s="129">
        <f>SUM(T185:T212)</f>
        <v>0</v>
      </c>
      <c r="AR184" s="123" t="s">
        <v>74</v>
      </c>
      <c r="AT184" s="130" t="s">
        <v>67</v>
      </c>
      <c r="AU184" s="130" t="s">
        <v>76</v>
      </c>
      <c r="AY184" s="123" t="s">
        <v>107</v>
      </c>
      <c r="BK184" s="131">
        <f>SUM(BK185:BK212)</f>
        <v>0</v>
      </c>
    </row>
    <row r="185" spans="1:65" s="2" customFormat="1" ht="16.5" customHeight="1">
      <c r="A185" s="26"/>
      <c r="B185" s="134"/>
      <c r="C185" s="152" t="s">
        <v>239</v>
      </c>
      <c r="D185" s="152" t="s">
        <v>136</v>
      </c>
      <c r="E185" s="153" t="s">
        <v>240</v>
      </c>
      <c r="F185" s="154" t="s">
        <v>241</v>
      </c>
      <c r="G185" s="155" t="s">
        <v>139</v>
      </c>
      <c r="H185" s="156">
        <v>200</v>
      </c>
      <c r="I185" s="157">
        <v>0</v>
      </c>
      <c r="J185" s="157">
        <f>ROUND(I185*H185,2)</f>
        <v>0</v>
      </c>
      <c r="K185" s="158"/>
      <c r="L185" s="159"/>
      <c r="M185" s="160" t="s">
        <v>1</v>
      </c>
      <c r="N185" s="161" t="s">
        <v>33</v>
      </c>
      <c r="O185" s="144">
        <v>0</v>
      </c>
      <c r="P185" s="144">
        <f>O185*H185</f>
        <v>0</v>
      </c>
      <c r="Q185" s="144">
        <v>0</v>
      </c>
      <c r="R185" s="144">
        <f>Q185*H185</f>
        <v>0</v>
      </c>
      <c r="S185" s="144">
        <v>0</v>
      </c>
      <c r="T185" s="145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6" t="s">
        <v>125</v>
      </c>
      <c r="AT185" s="146" t="s">
        <v>136</v>
      </c>
      <c r="AU185" s="146" t="s">
        <v>119</v>
      </c>
      <c r="AY185" s="14" t="s">
        <v>107</v>
      </c>
      <c r="BE185" s="147">
        <f>IF(N185="základní",J185,0)</f>
        <v>0</v>
      </c>
      <c r="BF185" s="147">
        <f>IF(N185="snížená",J185,0)</f>
        <v>0</v>
      </c>
      <c r="BG185" s="147">
        <f>IF(N185="zákl. přenesená",J185,0)</f>
        <v>0</v>
      </c>
      <c r="BH185" s="147">
        <f>IF(N185="sníž. přenesená",J185,0)</f>
        <v>0</v>
      </c>
      <c r="BI185" s="147">
        <f>IF(N185="nulová",J185,0)</f>
        <v>0</v>
      </c>
      <c r="BJ185" s="14" t="s">
        <v>74</v>
      </c>
      <c r="BK185" s="147">
        <f>ROUND(I185*H185,2)</f>
        <v>0</v>
      </c>
      <c r="BL185" s="14" t="s">
        <v>113</v>
      </c>
      <c r="BM185" s="146" t="s">
        <v>242</v>
      </c>
    </row>
    <row r="186" spans="1:47" s="2" customFormat="1" ht="11.25">
      <c r="A186" s="26"/>
      <c r="B186" s="27"/>
      <c r="C186" s="26"/>
      <c r="D186" s="148" t="s">
        <v>114</v>
      </c>
      <c r="E186" s="26"/>
      <c r="F186" s="149" t="s">
        <v>241</v>
      </c>
      <c r="G186" s="26"/>
      <c r="H186" s="26"/>
      <c r="I186" s="26"/>
      <c r="J186" s="26"/>
      <c r="K186" s="26"/>
      <c r="L186" s="27"/>
      <c r="M186" s="150"/>
      <c r="N186" s="151"/>
      <c r="O186" s="52"/>
      <c r="P186" s="52"/>
      <c r="Q186" s="52"/>
      <c r="R186" s="52"/>
      <c r="S186" s="52"/>
      <c r="T186" s="53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T186" s="14" t="s">
        <v>114</v>
      </c>
      <c r="AU186" s="14" t="s">
        <v>119</v>
      </c>
    </row>
    <row r="187" spans="1:65" s="2" customFormat="1" ht="16.5" customHeight="1">
      <c r="A187" s="26"/>
      <c r="B187" s="134"/>
      <c r="C187" s="152" t="s">
        <v>243</v>
      </c>
      <c r="D187" s="152" t="s">
        <v>136</v>
      </c>
      <c r="E187" s="153" t="s">
        <v>162</v>
      </c>
      <c r="F187" s="154" t="s">
        <v>163</v>
      </c>
      <c r="G187" s="155" t="s">
        <v>118</v>
      </c>
      <c r="H187" s="156">
        <v>2</v>
      </c>
      <c r="I187" s="157">
        <v>0</v>
      </c>
      <c r="J187" s="157">
        <f>ROUND(I187*H187,2)</f>
        <v>0</v>
      </c>
      <c r="K187" s="158"/>
      <c r="L187" s="159"/>
      <c r="M187" s="160" t="s">
        <v>1</v>
      </c>
      <c r="N187" s="161" t="s">
        <v>33</v>
      </c>
      <c r="O187" s="144">
        <v>0</v>
      </c>
      <c r="P187" s="144">
        <f>O187*H187</f>
        <v>0</v>
      </c>
      <c r="Q187" s="144">
        <v>0</v>
      </c>
      <c r="R187" s="144">
        <f>Q187*H187</f>
        <v>0</v>
      </c>
      <c r="S187" s="144">
        <v>0</v>
      </c>
      <c r="T187" s="145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6" t="s">
        <v>125</v>
      </c>
      <c r="AT187" s="146" t="s">
        <v>136</v>
      </c>
      <c r="AU187" s="146" t="s">
        <v>119</v>
      </c>
      <c r="AY187" s="14" t="s">
        <v>107</v>
      </c>
      <c r="BE187" s="147">
        <f>IF(N187="základní",J187,0)</f>
        <v>0</v>
      </c>
      <c r="BF187" s="147">
        <f>IF(N187="snížená",J187,0)</f>
        <v>0</v>
      </c>
      <c r="BG187" s="147">
        <f>IF(N187="zákl. přenesená",J187,0)</f>
        <v>0</v>
      </c>
      <c r="BH187" s="147">
        <f>IF(N187="sníž. přenesená",J187,0)</f>
        <v>0</v>
      </c>
      <c r="BI187" s="147">
        <f>IF(N187="nulová",J187,0)</f>
        <v>0</v>
      </c>
      <c r="BJ187" s="14" t="s">
        <v>74</v>
      </c>
      <c r="BK187" s="147">
        <f>ROUND(I187*H187,2)</f>
        <v>0</v>
      </c>
      <c r="BL187" s="14" t="s">
        <v>113</v>
      </c>
      <c r="BM187" s="146" t="s">
        <v>244</v>
      </c>
    </row>
    <row r="188" spans="1:47" s="2" customFormat="1" ht="11.25">
      <c r="A188" s="26"/>
      <c r="B188" s="27"/>
      <c r="C188" s="26"/>
      <c r="D188" s="148" t="s">
        <v>114</v>
      </c>
      <c r="E188" s="26"/>
      <c r="F188" s="149" t="s">
        <v>163</v>
      </c>
      <c r="G188" s="26"/>
      <c r="H188" s="26"/>
      <c r="I188" s="26"/>
      <c r="J188" s="26"/>
      <c r="K188" s="26"/>
      <c r="L188" s="27"/>
      <c r="M188" s="150"/>
      <c r="N188" s="151"/>
      <c r="O188" s="52"/>
      <c r="P188" s="52"/>
      <c r="Q188" s="52"/>
      <c r="R188" s="52"/>
      <c r="S188" s="52"/>
      <c r="T188" s="53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T188" s="14" t="s">
        <v>114</v>
      </c>
      <c r="AU188" s="14" t="s">
        <v>119</v>
      </c>
    </row>
    <row r="189" spans="1:65" s="2" customFormat="1" ht="24.2" customHeight="1">
      <c r="A189" s="26"/>
      <c r="B189" s="134"/>
      <c r="C189" s="135" t="s">
        <v>245</v>
      </c>
      <c r="D189" s="135" t="s">
        <v>109</v>
      </c>
      <c r="E189" s="136" t="s">
        <v>246</v>
      </c>
      <c r="F189" s="137" t="s">
        <v>247</v>
      </c>
      <c r="G189" s="138" t="s">
        <v>139</v>
      </c>
      <c r="H189" s="139">
        <v>200</v>
      </c>
      <c r="I189" s="140">
        <v>0</v>
      </c>
      <c r="J189" s="140">
        <f>ROUND(I189*H189,2)</f>
        <v>0</v>
      </c>
      <c r="K189" s="141"/>
      <c r="L189" s="27"/>
      <c r="M189" s="142" t="s">
        <v>1</v>
      </c>
      <c r="N189" s="143" t="s">
        <v>33</v>
      </c>
      <c r="O189" s="144">
        <v>0.195</v>
      </c>
      <c r="P189" s="144">
        <f>O189*H189</f>
        <v>39</v>
      </c>
      <c r="Q189" s="144">
        <v>0</v>
      </c>
      <c r="R189" s="144">
        <f>Q189*H189</f>
        <v>0</v>
      </c>
      <c r="S189" s="144">
        <v>0</v>
      </c>
      <c r="T189" s="145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6" t="s">
        <v>113</v>
      </c>
      <c r="AT189" s="146" t="s">
        <v>109</v>
      </c>
      <c r="AU189" s="146" t="s">
        <v>119</v>
      </c>
      <c r="AY189" s="14" t="s">
        <v>107</v>
      </c>
      <c r="BE189" s="147">
        <f>IF(N189="základní",J189,0)</f>
        <v>0</v>
      </c>
      <c r="BF189" s="147">
        <f>IF(N189="snížená",J189,0)</f>
        <v>0</v>
      </c>
      <c r="BG189" s="147">
        <f>IF(N189="zákl. přenesená",J189,0)</f>
        <v>0</v>
      </c>
      <c r="BH189" s="147">
        <f>IF(N189="sníž. přenesená",J189,0)</f>
        <v>0</v>
      </c>
      <c r="BI189" s="147">
        <f>IF(N189="nulová",J189,0)</f>
        <v>0</v>
      </c>
      <c r="BJ189" s="14" t="s">
        <v>74</v>
      </c>
      <c r="BK189" s="147">
        <f>ROUND(I189*H189,2)</f>
        <v>0</v>
      </c>
      <c r="BL189" s="14" t="s">
        <v>113</v>
      </c>
      <c r="BM189" s="146" t="s">
        <v>248</v>
      </c>
    </row>
    <row r="190" spans="1:47" s="2" customFormat="1" ht="29.25">
      <c r="A190" s="26"/>
      <c r="B190" s="27"/>
      <c r="C190" s="26"/>
      <c r="D190" s="148" t="s">
        <v>114</v>
      </c>
      <c r="E190" s="26"/>
      <c r="F190" s="149" t="s">
        <v>249</v>
      </c>
      <c r="G190" s="26"/>
      <c r="H190" s="26"/>
      <c r="I190" s="26"/>
      <c r="J190" s="26"/>
      <c r="K190" s="26"/>
      <c r="L190" s="27"/>
      <c r="M190" s="150"/>
      <c r="N190" s="151"/>
      <c r="O190" s="52"/>
      <c r="P190" s="52"/>
      <c r="Q190" s="52"/>
      <c r="R190" s="52"/>
      <c r="S190" s="52"/>
      <c r="T190" s="53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T190" s="14" t="s">
        <v>114</v>
      </c>
      <c r="AU190" s="14" t="s">
        <v>119</v>
      </c>
    </row>
    <row r="191" spans="1:65" s="2" customFormat="1" ht="21.75" customHeight="1">
      <c r="A191" s="26"/>
      <c r="B191" s="134"/>
      <c r="C191" s="135" t="s">
        <v>250</v>
      </c>
      <c r="D191" s="135" t="s">
        <v>109</v>
      </c>
      <c r="E191" s="136" t="s">
        <v>251</v>
      </c>
      <c r="F191" s="137" t="s">
        <v>252</v>
      </c>
      <c r="G191" s="138" t="s">
        <v>139</v>
      </c>
      <c r="H191" s="139">
        <v>50</v>
      </c>
      <c r="I191" s="140">
        <v>0</v>
      </c>
      <c r="J191" s="140">
        <f>ROUND(I191*H191,2)</f>
        <v>0</v>
      </c>
      <c r="K191" s="141"/>
      <c r="L191" s="27"/>
      <c r="M191" s="142" t="s">
        <v>1</v>
      </c>
      <c r="N191" s="143" t="s">
        <v>33</v>
      </c>
      <c r="O191" s="144">
        <v>0.274</v>
      </c>
      <c r="P191" s="144">
        <f>O191*H191</f>
        <v>13.700000000000001</v>
      </c>
      <c r="Q191" s="144">
        <v>0</v>
      </c>
      <c r="R191" s="144">
        <f>Q191*H191</f>
        <v>0</v>
      </c>
      <c r="S191" s="144">
        <v>0</v>
      </c>
      <c r="T191" s="145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6" t="s">
        <v>113</v>
      </c>
      <c r="AT191" s="146" t="s">
        <v>109</v>
      </c>
      <c r="AU191" s="146" t="s">
        <v>119</v>
      </c>
      <c r="AY191" s="14" t="s">
        <v>107</v>
      </c>
      <c r="BE191" s="147">
        <f>IF(N191="základní",J191,0)</f>
        <v>0</v>
      </c>
      <c r="BF191" s="147">
        <f>IF(N191="snížená",J191,0)</f>
        <v>0</v>
      </c>
      <c r="BG191" s="147">
        <f>IF(N191="zákl. přenesená",J191,0)</f>
        <v>0</v>
      </c>
      <c r="BH191" s="147">
        <f>IF(N191="sníž. přenesená",J191,0)</f>
        <v>0</v>
      </c>
      <c r="BI191" s="147">
        <f>IF(N191="nulová",J191,0)</f>
        <v>0</v>
      </c>
      <c r="BJ191" s="14" t="s">
        <v>74</v>
      </c>
      <c r="BK191" s="147">
        <f>ROUND(I191*H191,2)</f>
        <v>0</v>
      </c>
      <c r="BL191" s="14" t="s">
        <v>113</v>
      </c>
      <c r="BM191" s="146" t="s">
        <v>253</v>
      </c>
    </row>
    <row r="192" spans="1:47" s="2" customFormat="1" ht="29.25">
      <c r="A192" s="26"/>
      <c r="B192" s="27"/>
      <c r="C192" s="26"/>
      <c r="D192" s="148" t="s">
        <v>114</v>
      </c>
      <c r="E192" s="26"/>
      <c r="F192" s="149" t="s">
        <v>254</v>
      </c>
      <c r="G192" s="26"/>
      <c r="H192" s="26"/>
      <c r="I192" s="26"/>
      <c r="J192" s="26"/>
      <c r="K192" s="26"/>
      <c r="L192" s="27"/>
      <c r="M192" s="150"/>
      <c r="N192" s="151"/>
      <c r="O192" s="52"/>
      <c r="P192" s="52"/>
      <c r="Q192" s="52"/>
      <c r="R192" s="52"/>
      <c r="S192" s="52"/>
      <c r="T192" s="53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T192" s="14" t="s">
        <v>114</v>
      </c>
      <c r="AU192" s="14" t="s">
        <v>119</v>
      </c>
    </row>
    <row r="193" spans="1:65" s="2" customFormat="1" ht="16.5" customHeight="1">
      <c r="A193" s="26"/>
      <c r="B193" s="134"/>
      <c r="C193" s="135" t="s">
        <v>255</v>
      </c>
      <c r="D193" s="135" t="s">
        <v>109</v>
      </c>
      <c r="E193" s="136" t="s">
        <v>181</v>
      </c>
      <c r="F193" s="137" t="s">
        <v>182</v>
      </c>
      <c r="G193" s="138" t="s">
        <v>112</v>
      </c>
      <c r="H193" s="139">
        <v>50</v>
      </c>
      <c r="I193" s="140">
        <v>0</v>
      </c>
      <c r="J193" s="140">
        <f>ROUND(I193*H193,2)</f>
        <v>0</v>
      </c>
      <c r="K193" s="141"/>
      <c r="L193" s="27"/>
      <c r="M193" s="142" t="s">
        <v>1</v>
      </c>
      <c r="N193" s="143" t="s">
        <v>33</v>
      </c>
      <c r="O193" s="144">
        <v>0.273</v>
      </c>
      <c r="P193" s="144">
        <f>O193*H193</f>
        <v>13.65</v>
      </c>
      <c r="Q193" s="144">
        <v>0</v>
      </c>
      <c r="R193" s="144">
        <f>Q193*H193</f>
        <v>0</v>
      </c>
      <c r="S193" s="144">
        <v>0</v>
      </c>
      <c r="T193" s="145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6" t="s">
        <v>113</v>
      </c>
      <c r="AT193" s="146" t="s">
        <v>109</v>
      </c>
      <c r="AU193" s="146" t="s">
        <v>119</v>
      </c>
      <c r="AY193" s="14" t="s">
        <v>107</v>
      </c>
      <c r="BE193" s="147">
        <f>IF(N193="základní",J193,0)</f>
        <v>0</v>
      </c>
      <c r="BF193" s="147">
        <f>IF(N193="snížená",J193,0)</f>
        <v>0</v>
      </c>
      <c r="BG193" s="147">
        <f>IF(N193="zákl. přenesená",J193,0)</f>
        <v>0</v>
      </c>
      <c r="BH193" s="147">
        <f>IF(N193="sníž. přenesená",J193,0)</f>
        <v>0</v>
      </c>
      <c r="BI193" s="147">
        <f>IF(N193="nulová",J193,0)</f>
        <v>0</v>
      </c>
      <c r="BJ193" s="14" t="s">
        <v>74</v>
      </c>
      <c r="BK193" s="147">
        <f>ROUND(I193*H193,2)</f>
        <v>0</v>
      </c>
      <c r="BL193" s="14" t="s">
        <v>113</v>
      </c>
      <c r="BM193" s="146" t="s">
        <v>256</v>
      </c>
    </row>
    <row r="194" spans="1:47" s="2" customFormat="1" ht="11.25">
      <c r="A194" s="26"/>
      <c r="B194" s="27"/>
      <c r="C194" s="26"/>
      <c r="D194" s="148" t="s">
        <v>114</v>
      </c>
      <c r="E194" s="26"/>
      <c r="F194" s="149" t="s">
        <v>342</v>
      </c>
      <c r="G194" s="26"/>
      <c r="H194" s="26"/>
      <c r="I194" s="26"/>
      <c r="J194" s="26"/>
      <c r="K194" s="26"/>
      <c r="L194" s="27"/>
      <c r="M194" s="150"/>
      <c r="N194" s="151"/>
      <c r="O194" s="52"/>
      <c r="P194" s="52"/>
      <c r="Q194" s="52"/>
      <c r="R194" s="52"/>
      <c r="S194" s="52"/>
      <c r="T194" s="53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T194" s="14" t="s">
        <v>114</v>
      </c>
      <c r="AU194" s="14" t="s">
        <v>119</v>
      </c>
    </row>
    <row r="195" spans="1:65" s="2" customFormat="1" ht="16.5" customHeight="1">
      <c r="A195" s="26"/>
      <c r="B195" s="134"/>
      <c r="C195" s="152" t="s">
        <v>257</v>
      </c>
      <c r="D195" s="152" t="s">
        <v>136</v>
      </c>
      <c r="E195" s="153" t="s">
        <v>185</v>
      </c>
      <c r="F195" s="154" t="s">
        <v>186</v>
      </c>
      <c r="G195" s="155" t="s">
        <v>118</v>
      </c>
      <c r="H195" s="156">
        <v>5</v>
      </c>
      <c r="I195" s="157">
        <v>0</v>
      </c>
      <c r="J195" s="157">
        <f>ROUND(I195*H195,2)</f>
        <v>0</v>
      </c>
      <c r="K195" s="158"/>
      <c r="L195" s="159"/>
      <c r="M195" s="160" t="s">
        <v>1</v>
      </c>
      <c r="N195" s="161" t="s">
        <v>33</v>
      </c>
      <c r="O195" s="144">
        <v>0</v>
      </c>
      <c r="P195" s="144">
        <f>O195*H195</f>
        <v>0</v>
      </c>
      <c r="Q195" s="144">
        <v>0</v>
      </c>
      <c r="R195" s="144">
        <f>Q195*H195</f>
        <v>0</v>
      </c>
      <c r="S195" s="144">
        <v>0</v>
      </c>
      <c r="T195" s="145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6" t="s">
        <v>125</v>
      </c>
      <c r="AT195" s="146" t="s">
        <v>136</v>
      </c>
      <c r="AU195" s="146" t="s">
        <v>119</v>
      </c>
      <c r="AY195" s="14" t="s">
        <v>107</v>
      </c>
      <c r="BE195" s="147">
        <f>IF(N195="základní",J195,0)</f>
        <v>0</v>
      </c>
      <c r="BF195" s="147">
        <f>IF(N195="snížená",J195,0)</f>
        <v>0</v>
      </c>
      <c r="BG195" s="147">
        <f>IF(N195="zákl. přenesená",J195,0)</f>
        <v>0</v>
      </c>
      <c r="BH195" s="147">
        <f>IF(N195="sníž. přenesená",J195,0)</f>
        <v>0</v>
      </c>
      <c r="BI195" s="147">
        <f>IF(N195="nulová",J195,0)</f>
        <v>0</v>
      </c>
      <c r="BJ195" s="14" t="s">
        <v>74</v>
      </c>
      <c r="BK195" s="147">
        <f>ROUND(I195*H195,2)</f>
        <v>0</v>
      </c>
      <c r="BL195" s="14" t="s">
        <v>113</v>
      </c>
      <c r="BM195" s="146" t="s">
        <v>258</v>
      </c>
    </row>
    <row r="196" spans="1:47" s="2" customFormat="1" ht="11.25">
      <c r="A196" s="26"/>
      <c r="B196" s="27"/>
      <c r="C196" s="26"/>
      <c r="D196" s="148" t="s">
        <v>114</v>
      </c>
      <c r="E196" s="26"/>
      <c r="F196" s="149" t="s">
        <v>186</v>
      </c>
      <c r="G196" s="26"/>
      <c r="H196" s="26"/>
      <c r="I196" s="26"/>
      <c r="J196" s="26"/>
      <c r="K196" s="26"/>
      <c r="L196" s="27"/>
      <c r="M196" s="150"/>
      <c r="N196" s="151"/>
      <c r="O196" s="52"/>
      <c r="P196" s="52"/>
      <c r="Q196" s="52"/>
      <c r="R196" s="52"/>
      <c r="S196" s="52"/>
      <c r="T196" s="53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T196" s="14" t="s">
        <v>114</v>
      </c>
      <c r="AU196" s="14" t="s">
        <v>119</v>
      </c>
    </row>
    <row r="197" spans="1:65" s="2" customFormat="1" ht="21.75" customHeight="1">
      <c r="A197" s="26"/>
      <c r="B197" s="134"/>
      <c r="C197" s="135" t="s">
        <v>259</v>
      </c>
      <c r="D197" s="135" t="s">
        <v>109</v>
      </c>
      <c r="E197" s="136" t="s">
        <v>189</v>
      </c>
      <c r="F197" s="137" t="s">
        <v>190</v>
      </c>
      <c r="G197" s="138" t="s">
        <v>118</v>
      </c>
      <c r="H197" s="139">
        <v>2</v>
      </c>
      <c r="I197" s="140">
        <v>0</v>
      </c>
      <c r="J197" s="140">
        <f>ROUND(I197*H197,2)</f>
        <v>0</v>
      </c>
      <c r="K197" s="141"/>
      <c r="L197" s="27"/>
      <c r="M197" s="142" t="s">
        <v>1</v>
      </c>
      <c r="N197" s="143" t="s">
        <v>33</v>
      </c>
      <c r="O197" s="144">
        <v>0.452</v>
      </c>
      <c r="P197" s="144">
        <f>O197*H197</f>
        <v>0.904</v>
      </c>
      <c r="Q197" s="144">
        <v>0</v>
      </c>
      <c r="R197" s="144">
        <f>Q197*H197</f>
        <v>0</v>
      </c>
      <c r="S197" s="144">
        <v>0</v>
      </c>
      <c r="T197" s="145">
        <f>S197*H197</f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6" t="s">
        <v>113</v>
      </c>
      <c r="AT197" s="146" t="s">
        <v>109</v>
      </c>
      <c r="AU197" s="146" t="s">
        <v>119</v>
      </c>
      <c r="AY197" s="14" t="s">
        <v>107</v>
      </c>
      <c r="BE197" s="147">
        <f>IF(N197="základní",J197,0)</f>
        <v>0</v>
      </c>
      <c r="BF197" s="147">
        <f>IF(N197="snížená",J197,0)</f>
        <v>0</v>
      </c>
      <c r="BG197" s="147">
        <f>IF(N197="zákl. přenesená",J197,0)</f>
        <v>0</v>
      </c>
      <c r="BH197" s="147">
        <f>IF(N197="sníž. přenesená",J197,0)</f>
        <v>0</v>
      </c>
      <c r="BI197" s="147">
        <f>IF(N197="nulová",J197,0)</f>
        <v>0</v>
      </c>
      <c r="BJ197" s="14" t="s">
        <v>74</v>
      </c>
      <c r="BK197" s="147">
        <f>ROUND(I197*H197,2)</f>
        <v>0</v>
      </c>
      <c r="BL197" s="14" t="s">
        <v>113</v>
      </c>
      <c r="BM197" s="146" t="s">
        <v>260</v>
      </c>
    </row>
    <row r="198" spans="1:47" s="2" customFormat="1" ht="11.25">
      <c r="A198" s="26"/>
      <c r="B198" s="27"/>
      <c r="C198" s="26"/>
      <c r="D198" s="148" t="s">
        <v>114</v>
      </c>
      <c r="E198" s="26"/>
      <c r="F198" s="149" t="s">
        <v>192</v>
      </c>
      <c r="G198" s="26"/>
      <c r="H198" s="26"/>
      <c r="I198" s="26"/>
      <c r="J198" s="26"/>
      <c r="K198" s="26"/>
      <c r="L198" s="27"/>
      <c r="M198" s="150"/>
      <c r="N198" s="151"/>
      <c r="O198" s="52"/>
      <c r="P198" s="52"/>
      <c r="Q198" s="52"/>
      <c r="R198" s="52"/>
      <c r="S198" s="52"/>
      <c r="T198" s="53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T198" s="14" t="s">
        <v>114</v>
      </c>
      <c r="AU198" s="14" t="s">
        <v>119</v>
      </c>
    </row>
    <row r="199" spans="1:65" s="2" customFormat="1" ht="16.5" customHeight="1">
      <c r="A199" s="26"/>
      <c r="B199" s="134"/>
      <c r="C199" s="135" t="s">
        <v>261</v>
      </c>
      <c r="D199" s="135" t="s">
        <v>109</v>
      </c>
      <c r="E199" s="136" t="s">
        <v>194</v>
      </c>
      <c r="F199" s="137" t="s">
        <v>195</v>
      </c>
      <c r="G199" s="138" t="s">
        <v>118</v>
      </c>
      <c r="H199" s="139">
        <v>2</v>
      </c>
      <c r="I199" s="140">
        <v>0</v>
      </c>
      <c r="J199" s="140">
        <f>ROUND(I199*H199,2)</f>
        <v>0</v>
      </c>
      <c r="K199" s="141"/>
      <c r="L199" s="27"/>
      <c r="M199" s="142" t="s">
        <v>1</v>
      </c>
      <c r="N199" s="143" t="s">
        <v>33</v>
      </c>
      <c r="O199" s="144">
        <v>1.196</v>
      </c>
      <c r="P199" s="144">
        <f>O199*H199</f>
        <v>2.392</v>
      </c>
      <c r="Q199" s="144">
        <v>0</v>
      </c>
      <c r="R199" s="144">
        <f>Q199*H199</f>
        <v>0</v>
      </c>
      <c r="S199" s="144">
        <v>0</v>
      </c>
      <c r="T199" s="145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6" t="s">
        <v>113</v>
      </c>
      <c r="AT199" s="146" t="s">
        <v>109</v>
      </c>
      <c r="AU199" s="146" t="s">
        <v>119</v>
      </c>
      <c r="AY199" s="14" t="s">
        <v>107</v>
      </c>
      <c r="BE199" s="147">
        <f>IF(N199="základní",J199,0)</f>
        <v>0</v>
      </c>
      <c r="BF199" s="147">
        <f>IF(N199="snížená",J199,0)</f>
        <v>0</v>
      </c>
      <c r="BG199" s="147">
        <f>IF(N199="zákl. přenesená",J199,0)</f>
        <v>0</v>
      </c>
      <c r="BH199" s="147">
        <f>IF(N199="sníž. přenesená",J199,0)</f>
        <v>0</v>
      </c>
      <c r="BI199" s="147">
        <f>IF(N199="nulová",J199,0)</f>
        <v>0</v>
      </c>
      <c r="BJ199" s="14" t="s">
        <v>74</v>
      </c>
      <c r="BK199" s="147">
        <f>ROUND(I199*H199,2)</f>
        <v>0</v>
      </c>
      <c r="BL199" s="14" t="s">
        <v>113</v>
      </c>
      <c r="BM199" s="146" t="s">
        <v>262</v>
      </c>
    </row>
    <row r="200" spans="1:47" s="2" customFormat="1" ht="11.25">
      <c r="A200" s="26"/>
      <c r="B200" s="27"/>
      <c r="C200" s="26"/>
      <c r="D200" s="148" t="s">
        <v>114</v>
      </c>
      <c r="E200" s="26"/>
      <c r="F200" s="149" t="s">
        <v>195</v>
      </c>
      <c r="G200" s="26"/>
      <c r="H200" s="26"/>
      <c r="I200" s="26"/>
      <c r="J200" s="26"/>
      <c r="K200" s="26"/>
      <c r="L200" s="27"/>
      <c r="M200" s="150"/>
      <c r="N200" s="151"/>
      <c r="O200" s="52"/>
      <c r="P200" s="52"/>
      <c r="Q200" s="52"/>
      <c r="R200" s="52"/>
      <c r="S200" s="52"/>
      <c r="T200" s="53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T200" s="14" t="s">
        <v>114</v>
      </c>
      <c r="AU200" s="14" t="s">
        <v>119</v>
      </c>
    </row>
    <row r="201" spans="1:65" s="2" customFormat="1" ht="16.5" customHeight="1">
      <c r="A201" s="26"/>
      <c r="B201" s="134"/>
      <c r="C201" s="152" t="s">
        <v>263</v>
      </c>
      <c r="D201" s="152" t="s">
        <v>136</v>
      </c>
      <c r="E201" s="153" t="s">
        <v>198</v>
      </c>
      <c r="F201" s="154" t="s">
        <v>199</v>
      </c>
      <c r="G201" s="155" t="s">
        <v>118</v>
      </c>
      <c r="H201" s="156">
        <v>2</v>
      </c>
      <c r="I201" s="157">
        <v>0</v>
      </c>
      <c r="J201" s="157">
        <f>ROUND(I201*H201,2)</f>
        <v>0</v>
      </c>
      <c r="K201" s="158"/>
      <c r="L201" s="159"/>
      <c r="M201" s="160" t="s">
        <v>1</v>
      </c>
      <c r="N201" s="161" t="s">
        <v>33</v>
      </c>
      <c r="O201" s="144">
        <v>0</v>
      </c>
      <c r="P201" s="144">
        <f>O201*H201</f>
        <v>0</v>
      </c>
      <c r="Q201" s="144">
        <v>0</v>
      </c>
      <c r="R201" s="144">
        <f>Q201*H201</f>
        <v>0</v>
      </c>
      <c r="S201" s="144">
        <v>0</v>
      </c>
      <c r="T201" s="145">
        <f>S201*H201</f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6" t="s">
        <v>125</v>
      </c>
      <c r="AT201" s="146" t="s">
        <v>136</v>
      </c>
      <c r="AU201" s="146" t="s">
        <v>119</v>
      </c>
      <c r="AY201" s="14" t="s">
        <v>107</v>
      </c>
      <c r="BE201" s="147">
        <f>IF(N201="základní",J201,0)</f>
        <v>0</v>
      </c>
      <c r="BF201" s="147">
        <f>IF(N201="snížená",J201,0)</f>
        <v>0</v>
      </c>
      <c r="BG201" s="147">
        <f>IF(N201="zákl. přenesená",J201,0)</f>
        <v>0</v>
      </c>
      <c r="BH201" s="147">
        <f>IF(N201="sníž. přenesená",J201,0)</f>
        <v>0</v>
      </c>
      <c r="BI201" s="147">
        <f>IF(N201="nulová",J201,0)</f>
        <v>0</v>
      </c>
      <c r="BJ201" s="14" t="s">
        <v>74</v>
      </c>
      <c r="BK201" s="147">
        <f>ROUND(I201*H201,2)</f>
        <v>0</v>
      </c>
      <c r="BL201" s="14" t="s">
        <v>113</v>
      </c>
      <c r="BM201" s="146" t="s">
        <v>264</v>
      </c>
    </row>
    <row r="202" spans="1:47" s="2" customFormat="1" ht="11.25">
      <c r="A202" s="26"/>
      <c r="B202" s="27"/>
      <c r="C202" s="26"/>
      <c r="D202" s="148" t="s">
        <v>114</v>
      </c>
      <c r="E202" s="26"/>
      <c r="F202" s="149" t="s">
        <v>199</v>
      </c>
      <c r="G202" s="26"/>
      <c r="H202" s="26"/>
      <c r="I202" s="26"/>
      <c r="J202" s="26"/>
      <c r="K202" s="26"/>
      <c r="L202" s="27"/>
      <c r="M202" s="150"/>
      <c r="N202" s="151"/>
      <c r="O202" s="52"/>
      <c r="P202" s="52"/>
      <c r="Q202" s="52"/>
      <c r="R202" s="52"/>
      <c r="S202" s="52"/>
      <c r="T202" s="53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T202" s="14" t="s">
        <v>114</v>
      </c>
      <c r="AU202" s="14" t="s">
        <v>119</v>
      </c>
    </row>
    <row r="203" spans="1:65" s="2" customFormat="1" ht="24.2" customHeight="1">
      <c r="A203" s="26"/>
      <c r="B203" s="134"/>
      <c r="C203" s="135" t="s">
        <v>265</v>
      </c>
      <c r="D203" s="135" t="s">
        <v>109</v>
      </c>
      <c r="E203" s="136" t="s">
        <v>202</v>
      </c>
      <c r="F203" s="137" t="s">
        <v>203</v>
      </c>
      <c r="G203" s="138" t="s">
        <v>139</v>
      </c>
      <c r="H203" s="139">
        <v>200</v>
      </c>
      <c r="I203" s="140">
        <v>0</v>
      </c>
      <c r="J203" s="140">
        <f>ROUND(I203*H203,2)</f>
        <v>0</v>
      </c>
      <c r="K203" s="141"/>
      <c r="L203" s="27"/>
      <c r="M203" s="142" t="s">
        <v>1</v>
      </c>
      <c r="N203" s="143" t="s">
        <v>33</v>
      </c>
      <c r="O203" s="144">
        <v>94.286</v>
      </c>
      <c r="P203" s="144">
        <f>O203*H203</f>
        <v>18857.2</v>
      </c>
      <c r="Q203" s="144">
        <v>0</v>
      </c>
      <c r="R203" s="144">
        <f>Q203*H203</f>
        <v>0</v>
      </c>
      <c r="S203" s="144">
        <v>0</v>
      </c>
      <c r="T203" s="145">
        <f>S203*H203</f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6" t="s">
        <v>113</v>
      </c>
      <c r="AT203" s="146" t="s">
        <v>109</v>
      </c>
      <c r="AU203" s="146" t="s">
        <v>119</v>
      </c>
      <c r="AY203" s="14" t="s">
        <v>107</v>
      </c>
      <c r="BE203" s="147">
        <f>IF(N203="základní",J203,0)</f>
        <v>0</v>
      </c>
      <c r="BF203" s="147">
        <f>IF(N203="snížená",J203,0)</f>
        <v>0</v>
      </c>
      <c r="BG203" s="147">
        <f>IF(N203="zákl. přenesená",J203,0)</f>
        <v>0</v>
      </c>
      <c r="BH203" s="147">
        <f>IF(N203="sníž. přenesená",J203,0)</f>
        <v>0</v>
      </c>
      <c r="BI203" s="147">
        <f>IF(N203="nulová",J203,0)</f>
        <v>0</v>
      </c>
      <c r="BJ203" s="14" t="s">
        <v>74</v>
      </c>
      <c r="BK203" s="147">
        <f>ROUND(I203*H203,2)</f>
        <v>0</v>
      </c>
      <c r="BL203" s="14" t="s">
        <v>113</v>
      </c>
      <c r="BM203" s="146" t="s">
        <v>266</v>
      </c>
    </row>
    <row r="204" spans="1:47" s="2" customFormat="1" ht="19.5">
      <c r="A204" s="26"/>
      <c r="B204" s="27"/>
      <c r="C204" s="26"/>
      <c r="D204" s="148" t="s">
        <v>114</v>
      </c>
      <c r="E204" s="26"/>
      <c r="F204" s="149" t="s">
        <v>205</v>
      </c>
      <c r="G204" s="26"/>
      <c r="H204" s="26"/>
      <c r="I204" s="26"/>
      <c r="J204" s="26"/>
      <c r="K204" s="26"/>
      <c r="L204" s="27"/>
      <c r="M204" s="150"/>
      <c r="N204" s="151"/>
      <c r="O204" s="52"/>
      <c r="P204" s="52"/>
      <c r="Q204" s="52"/>
      <c r="R204" s="52"/>
      <c r="S204" s="52"/>
      <c r="T204" s="53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T204" s="14" t="s">
        <v>114</v>
      </c>
      <c r="AU204" s="14" t="s">
        <v>119</v>
      </c>
    </row>
    <row r="205" spans="1:65" s="2" customFormat="1" ht="16.5" customHeight="1">
      <c r="A205" s="26"/>
      <c r="B205" s="134"/>
      <c r="C205" s="152" t="s">
        <v>267</v>
      </c>
      <c r="D205" s="152" t="s">
        <v>136</v>
      </c>
      <c r="E205" s="153" t="s">
        <v>207</v>
      </c>
      <c r="F205" s="154" t="s">
        <v>208</v>
      </c>
      <c r="G205" s="155" t="s">
        <v>139</v>
      </c>
      <c r="H205" s="156">
        <v>200</v>
      </c>
      <c r="I205" s="157">
        <v>0</v>
      </c>
      <c r="J205" s="157">
        <f>ROUND(I205*H205,2)</f>
        <v>0</v>
      </c>
      <c r="K205" s="158"/>
      <c r="L205" s="159"/>
      <c r="M205" s="160" t="s">
        <v>1</v>
      </c>
      <c r="N205" s="161" t="s">
        <v>33</v>
      </c>
      <c r="O205" s="144">
        <v>0</v>
      </c>
      <c r="P205" s="144">
        <f>O205*H205</f>
        <v>0</v>
      </c>
      <c r="Q205" s="144">
        <v>0</v>
      </c>
      <c r="R205" s="144">
        <f>Q205*H205</f>
        <v>0</v>
      </c>
      <c r="S205" s="144">
        <v>0</v>
      </c>
      <c r="T205" s="145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6" t="s">
        <v>125</v>
      </c>
      <c r="AT205" s="146" t="s">
        <v>136</v>
      </c>
      <c r="AU205" s="146" t="s">
        <v>119</v>
      </c>
      <c r="AY205" s="14" t="s">
        <v>107</v>
      </c>
      <c r="BE205" s="147">
        <f>IF(N205="základní",J205,0)</f>
        <v>0</v>
      </c>
      <c r="BF205" s="147">
        <f>IF(N205="snížená",J205,0)</f>
        <v>0</v>
      </c>
      <c r="BG205" s="147">
        <f>IF(N205="zákl. přenesená",J205,0)</f>
        <v>0</v>
      </c>
      <c r="BH205" s="147">
        <f>IF(N205="sníž. přenesená",J205,0)</f>
        <v>0</v>
      </c>
      <c r="BI205" s="147">
        <f>IF(N205="nulová",J205,0)</f>
        <v>0</v>
      </c>
      <c r="BJ205" s="14" t="s">
        <v>74</v>
      </c>
      <c r="BK205" s="147">
        <f>ROUND(I205*H205,2)</f>
        <v>0</v>
      </c>
      <c r="BL205" s="14" t="s">
        <v>113</v>
      </c>
      <c r="BM205" s="146" t="s">
        <v>268</v>
      </c>
    </row>
    <row r="206" spans="1:47" s="2" customFormat="1" ht="11.25">
      <c r="A206" s="26"/>
      <c r="B206" s="27"/>
      <c r="C206" s="26"/>
      <c r="D206" s="148" t="s">
        <v>114</v>
      </c>
      <c r="E206" s="26"/>
      <c r="F206" s="149" t="s">
        <v>208</v>
      </c>
      <c r="G206" s="26"/>
      <c r="H206" s="26"/>
      <c r="I206" s="26"/>
      <c r="J206" s="26"/>
      <c r="K206" s="26"/>
      <c r="L206" s="27"/>
      <c r="M206" s="150"/>
      <c r="N206" s="151"/>
      <c r="O206" s="52"/>
      <c r="P206" s="52"/>
      <c r="Q206" s="52"/>
      <c r="R206" s="52"/>
      <c r="S206" s="52"/>
      <c r="T206" s="53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T206" s="14" t="s">
        <v>114</v>
      </c>
      <c r="AU206" s="14" t="s">
        <v>119</v>
      </c>
    </row>
    <row r="207" spans="1:65" s="2" customFormat="1" ht="16.5" customHeight="1">
      <c r="A207" s="26"/>
      <c r="B207" s="134"/>
      <c r="C207" s="135" t="s">
        <v>269</v>
      </c>
      <c r="D207" s="135" t="s">
        <v>109</v>
      </c>
      <c r="E207" s="136" t="s">
        <v>211</v>
      </c>
      <c r="F207" s="137" t="s">
        <v>212</v>
      </c>
      <c r="G207" s="138" t="s">
        <v>139</v>
      </c>
      <c r="H207" s="139">
        <v>200</v>
      </c>
      <c r="I207" s="140">
        <v>0</v>
      </c>
      <c r="J207" s="140">
        <f>ROUND(I207*H207,2)</f>
        <v>0</v>
      </c>
      <c r="K207" s="141"/>
      <c r="L207" s="27"/>
      <c r="M207" s="142" t="s">
        <v>1</v>
      </c>
      <c r="N207" s="143" t="s">
        <v>33</v>
      </c>
      <c r="O207" s="144">
        <v>0.663</v>
      </c>
      <c r="P207" s="144">
        <f>O207*H207</f>
        <v>132.6</v>
      </c>
      <c r="Q207" s="144">
        <v>0</v>
      </c>
      <c r="R207" s="144">
        <f>Q207*H207</f>
        <v>0</v>
      </c>
      <c r="S207" s="144">
        <v>0</v>
      </c>
      <c r="T207" s="145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46" t="s">
        <v>113</v>
      </c>
      <c r="AT207" s="146" t="s">
        <v>109</v>
      </c>
      <c r="AU207" s="146" t="s">
        <v>119</v>
      </c>
      <c r="AY207" s="14" t="s">
        <v>107</v>
      </c>
      <c r="BE207" s="147">
        <f>IF(N207="základní",J207,0)</f>
        <v>0</v>
      </c>
      <c r="BF207" s="147">
        <f>IF(N207="snížená",J207,0)</f>
        <v>0</v>
      </c>
      <c r="BG207" s="147">
        <f>IF(N207="zákl. přenesená",J207,0)</f>
        <v>0</v>
      </c>
      <c r="BH207" s="147">
        <f>IF(N207="sníž. přenesená",J207,0)</f>
        <v>0</v>
      </c>
      <c r="BI207" s="147">
        <f>IF(N207="nulová",J207,0)</f>
        <v>0</v>
      </c>
      <c r="BJ207" s="14" t="s">
        <v>74</v>
      </c>
      <c r="BK207" s="147">
        <f>ROUND(I207*H207,2)</f>
        <v>0</v>
      </c>
      <c r="BL207" s="14" t="s">
        <v>113</v>
      </c>
      <c r="BM207" s="146" t="s">
        <v>270</v>
      </c>
    </row>
    <row r="208" spans="1:47" s="2" customFormat="1" ht="11.25">
      <c r="A208" s="26"/>
      <c r="B208" s="27"/>
      <c r="C208" s="26"/>
      <c r="D208" s="148" t="s">
        <v>114</v>
      </c>
      <c r="E208" s="26"/>
      <c r="F208" s="149" t="s">
        <v>341</v>
      </c>
      <c r="G208" s="26"/>
      <c r="H208" s="26"/>
      <c r="I208" s="26"/>
      <c r="J208" s="26"/>
      <c r="K208" s="26"/>
      <c r="L208" s="27"/>
      <c r="M208" s="150"/>
      <c r="N208" s="151"/>
      <c r="O208" s="52"/>
      <c r="P208" s="52"/>
      <c r="Q208" s="52"/>
      <c r="R208" s="52"/>
      <c r="S208" s="52"/>
      <c r="T208" s="53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T208" s="14" t="s">
        <v>114</v>
      </c>
      <c r="AU208" s="14" t="s">
        <v>119</v>
      </c>
    </row>
    <row r="209" spans="1:65" s="2" customFormat="1" ht="16.5" customHeight="1">
      <c r="A209" s="26"/>
      <c r="B209" s="134"/>
      <c r="C209" s="135" t="s">
        <v>271</v>
      </c>
      <c r="D209" s="135" t="s">
        <v>109</v>
      </c>
      <c r="E209" s="136" t="s">
        <v>272</v>
      </c>
      <c r="F209" s="137" t="s">
        <v>273</v>
      </c>
      <c r="G209" s="138" t="s">
        <v>112</v>
      </c>
      <c r="H209" s="139">
        <v>50</v>
      </c>
      <c r="I209" s="140">
        <v>0</v>
      </c>
      <c r="J209" s="140">
        <f>ROUND(I209*H209,2)</f>
        <v>0</v>
      </c>
      <c r="K209" s="141"/>
      <c r="L209" s="27"/>
      <c r="M209" s="142" t="s">
        <v>1</v>
      </c>
      <c r="N209" s="143" t="s">
        <v>33</v>
      </c>
      <c r="O209" s="144">
        <v>0.209</v>
      </c>
      <c r="P209" s="144">
        <f>O209*H209</f>
        <v>10.45</v>
      </c>
      <c r="Q209" s="144">
        <v>0</v>
      </c>
      <c r="R209" s="144">
        <f>Q209*H209</f>
        <v>0</v>
      </c>
      <c r="S209" s="144">
        <v>0</v>
      </c>
      <c r="T209" s="145">
        <f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6" t="s">
        <v>113</v>
      </c>
      <c r="AT209" s="146" t="s">
        <v>109</v>
      </c>
      <c r="AU209" s="146" t="s">
        <v>119</v>
      </c>
      <c r="AY209" s="14" t="s">
        <v>107</v>
      </c>
      <c r="BE209" s="147">
        <f>IF(N209="základní",J209,0)</f>
        <v>0</v>
      </c>
      <c r="BF209" s="147">
        <f>IF(N209="snížená",J209,0)</f>
        <v>0</v>
      </c>
      <c r="BG209" s="147">
        <f>IF(N209="zákl. přenesená",J209,0)</f>
        <v>0</v>
      </c>
      <c r="BH209" s="147">
        <f>IF(N209="sníž. přenesená",J209,0)</f>
        <v>0</v>
      </c>
      <c r="BI209" s="147">
        <f>IF(N209="nulová",J209,0)</f>
        <v>0</v>
      </c>
      <c r="BJ209" s="14" t="s">
        <v>74</v>
      </c>
      <c r="BK209" s="147">
        <f>ROUND(I209*H209,2)</f>
        <v>0</v>
      </c>
      <c r="BL209" s="14" t="s">
        <v>113</v>
      </c>
      <c r="BM209" s="146" t="s">
        <v>274</v>
      </c>
    </row>
    <row r="210" spans="1:47" s="2" customFormat="1" ht="11.25">
      <c r="A210" s="26"/>
      <c r="B210" s="27"/>
      <c r="C210" s="26"/>
      <c r="D210" s="148" t="s">
        <v>114</v>
      </c>
      <c r="E210" s="26"/>
      <c r="F210" s="149" t="s">
        <v>273</v>
      </c>
      <c r="G210" s="26"/>
      <c r="H210" s="26"/>
      <c r="I210" s="26"/>
      <c r="J210" s="26"/>
      <c r="K210" s="26"/>
      <c r="L210" s="27"/>
      <c r="M210" s="150"/>
      <c r="N210" s="151"/>
      <c r="O210" s="52"/>
      <c r="P210" s="52"/>
      <c r="Q210" s="52"/>
      <c r="R210" s="52"/>
      <c r="S210" s="52"/>
      <c r="T210" s="53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T210" s="14" t="s">
        <v>114</v>
      </c>
      <c r="AU210" s="14" t="s">
        <v>119</v>
      </c>
    </row>
    <row r="211" spans="1:65" s="2" customFormat="1" ht="16.5" customHeight="1">
      <c r="A211" s="26"/>
      <c r="B211" s="134"/>
      <c r="C211" s="135" t="s">
        <v>275</v>
      </c>
      <c r="D211" s="135" t="s">
        <v>109</v>
      </c>
      <c r="E211" s="136" t="s">
        <v>234</v>
      </c>
      <c r="F211" s="137" t="s">
        <v>235</v>
      </c>
      <c r="G211" s="138" t="s">
        <v>226</v>
      </c>
      <c r="H211" s="139">
        <v>1</v>
      </c>
      <c r="I211" s="140">
        <v>0</v>
      </c>
      <c r="J211" s="140">
        <f>ROUND(I211*H211,2)</f>
        <v>0</v>
      </c>
      <c r="K211" s="141"/>
      <c r="L211" s="27"/>
      <c r="M211" s="142" t="s">
        <v>1</v>
      </c>
      <c r="N211" s="143" t="s">
        <v>33</v>
      </c>
      <c r="O211" s="144">
        <v>0</v>
      </c>
      <c r="P211" s="144">
        <f>O211*H211</f>
        <v>0</v>
      </c>
      <c r="Q211" s="144">
        <v>0</v>
      </c>
      <c r="R211" s="144">
        <f>Q211*H211</f>
        <v>0</v>
      </c>
      <c r="S211" s="144">
        <v>0</v>
      </c>
      <c r="T211" s="145">
        <f>S211*H211</f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6" t="s">
        <v>113</v>
      </c>
      <c r="AT211" s="146" t="s">
        <v>109</v>
      </c>
      <c r="AU211" s="146" t="s">
        <v>119</v>
      </c>
      <c r="AY211" s="14" t="s">
        <v>107</v>
      </c>
      <c r="BE211" s="147">
        <f>IF(N211="základní",J211,0)</f>
        <v>0</v>
      </c>
      <c r="BF211" s="147">
        <f>IF(N211="snížená",J211,0)</f>
        <v>0</v>
      </c>
      <c r="BG211" s="147">
        <f>IF(N211="zákl. přenesená",J211,0)</f>
        <v>0</v>
      </c>
      <c r="BH211" s="147">
        <f>IF(N211="sníž. přenesená",J211,0)</f>
        <v>0</v>
      </c>
      <c r="BI211" s="147">
        <f>IF(N211="nulová",J211,0)</f>
        <v>0</v>
      </c>
      <c r="BJ211" s="14" t="s">
        <v>74</v>
      </c>
      <c r="BK211" s="147">
        <f>ROUND(I211*H211,2)</f>
        <v>0</v>
      </c>
      <c r="BL211" s="14" t="s">
        <v>113</v>
      </c>
      <c r="BM211" s="146" t="s">
        <v>276</v>
      </c>
    </row>
    <row r="212" spans="1:47" s="2" customFormat="1" ht="11.25">
      <c r="A212" s="26"/>
      <c r="B212" s="27"/>
      <c r="C212" s="26"/>
      <c r="D212" s="148" t="s">
        <v>114</v>
      </c>
      <c r="E212" s="26"/>
      <c r="F212" s="149" t="s">
        <v>235</v>
      </c>
      <c r="G212" s="26"/>
      <c r="H212" s="26"/>
      <c r="I212" s="26"/>
      <c r="J212" s="26"/>
      <c r="K212" s="26"/>
      <c r="L212" s="27"/>
      <c r="M212" s="150"/>
      <c r="N212" s="151"/>
      <c r="O212" s="52"/>
      <c r="P212" s="52"/>
      <c r="Q212" s="52"/>
      <c r="R212" s="52"/>
      <c r="S212" s="52"/>
      <c r="T212" s="53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T212" s="14" t="s">
        <v>114</v>
      </c>
      <c r="AU212" s="14" t="s">
        <v>119</v>
      </c>
    </row>
    <row r="213" spans="2:63" s="12" customFormat="1" ht="22.9" customHeight="1">
      <c r="B213" s="122"/>
      <c r="D213" s="123" t="s">
        <v>67</v>
      </c>
      <c r="E213" s="132" t="s">
        <v>76</v>
      </c>
      <c r="F213" s="132" t="s">
        <v>277</v>
      </c>
      <c r="J213" s="133">
        <f>BK213</f>
        <v>0</v>
      </c>
      <c r="L213" s="122"/>
      <c r="M213" s="126"/>
      <c r="N213" s="127"/>
      <c r="O213" s="127"/>
      <c r="P213" s="128">
        <f>SUM(P214:P223)</f>
        <v>0</v>
      </c>
      <c r="Q213" s="127"/>
      <c r="R213" s="128">
        <f>SUM(R214:R223)</f>
        <v>0</v>
      </c>
      <c r="S213" s="127"/>
      <c r="T213" s="129">
        <f>SUM(T214:T223)</f>
        <v>0</v>
      </c>
      <c r="AR213" s="123" t="s">
        <v>74</v>
      </c>
      <c r="AT213" s="130" t="s">
        <v>67</v>
      </c>
      <c r="AU213" s="130" t="s">
        <v>74</v>
      </c>
      <c r="AY213" s="123" t="s">
        <v>107</v>
      </c>
      <c r="BK213" s="131">
        <f>SUM(BK214:BK223)</f>
        <v>0</v>
      </c>
    </row>
    <row r="214" spans="1:65" s="2" customFormat="1" ht="16.5" customHeight="1">
      <c r="A214" s="26"/>
      <c r="B214" s="134"/>
      <c r="C214" s="152" t="s">
        <v>278</v>
      </c>
      <c r="D214" s="152" t="s">
        <v>136</v>
      </c>
      <c r="E214" s="153" t="s">
        <v>279</v>
      </c>
      <c r="F214" s="154" t="s">
        <v>280</v>
      </c>
      <c r="G214" s="155" t="s">
        <v>112</v>
      </c>
      <c r="H214" s="156">
        <v>115</v>
      </c>
      <c r="I214" s="157">
        <v>0</v>
      </c>
      <c r="J214" s="157">
        <f>ROUND(I214*H214,2)</f>
        <v>0</v>
      </c>
      <c r="K214" s="158"/>
      <c r="L214" s="159"/>
      <c r="M214" s="160" t="s">
        <v>1</v>
      </c>
      <c r="N214" s="161" t="s">
        <v>33</v>
      </c>
      <c r="O214" s="144">
        <v>0</v>
      </c>
      <c r="P214" s="144">
        <f>O214*H214</f>
        <v>0</v>
      </c>
      <c r="Q214" s="144">
        <v>0</v>
      </c>
      <c r="R214" s="144">
        <f>Q214*H214</f>
        <v>0</v>
      </c>
      <c r="S214" s="144">
        <v>0</v>
      </c>
      <c r="T214" s="145">
        <f>S214*H214</f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6" t="s">
        <v>125</v>
      </c>
      <c r="AT214" s="146" t="s">
        <v>136</v>
      </c>
      <c r="AU214" s="146" t="s">
        <v>76</v>
      </c>
      <c r="AY214" s="14" t="s">
        <v>107</v>
      </c>
      <c r="BE214" s="147">
        <f>IF(N214="základní",J214,0)</f>
        <v>0</v>
      </c>
      <c r="BF214" s="147">
        <f>IF(N214="snížená",J214,0)</f>
        <v>0</v>
      </c>
      <c r="BG214" s="147">
        <f>IF(N214="zákl. přenesená",J214,0)</f>
        <v>0</v>
      </c>
      <c r="BH214" s="147">
        <f>IF(N214="sníž. přenesená",J214,0)</f>
        <v>0</v>
      </c>
      <c r="BI214" s="147">
        <f>IF(N214="nulová",J214,0)</f>
        <v>0</v>
      </c>
      <c r="BJ214" s="14" t="s">
        <v>74</v>
      </c>
      <c r="BK214" s="147">
        <f>ROUND(I214*H214,2)</f>
        <v>0</v>
      </c>
      <c r="BL214" s="14" t="s">
        <v>113</v>
      </c>
      <c r="BM214" s="146" t="s">
        <v>135</v>
      </c>
    </row>
    <row r="215" spans="1:47" s="2" customFormat="1" ht="11.25">
      <c r="A215" s="26"/>
      <c r="B215" s="27"/>
      <c r="C215" s="26"/>
      <c r="D215" s="148" t="s">
        <v>114</v>
      </c>
      <c r="E215" s="26"/>
      <c r="F215" s="149" t="s">
        <v>281</v>
      </c>
      <c r="G215" s="26"/>
      <c r="H215" s="26"/>
      <c r="I215" s="26"/>
      <c r="J215" s="26"/>
      <c r="K215" s="26"/>
      <c r="L215" s="27"/>
      <c r="M215" s="150"/>
      <c r="N215" s="151"/>
      <c r="O215" s="52"/>
      <c r="P215" s="52"/>
      <c r="Q215" s="52"/>
      <c r="R215" s="52"/>
      <c r="S215" s="52"/>
      <c r="T215" s="53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T215" s="14" t="s">
        <v>114</v>
      </c>
      <c r="AU215" s="14" t="s">
        <v>76</v>
      </c>
    </row>
    <row r="216" spans="1:65" s="2" customFormat="1" ht="37.9" customHeight="1">
      <c r="A216" s="26"/>
      <c r="B216" s="134"/>
      <c r="C216" s="135" t="s">
        <v>8</v>
      </c>
      <c r="D216" s="135" t="s">
        <v>109</v>
      </c>
      <c r="E216" s="136" t="s">
        <v>282</v>
      </c>
      <c r="F216" s="137" t="s">
        <v>283</v>
      </c>
      <c r="G216" s="138" t="s">
        <v>112</v>
      </c>
      <c r="H216" s="139">
        <v>110</v>
      </c>
      <c r="I216" s="140">
        <v>0</v>
      </c>
      <c r="J216" s="140">
        <f>ROUND(I216*H216,2)</f>
        <v>0</v>
      </c>
      <c r="K216" s="141"/>
      <c r="L216" s="27"/>
      <c r="M216" s="142" t="s">
        <v>1</v>
      </c>
      <c r="N216" s="143" t="s">
        <v>33</v>
      </c>
      <c r="O216" s="144">
        <v>0</v>
      </c>
      <c r="P216" s="144">
        <f>O216*H216</f>
        <v>0</v>
      </c>
      <c r="Q216" s="144">
        <v>0</v>
      </c>
      <c r="R216" s="144">
        <f>Q216*H216</f>
        <v>0</v>
      </c>
      <c r="S216" s="144">
        <v>0</v>
      </c>
      <c r="T216" s="145">
        <f>S216*H216</f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6" t="s">
        <v>113</v>
      </c>
      <c r="AT216" s="146" t="s">
        <v>109</v>
      </c>
      <c r="AU216" s="146" t="s">
        <v>76</v>
      </c>
      <c r="AY216" s="14" t="s">
        <v>107</v>
      </c>
      <c r="BE216" s="147">
        <f>IF(N216="základní",J216,0)</f>
        <v>0</v>
      </c>
      <c r="BF216" s="147">
        <f>IF(N216="snížená",J216,0)</f>
        <v>0</v>
      </c>
      <c r="BG216" s="147">
        <f>IF(N216="zákl. přenesená",J216,0)</f>
        <v>0</v>
      </c>
      <c r="BH216" s="147">
        <f>IF(N216="sníž. přenesená",J216,0)</f>
        <v>0</v>
      </c>
      <c r="BI216" s="147">
        <f>IF(N216="nulová",J216,0)</f>
        <v>0</v>
      </c>
      <c r="BJ216" s="14" t="s">
        <v>74</v>
      </c>
      <c r="BK216" s="147">
        <f>ROUND(I216*H216,2)</f>
        <v>0</v>
      </c>
      <c r="BL216" s="14" t="s">
        <v>113</v>
      </c>
      <c r="BM216" s="146" t="s">
        <v>145</v>
      </c>
    </row>
    <row r="217" spans="1:47" s="2" customFormat="1" ht="29.25">
      <c r="A217" s="26"/>
      <c r="B217" s="27"/>
      <c r="C217" s="26"/>
      <c r="D217" s="148" t="s">
        <v>114</v>
      </c>
      <c r="E217" s="26"/>
      <c r="F217" s="149" t="s">
        <v>283</v>
      </c>
      <c r="G217" s="26"/>
      <c r="H217" s="26"/>
      <c r="I217" s="26"/>
      <c r="J217" s="26"/>
      <c r="K217" s="26"/>
      <c r="L217" s="27"/>
      <c r="M217" s="150"/>
      <c r="N217" s="151"/>
      <c r="O217" s="52"/>
      <c r="P217" s="52"/>
      <c r="Q217" s="52"/>
      <c r="R217" s="52"/>
      <c r="S217" s="52"/>
      <c r="T217" s="53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T217" s="14" t="s">
        <v>114</v>
      </c>
      <c r="AU217" s="14" t="s">
        <v>76</v>
      </c>
    </row>
    <row r="218" spans="1:65" s="2" customFormat="1" ht="24.2" customHeight="1">
      <c r="A218" s="26"/>
      <c r="B218" s="134"/>
      <c r="C218" s="152" t="s">
        <v>284</v>
      </c>
      <c r="D218" s="152" t="s">
        <v>136</v>
      </c>
      <c r="E218" s="153" t="s">
        <v>285</v>
      </c>
      <c r="F218" s="154" t="s">
        <v>286</v>
      </c>
      <c r="G218" s="155" t="s">
        <v>287</v>
      </c>
      <c r="H218" s="156">
        <v>32</v>
      </c>
      <c r="I218" s="157">
        <v>0</v>
      </c>
      <c r="J218" s="157">
        <f>ROUND(I218*H218,2)</f>
        <v>0</v>
      </c>
      <c r="K218" s="158"/>
      <c r="L218" s="159"/>
      <c r="M218" s="160" t="s">
        <v>1</v>
      </c>
      <c r="N218" s="161" t="s">
        <v>33</v>
      </c>
      <c r="O218" s="144">
        <v>0</v>
      </c>
      <c r="P218" s="144">
        <f>O218*H218</f>
        <v>0</v>
      </c>
      <c r="Q218" s="144">
        <v>0</v>
      </c>
      <c r="R218" s="144">
        <f>Q218*H218</f>
        <v>0</v>
      </c>
      <c r="S218" s="144">
        <v>0</v>
      </c>
      <c r="T218" s="145">
        <f>S218*H218</f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6" t="s">
        <v>125</v>
      </c>
      <c r="AT218" s="146" t="s">
        <v>136</v>
      </c>
      <c r="AU218" s="146" t="s">
        <v>76</v>
      </c>
      <c r="AY218" s="14" t="s">
        <v>107</v>
      </c>
      <c r="BE218" s="147">
        <f>IF(N218="základní",J218,0)</f>
        <v>0</v>
      </c>
      <c r="BF218" s="147">
        <f>IF(N218="snížená",J218,0)</f>
        <v>0</v>
      </c>
      <c r="BG218" s="147">
        <f>IF(N218="zákl. přenesená",J218,0)</f>
        <v>0</v>
      </c>
      <c r="BH218" s="147">
        <f>IF(N218="sníž. přenesená",J218,0)</f>
        <v>0</v>
      </c>
      <c r="BI218" s="147">
        <f>IF(N218="nulová",J218,0)</f>
        <v>0</v>
      </c>
      <c r="BJ218" s="14" t="s">
        <v>74</v>
      </c>
      <c r="BK218" s="147">
        <f>ROUND(I218*H218,2)</f>
        <v>0</v>
      </c>
      <c r="BL218" s="14" t="s">
        <v>113</v>
      </c>
      <c r="BM218" s="146" t="s">
        <v>153</v>
      </c>
    </row>
    <row r="219" spans="1:47" s="2" customFormat="1" ht="11.25">
      <c r="A219" s="26"/>
      <c r="B219" s="27"/>
      <c r="C219" s="26"/>
      <c r="D219" s="148" t="s">
        <v>114</v>
      </c>
      <c r="E219" s="26"/>
      <c r="F219" s="149" t="s">
        <v>288</v>
      </c>
      <c r="G219" s="26"/>
      <c r="H219" s="26"/>
      <c r="I219" s="26"/>
      <c r="J219" s="26"/>
      <c r="K219" s="26"/>
      <c r="L219" s="27"/>
      <c r="M219" s="150"/>
      <c r="N219" s="151"/>
      <c r="O219" s="52"/>
      <c r="P219" s="52"/>
      <c r="Q219" s="52"/>
      <c r="R219" s="52"/>
      <c r="S219" s="52"/>
      <c r="T219" s="53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T219" s="14" t="s">
        <v>114</v>
      </c>
      <c r="AU219" s="14" t="s">
        <v>76</v>
      </c>
    </row>
    <row r="220" spans="1:65" s="2" customFormat="1" ht="24.2" customHeight="1">
      <c r="A220" s="26"/>
      <c r="B220" s="134"/>
      <c r="C220" s="135" t="s">
        <v>289</v>
      </c>
      <c r="D220" s="135" t="s">
        <v>109</v>
      </c>
      <c r="E220" s="136" t="s">
        <v>290</v>
      </c>
      <c r="F220" s="137" t="s">
        <v>291</v>
      </c>
      <c r="G220" s="138" t="s">
        <v>287</v>
      </c>
      <c r="H220" s="139">
        <v>32</v>
      </c>
      <c r="I220" s="140">
        <v>0</v>
      </c>
      <c r="J220" s="140">
        <f>ROUND(I220*H220,2)</f>
        <v>0</v>
      </c>
      <c r="K220" s="141"/>
      <c r="L220" s="27"/>
      <c r="M220" s="142" t="s">
        <v>1</v>
      </c>
      <c r="N220" s="143" t="s">
        <v>33</v>
      </c>
      <c r="O220" s="144">
        <v>0</v>
      </c>
      <c r="P220" s="144">
        <f>O220*H220</f>
        <v>0</v>
      </c>
      <c r="Q220" s="144">
        <v>0</v>
      </c>
      <c r="R220" s="144">
        <f>Q220*H220</f>
        <v>0</v>
      </c>
      <c r="S220" s="144">
        <v>0</v>
      </c>
      <c r="T220" s="145">
        <f>S220*H220</f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46" t="s">
        <v>113</v>
      </c>
      <c r="AT220" s="146" t="s">
        <v>109</v>
      </c>
      <c r="AU220" s="146" t="s">
        <v>76</v>
      </c>
      <c r="AY220" s="14" t="s">
        <v>107</v>
      </c>
      <c r="BE220" s="147">
        <f>IF(N220="základní",J220,0)</f>
        <v>0</v>
      </c>
      <c r="BF220" s="147">
        <f>IF(N220="snížená",J220,0)</f>
        <v>0</v>
      </c>
      <c r="BG220" s="147">
        <f>IF(N220="zákl. přenesená",J220,0)</f>
        <v>0</v>
      </c>
      <c r="BH220" s="147">
        <f>IF(N220="sníž. přenesená",J220,0)</f>
        <v>0</v>
      </c>
      <c r="BI220" s="147">
        <f>IF(N220="nulová",J220,0)</f>
        <v>0</v>
      </c>
      <c r="BJ220" s="14" t="s">
        <v>74</v>
      </c>
      <c r="BK220" s="147">
        <f>ROUND(I220*H220,2)</f>
        <v>0</v>
      </c>
      <c r="BL220" s="14" t="s">
        <v>113</v>
      </c>
      <c r="BM220" s="146" t="s">
        <v>292</v>
      </c>
    </row>
    <row r="221" spans="1:47" s="2" customFormat="1" ht="19.5">
      <c r="A221" s="26"/>
      <c r="B221" s="27"/>
      <c r="C221" s="26"/>
      <c r="D221" s="148" t="s">
        <v>114</v>
      </c>
      <c r="E221" s="26"/>
      <c r="F221" s="149" t="s">
        <v>293</v>
      </c>
      <c r="G221" s="26"/>
      <c r="H221" s="26"/>
      <c r="I221" s="26"/>
      <c r="J221" s="26"/>
      <c r="K221" s="26"/>
      <c r="L221" s="27"/>
      <c r="M221" s="150"/>
      <c r="N221" s="151"/>
      <c r="O221" s="52"/>
      <c r="P221" s="52"/>
      <c r="Q221" s="52"/>
      <c r="R221" s="52"/>
      <c r="S221" s="52"/>
      <c r="T221" s="53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T221" s="14" t="s">
        <v>114</v>
      </c>
      <c r="AU221" s="14" t="s">
        <v>76</v>
      </c>
    </row>
    <row r="222" spans="1:65" s="2" customFormat="1" ht="33" customHeight="1">
      <c r="A222" s="26"/>
      <c r="B222" s="134"/>
      <c r="C222" s="135" t="s">
        <v>294</v>
      </c>
      <c r="D222" s="135" t="s">
        <v>109</v>
      </c>
      <c r="E222" s="136" t="s">
        <v>295</v>
      </c>
      <c r="F222" s="137" t="s">
        <v>296</v>
      </c>
      <c r="G222" s="138" t="s">
        <v>112</v>
      </c>
      <c r="H222" s="139">
        <v>88</v>
      </c>
      <c r="I222" s="140">
        <v>0</v>
      </c>
      <c r="J222" s="140">
        <f>ROUND(I222*H222,2)</f>
        <v>0</v>
      </c>
      <c r="K222" s="141"/>
      <c r="L222" s="27"/>
      <c r="M222" s="142" t="s">
        <v>1</v>
      </c>
      <c r="N222" s="143" t="s">
        <v>33</v>
      </c>
      <c r="O222" s="144">
        <v>0</v>
      </c>
      <c r="P222" s="144">
        <f>O222*H222</f>
        <v>0</v>
      </c>
      <c r="Q222" s="144">
        <v>0</v>
      </c>
      <c r="R222" s="144">
        <f>Q222*H222</f>
        <v>0</v>
      </c>
      <c r="S222" s="144">
        <v>0</v>
      </c>
      <c r="T222" s="145">
        <f>S222*H222</f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6" t="s">
        <v>113</v>
      </c>
      <c r="AT222" s="146" t="s">
        <v>109</v>
      </c>
      <c r="AU222" s="146" t="s">
        <v>76</v>
      </c>
      <c r="AY222" s="14" t="s">
        <v>107</v>
      </c>
      <c r="BE222" s="147">
        <f>IF(N222="základní",J222,0)</f>
        <v>0</v>
      </c>
      <c r="BF222" s="147">
        <f>IF(N222="snížená",J222,0)</f>
        <v>0</v>
      </c>
      <c r="BG222" s="147">
        <f>IF(N222="zákl. přenesená",J222,0)</f>
        <v>0</v>
      </c>
      <c r="BH222" s="147">
        <f>IF(N222="sníž. přenesená",J222,0)</f>
        <v>0</v>
      </c>
      <c r="BI222" s="147">
        <f>IF(N222="nulová",J222,0)</f>
        <v>0</v>
      </c>
      <c r="BJ222" s="14" t="s">
        <v>74</v>
      </c>
      <c r="BK222" s="147">
        <f>ROUND(I222*H222,2)</f>
        <v>0</v>
      </c>
      <c r="BL222" s="14" t="s">
        <v>113</v>
      </c>
      <c r="BM222" s="146" t="s">
        <v>165</v>
      </c>
    </row>
    <row r="223" spans="1:47" s="2" customFormat="1" ht="19.5">
      <c r="A223" s="26"/>
      <c r="B223" s="27"/>
      <c r="C223" s="26"/>
      <c r="D223" s="148" t="s">
        <v>114</v>
      </c>
      <c r="E223" s="26"/>
      <c r="F223" s="149" t="s">
        <v>296</v>
      </c>
      <c r="G223" s="26"/>
      <c r="H223" s="26"/>
      <c r="I223" s="26"/>
      <c r="J223" s="26"/>
      <c r="K223" s="26"/>
      <c r="L223" s="27"/>
      <c r="M223" s="150"/>
      <c r="N223" s="151"/>
      <c r="O223" s="52"/>
      <c r="P223" s="52"/>
      <c r="Q223" s="52"/>
      <c r="R223" s="52"/>
      <c r="S223" s="52"/>
      <c r="T223" s="53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T223" s="14" t="s">
        <v>114</v>
      </c>
      <c r="AU223" s="14" t="s">
        <v>76</v>
      </c>
    </row>
    <row r="224" spans="2:63" s="12" customFormat="1" ht="22.9" customHeight="1">
      <c r="B224" s="122"/>
      <c r="D224" s="123" t="s">
        <v>67</v>
      </c>
      <c r="E224" s="132" t="s">
        <v>127</v>
      </c>
      <c r="F224" s="132" t="s">
        <v>297</v>
      </c>
      <c r="J224" s="133">
        <f>BK224</f>
        <v>0</v>
      </c>
      <c r="L224" s="122"/>
      <c r="M224" s="126"/>
      <c r="N224" s="127"/>
      <c r="O224" s="127"/>
      <c r="P224" s="128">
        <f>SUM(P225:P232)</f>
        <v>0</v>
      </c>
      <c r="Q224" s="127"/>
      <c r="R224" s="128">
        <f>SUM(R225:R232)</f>
        <v>0</v>
      </c>
      <c r="S224" s="127"/>
      <c r="T224" s="129">
        <f>SUM(T225:T232)</f>
        <v>0</v>
      </c>
      <c r="AR224" s="123" t="s">
        <v>74</v>
      </c>
      <c r="AT224" s="130" t="s">
        <v>67</v>
      </c>
      <c r="AU224" s="130" t="s">
        <v>74</v>
      </c>
      <c r="AY224" s="123" t="s">
        <v>107</v>
      </c>
      <c r="BK224" s="131">
        <f>SUM(BK225:BK232)</f>
        <v>0</v>
      </c>
    </row>
    <row r="225" spans="1:65" s="2" customFormat="1" ht="24.2" customHeight="1">
      <c r="A225" s="26"/>
      <c r="B225" s="134"/>
      <c r="C225" s="135" t="s">
        <v>298</v>
      </c>
      <c r="D225" s="135" t="s">
        <v>109</v>
      </c>
      <c r="E225" s="136" t="s">
        <v>299</v>
      </c>
      <c r="F225" s="137" t="s">
        <v>300</v>
      </c>
      <c r="G225" s="138" t="s">
        <v>112</v>
      </c>
      <c r="H225" s="139">
        <v>22</v>
      </c>
      <c r="I225" s="140">
        <v>0</v>
      </c>
      <c r="J225" s="140">
        <f>ROUND(I225*H225,2)</f>
        <v>0</v>
      </c>
      <c r="K225" s="141"/>
      <c r="L225" s="27"/>
      <c r="M225" s="142" t="s">
        <v>1</v>
      </c>
      <c r="N225" s="143" t="s">
        <v>33</v>
      </c>
      <c r="O225" s="144">
        <v>0</v>
      </c>
      <c r="P225" s="144">
        <f>O225*H225</f>
        <v>0</v>
      </c>
      <c r="Q225" s="144">
        <v>0</v>
      </c>
      <c r="R225" s="144">
        <f>Q225*H225</f>
        <v>0</v>
      </c>
      <c r="S225" s="144">
        <v>0</v>
      </c>
      <c r="T225" s="145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6" t="s">
        <v>113</v>
      </c>
      <c r="AT225" s="146" t="s">
        <v>109</v>
      </c>
      <c r="AU225" s="146" t="s">
        <v>76</v>
      </c>
      <c r="AY225" s="14" t="s">
        <v>107</v>
      </c>
      <c r="BE225" s="147">
        <f>IF(N225="základní",J225,0)</f>
        <v>0</v>
      </c>
      <c r="BF225" s="147">
        <f>IF(N225="snížená",J225,0)</f>
        <v>0</v>
      </c>
      <c r="BG225" s="147">
        <f>IF(N225="zákl. přenesená",J225,0)</f>
        <v>0</v>
      </c>
      <c r="BH225" s="147">
        <f>IF(N225="sníž. přenesená",J225,0)</f>
        <v>0</v>
      </c>
      <c r="BI225" s="147">
        <f>IF(N225="nulová",J225,0)</f>
        <v>0</v>
      </c>
      <c r="BJ225" s="14" t="s">
        <v>74</v>
      </c>
      <c r="BK225" s="147">
        <f>ROUND(I225*H225,2)</f>
        <v>0</v>
      </c>
      <c r="BL225" s="14" t="s">
        <v>113</v>
      </c>
      <c r="BM225" s="146" t="s">
        <v>161</v>
      </c>
    </row>
    <row r="226" spans="1:47" s="2" customFormat="1" ht="19.5">
      <c r="A226" s="26"/>
      <c r="B226" s="27"/>
      <c r="C226" s="26"/>
      <c r="D226" s="148" t="s">
        <v>114</v>
      </c>
      <c r="E226" s="26"/>
      <c r="F226" s="149" t="s">
        <v>300</v>
      </c>
      <c r="G226" s="26"/>
      <c r="H226" s="26"/>
      <c r="I226" s="26"/>
      <c r="J226" s="26"/>
      <c r="K226" s="26"/>
      <c r="L226" s="27"/>
      <c r="M226" s="150"/>
      <c r="N226" s="151"/>
      <c r="O226" s="52"/>
      <c r="P226" s="52"/>
      <c r="Q226" s="52"/>
      <c r="R226" s="52"/>
      <c r="S226" s="52"/>
      <c r="T226" s="53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T226" s="14" t="s">
        <v>114</v>
      </c>
      <c r="AU226" s="14" t="s">
        <v>76</v>
      </c>
    </row>
    <row r="227" spans="1:65" s="2" customFormat="1" ht="16.5" customHeight="1">
      <c r="A227" s="26"/>
      <c r="B227" s="134"/>
      <c r="C227" s="135" t="s">
        <v>301</v>
      </c>
      <c r="D227" s="135" t="s">
        <v>109</v>
      </c>
      <c r="E227" s="136" t="s">
        <v>302</v>
      </c>
      <c r="F227" s="137" t="s">
        <v>303</v>
      </c>
      <c r="G227" s="138" t="s">
        <v>112</v>
      </c>
      <c r="H227" s="139">
        <v>22</v>
      </c>
      <c r="I227" s="140">
        <v>0</v>
      </c>
      <c r="J227" s="140">
        <f>ROUND(I227*H227,2)</f>
        <v>0</v>
      </c>
      <c r="K227" s="141"/>
      <c r="L227" s="27"/>
      <c r="M227" s="142" t="s">
        <v>1</v>
      </c>
      <c r="N227" s="143" t="s">
        <v>33</v>
      </c>
      <c r="O227" s="144">
        <v>0</v>
      </c>
      <c r="P227" s="144">
        <f>O227*H227</f>
        <v>0</v>
      </c>
      <c r="Q227" s="144">
        <v>0</v>
      </c>
      <c r="R227" s="144">
        <f>Q227*H227</f>
        <v>0</v>
      </c>
      <c r="S227" s="144">
        <v>0</v>
      </c>
      <c r="T227" s="145">
        <f>S227*H227</f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6" t="s">
        <v>113</v>
      </c>
      <c r="AT227" s="146" t="s">
        <v>109</v>
      </c>
      <c r="AU227" s="146" t="s">
        <v>76</v>
      </c>
      <c r="AY227" s="14" t="s">
        <v>107</v>
      </c>
      <c r="BE227" s="147">
        <f>IF(N227="základní",J227,0)</f>
        <v>0</v>
      </c>
      <c r="BF227" s="147">
        <f>IF(N227="snížená",J227,0)</f>
        <v>0</v>
      </c>
      <c r="BG227" s="147">
        <f>IF(N227="zákl. přenesená",J227,0)</f>
        <v>0</v>
      </c>
      <c r="BH227" s="147">
        <f>IF(N227="sníž. přenesená",J227,0)</f>
        <v>0</v>
      </c>
      <c r="BI227" s="147">
        <f>IF(N227="nulová",J227,0)</f>
        <v>0</v>
      </c>
      <c r="BJ227" s="14" t="s">
        <v>74</v>
      </c>
      <c r="BK227" s="147">
        <f>ROUND(I227*H227,2)</f>
        <v>0</v>
      </c>
      <c r="BL227" s="14" t="s">
        <v>113</v>
      </c>
      <c r="BM227" s="146" t="s">
        <v>184</v>
      </c>
    </row>
    <row r="228" spans="1:47" s="2" customFormat="1" ht="11.25">
      <c r="A228" s="26"/>
      <c r="B228" s="27"/>
      <c r="C228" s="26"/>
      <c r="D228" s="148" t="s">
        <v>114</v>
      </c>
      <c r="E228" s="26"/>
      <c r="F228" s="149" t="s">
        <v>303</v>
      </c>
      <c r="G228" s="26"/>
      <c r="H228" s="26"/>
      <c r="I228" s="26"/>
      <c r="J228" s="26"/>
      <c r="K228" s="26"/>
      <c r="L228" s="27"/>
      <c r="M228" s="150"/>
      <c r="N228" s="151"/>
      <c r="O228" s="52"/>
      <c r="P228" s="52"/>
      <c r="Q228" s="52"/>
      <c r="R228" s="52"/>
      <c r="S228" s="52"/>
      <c r="T228" s="53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T228" s="14" t="s">
        <v>114</v>
      </c>
      <c r="AU228" s="14" t="s">
        <v>76</v>
      </c>
    </row>
    <row r="229" spans="1:65" s="2" customFormat="1" ht="37.9" customHeight="1">
      <c r="A229" s="26"/>
      <c r="B229" s="134"/>
      <c r="C229" s="135" t="s">
        <v>7</v>
      </c>
      <c r="D229" s="135" t="s">
        <v>109</v>
      </c>
      <c r="E229" s="136" t="s">
        <v>304</v>
      </c>
      <c r="F229" s="137" t="s">
        <v>305</v>
      </c>
      <c r="G229" s="138" t="s">
        <v>112</v>
      </c>
      <c r="H229" s="139">
        <v>88</v>
      </c>
      <c r="I229" s="140">
        <v>0</v>
      </c>
      <c r="J229" s="140">
        <f>ROUND(I229*H229,2)</f>
        <v>0</v>
      </c>
      <c r="K229" s="141"/>
      <c r="L229" s="27"/>
      <c r="M229" s="142" t="s">
        <v>1</v>
      </c>
      <c r="N229" s="143" t="s">
        <v>33</v>
      </c>
      <c r="O229" s="144">
        <v>0</v>
      </c>
      <c r="P229" s="144">
        <f>O229*H229</f>
        <v>0</v>
      </c>
      <c r="Q229" s="144">
        <v>0</v>
      </c>
      <c r="R229" s="144">
        <f>Q229*H229</f>
        <v>0</v>
      </c>
      <c r="S229" s="144">
        <v>0</v>
      </c>
      <c r="T229" s="145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6" t="s">
        <v>113</v>
      </c>
      <c r="AT229" s="146" t="s">
        <v>109</v>
      </c>
      <c r="AU229" s="146" t="s">
        <v>76</v>
      </c>
      <c r="AY229" s="14" t="s">
        <v>107</v>
      </c>
      <c r="BE229" s="147">
        <f>IF(N229="základní",J229,0)</f>
        <v>0</v>
      </c>
      <c r="BF229" s="147">
        <f>IF(N229="snížená",J229,0)</f>
        <v>0</v>
      </c>
      <c r="BG229" s="147">
        <f>IF(N229="zákl. přenesená",J229,0)</f>
        <v>0</v>
      </c>
      <c r="BH229" s="147">
        <f>IF(N229="sníž. přenesená",J229,0)</f>
        <v>0</v>
      </c>
      <c r="BI229" s="147">
        <f>IF(N229="nulová",J229,0)</f>
        <v>0</v>
      </c>
      <c r="BJ229" s="14" t="s">
        <v>74</v>
      </c>
      <c r="BK229" s="147">
        <f>ROUND(I229*H229,2)</f>
        <v>0</v>
      </c>
      <c r="BL229" s="14" t="s">
        <v>113</v>
      </c>
      <c r="BM229" s="146" t="s">
        <v>175</v>
      </c>
    </row>
    <row r="230" spans="1:47" s="2" customFormat="1" ht="97.5">
      <c r="A230" s="26"/>
      <c r="B230" s="27"/>
      <c r="C230" s="26"/>
      <c r="D230" s="148" t="s">
        <v>114</v>
      </c>
      <c r="E230" s="26"/>
      <c r="F230" s="149" t="s">
        <v>306</v>
      </c>
      <c r="G230" s="26"/>
      <c r="H230" s="26"/>
      <c r="I230" s="26"/>
      <c r="J230" s="26"/>
      <c r="K230" s="26"/>
      <c r="L230" s="27"/>
      <c r="M230" s="150"/>
      <c r="N230" s="151"/>
      <c r="O230" s="52"/>
      <c r="P230" s="52"/>
      <c r="Q230" s="52"/>
      <c r="R230" s="52"/>
      <c r="S230" s="52"/>
      <c r="T230" s="53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T230" s="14" t="s">
        <v>114</v>
      </c>
      <c r="AU230" s="14" t="s">
        <v>76</v>
      </c>
    </row>
    <row r="231" spans="1:65" s="2" customFormat="1" ht="37.9" customHeight="1">
      <c r="A231" s="26"/>
      <c r="B231" s="134"/>
      <c r="C231" s="135" t="s">
        <v>307</v>
      </c>
      <c r="D231" s="135" t="s">
        <v>109</v>
      </c>
      <c r="E231" s="136" t="s">
        <v>308</v>
      </c>
      <c r="F231" s="137" t="s">
        <v>309</v>
      </c>
      <c r="G231" s="138" t="s">
        <v>112</v>
      </c>
      <c r="H231" s="139">
        <v>22</v>
      </c>
      <c r="I231" s="140">
        <v>0</v>
      </c>
      <c r="J231" s="140">
        <f>ROUND(I231*H231,2)</f>
        <v>0</v>
      </c>
      <c r="K231" s="141"/>
      <c r="L231" s="27"/>
      <c r="M231" s="142" t="s">
        <v>1</v>
      </c>
      <c r="N231" s="143" t="s">
        <v>33</v>
      </c>
      <c r="O231" s="144">
        <v>0</v>
      </c>
      <c r="P231" s="144">
        <f>O231*H231</f>
        <v>0</v>
      </c>
      <c r="Q231" s="144">
        <v>0</v>
      </c>
      <c r="R231" s="144">
        <f>Q231*H231</f>
        <v>0</v>
      </c>
      <c r="S231" s="144">
        <v>0</v>
      </c>
      <c r="T231" s="145">
        <f>S231*H231</f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6" t="s">
        <v>113</v>
      </c>
      <c r="AT231" s="146" t="s">
        <v>109</v>
      </c>
      <c r="AU231" s="146" t="s">
        <v>76</v>
      </c>
      <c r="AY231" s="14" t="s">
        <v>107</v>
      </c>
      <c r="BE231" s="147">
        <f>IF(N231="základní",J231,0)</f>
        <v>0</v>
      </c>
      <c r="BF231" s="147">
        <f>IF(N231="snížená",J231,0)</f>
        <v>0</v>
      </c>
      <c r="BG231" s="147">
        <f>IF(N231="zákl. přenesená",J231,0)</f>
        <v>0</v>
      </c>
      <c r="BH231" s="147">
        <f>IF(N231="sníž. přenesená",J231,0)</f>
        <v>0</v>
      </c>
      <c r="BI231" s="147">
        <f>IF(N231="nulová",J231,0)</f>
        <v>0</v>
      </c>
      <c r="BJ231" s="14" t="s">
        <v>74</v>
      </c>
      <c r="BK231" s="147">
        <f>ROUND(I231*H231,2)</f>
        <v>0</v>
      </c>
      <c r="BL231" s="14" t="s">
        <v>113</v>
      </c>
      <c r="BM231" s="146" t="s">
        <v>193</v>
      </c>
    </row>
    <row r="232" spans="1:47" s="2" customFormat="1" ht="97.5">
      <c r="A232" s="26"/>
      <c r="B232" s="27"/>
      <c r="C232" s="26"/>
      <c r="D232" s="148" t="s">
        <v>114</v>
      </c>
      <c r="E232" s="26"/>
      <c r="F232" s="149" t="s">
        <v>306</v>
      </c>
      <c r="G232" s="26"/>
      <c r="H232" s="26"/>
      <c r="I232" s="26"/>
      <c r="J232" s="26"/>
      <c r="K232" s="26"/>
      <c r="L232" s="27"/>
      <c r="M232" s="150"/>
      <c r="N232" s="151"/>
      <c r="O232" s="52"/>
      <c r="P232" s="52"/>
      <c r="Q232" s="52"/>
      <c r="R232" s="52"/>
      <c r="S232" s="52"/>
      <c r="T232" s="53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T232" s="14" t="s">
        <v>114</v>
      </c>
      <c r="AU232" s="14" t="s">
        <v>76</v>
      </c>
    </row>
    <row r="233" spans="2:63" s="12" customFormat="1" ht="22.9" customHeight="1">
      <c r="B233" s="122"/>
      <c r="D233" s="123" t="s">
        <v>67</v>
      </c>
      <c r="E233" s="132" t="s">
        <v>136</v>
      </c>
      <c r="F233" s="132" t="s">
        <v>310</v>
      </c>
      <c r="J233" s="133">
        <f>BK233</f>
        <v>0</v>
      </c>
      <c r="L233" s="122"/>
      <c r="M233" s="126"/>
      <c r="N233" s="127"/>
      <c r="O233" s="127"/>
      <c r="P233" s="128">
        <f>SUM(P234:P245)</f>
        <v>0</v>
      </c>
      <c r="Q233" s="127"/>
      <c r="R233" s="128">
        <f>SUM(R234:R245)</f>
        <v>0</v>
      </c>
      <c r="S233" s="127"/>
      <c r="T233" s="129">
        <f>SUM(T234:T245)</f>
        <v>0</v>
      </c>
      <c r="AR233" s="123" t="s">
        <v>119</v>
      </c>
      <c r="AT233" s="130" t="s">
        <v>67</v>
      </c>
      <c r="AU233" s="130" t="s">
        <v>74</v>
      </c>
      <c r="AY233" s="123" t="s">
        <v>107</v>
      </c>
      <c r="BK233" s="131">
        <f>SUM(BK234:BK245)</f>
        <v>0</v>
      </c>
    </row>
    <row r="234" spans="1:65" s="2" customFormat="1" ht="16.5" customHeight="1">
      <c r="A234" s="26"/>
      <c r="B234" s="134"/>
      <c r="C234" s="135" t="s">
        <v>311</v>
      </c>
      <c r="D234" s="135" t="s">
        <v>109</v>
      </c>
      <c r="E234" s="136" t="s">
        <v>76</v>
      </c>
      <c r="F234" s="137" t="s">
        <v>312</v>
      </c>
      <c r="G234" s="138" t="s">
        <v>226</v>
      </c>
      <c r="H234" s="139">
        <v>1</v>
      </c>
      <c r="I234" s="140">
        <v>0</v>
      </c>
      <c r="J234" s="140">
        <f>ROUND(I234*H234,2)</f>
        <v>0</v>
      </c>
      <c r="K234" s="141"/>
      <c r="L234" s="27"/>
      <c r="M234" s="142" t="s">
        <v>1</v>
      </c>
      <c r="N234" s="143" t="s">
        <v>33</v>
      </c>
      <c r="O234" s="144">
        <v>0</v>
      </c>
      <c r="P234" s="144">
        <f>O234*H234</f>
        <v>0</v>
      </c>
      <c r="Q234" s="144">
        <v>0</v>
      </c>
      <c r="R234" s="144">
        <f>Q234*H234</f>
        <v>0</v>
      </c>
      <c r="S234" s="144">
        <v>0</v>
      </c>
      <c r="T234" s="145">
        <f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46" t="s">
        <v>261</v>
      </c>
      <c r="AT234" s="146" t="s">
        <v>109</v>
      </c>
      <c r="AU234" s="146" t="s">
        <v>76</v>
      </c>
      <c r="AY234" s="14" t="s">
        <v>107</v>
      </c>
      <c r="BE234" s="147">
        <f>IF(N234="základní",J234,0)</f>
        <v>0</v>
      </c>
      <c r="BF234" s="147">
        <f>IF(N234="snížená",J234,0)</f>
        <v>0</v>
      </c>
      <c r="BG234" s="147">
        <f>IF(N234="zákl. přenesená",J234,0)</f>
        <v>0</v>
      </c>
      <c r="BH234" s="147">
        <f>IF(N234="sníž. přenesená",J234,0)</f>
        <v>0</v>
      </c>
      <c r="BI234" s="147">
        <f>IF(N234="nulová",J234,0)</f>
        <v>0</v>
      </c>
      <c r="BJ234" s="14" t="s">
        <v>74</v>
      </c>
      <c r="BK234" s="147">
        <f>ROUND(I234*H234,2)</f>
        <v>0</v>
      </c>
      <c r="BL234" s="14" t="s">
        <v>261</v>
      </c>
      <c r="BM234" s="146" t="s">
        <v>188</v>
      </c>
    </row>
    <row r="235" spans="1:47" s="2" customFormat="1" ht="11.25">
      <c r="A235" s="26"/>
      <c r="B235" s="27"/>
      <c r="C235" s="26"/>
      <c r="D235" s="148" t="s">
        <v>114</v>
      </c>
      <c r="E235" s="26"/>
      <c r="F235" s="149" t="s">
        <v>313</v>
      </c>
      <c r="G235" s="26"/>
      <c r="H235" s="26"/>
      <c r="I235" s="26"/>
      <c r="J235" s="26"/>
      <c r="K235" s="26"/>
      <c r="L235" s="27"/>
      <c r="M235" s="150"/>
      <c r="N235" s="151"/>
      <c r="O235" s="52"/>
      <c r="P235" s="52"/>
      <c r="Q235" s="52"/>
      <c r="R235" s="52"/>
      <c r="S235" s="52"/>
      <c r="T235" s="53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T235" s="14" t="s">
        <v>114</v>
      </c>
      <c r="AU235" s="14" t="s">
        <v>76</v>
      </c>
    </row>
    <row r="236" spans="1:65" s="2" customFormat="1" ht="16.5" customHeight="1">
      <c r="A236" s="26"/>
      <c r="B236" s="134"/>
      <c r="C236" s="135" t="s">
        <v>314</v>
      </c>
      <c r="D236" s="135" t="s">
        <v>109</v>
      </c>
      <c r="E236" s="136" t="s">
        <v>315</v>
      </c>
      <c r="F236" s="137" t="s">
        <v>316</v>
      </c>
      <c r="G236" s="138" t="s">
        <v>139</v>
      </c>
      <c r="H236" s="139">
        <v>1</v>
      </c>
      <c r="I236" s="140">
        <v>0</v>
      </c>
      <c r="J236" s="140">
        <f>ROUND(I236*H236,2)</f>
        <v>0</v>
      </c>
      <c r="K236" s="141"/>
      <c r="L236" s="27"/>
      <c r="M236" s="142" t="s">
        <v>1</v>
      </c>
      <c r="N236" s="143" t="s">
        <v>33</v>
      </c>
      <c r="O236" s="144">
        <v>0</v>
      </c>
      <c r="P236" s="144">
        <f>O236*H236</f>
        <v>0</v>
      </c>
      <c r="Q236" s="144">
        <v>0</v>
      </c>
      <c r="R236" s="144">
        <f>Q236*H236</f>
        <v>0</v>
      </c>
      <c r="S236" s="144">
        <v>0</v>
      </c>
      <c r="T236" s="145">
        <f>S236*H236</f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6" t="s">
        <v>261</v>
      </c>
      <c r="AT236" s="146" t="s">
        <v>109</v>
      </c>
      <c r="AU236" s="146" t="s">
        <v>76</v>
      </c>
      <c r="AY236" s="14" t="s">
        <v>107</v>
      </c>
      <c r="BE236" s="147">
        <f>IF(N236="základní",J236,0)</f>
        <v>0</v>
      </c>
      <c r="BF236" s="147">
        <f>IF(N236="snížená",J236,0)</f>
        <v>0</v>
      </c>
      <c r="BG236" s="147">
        <f>IF(N236="zákl. přenesená",J236,0)</f>
        <v>0</v>
      </c>
      <c r="BH236" s="147">
        <f>IF(N236="sníž. přenesená",J236,0)</f>
        <v>0</v>
      </c>
      <c r="BI236" s="147">
        <f>IF(N236="nulová",J236,0)</f>
        <v>0</v>
      </c>
      <c r="BJ236" s="14" t="s">
        <v>74</v>
      </c>
      <c r="BK236" s="147">
        <f>ROUND(I236*H236,2)</f>
        <v>0</v>
      </c>
      <c r="BL236" s="14" t="s">
        <v>261</v>
      </c>
      <c r="BM236" s="146" t="s">
        <v>206</v>
      </c>
    </row>
    <row r="237" spans="1:47" s="2" customFormat="1" ht="29.25">
      <c r="A237" s="26"/>
      <c r="B237" s="27"/>
      <c r="C237" s="26"/>
      <c r="D237" s="148" t="s">
        <v>114</v>
      </c>
      <c r="E237" s="26"/>
      <c r="F237" s="149" t="s">
        <v>317</v>
      </c>
      <c r="G237" s="26"/>
      <c r="H237" s="26"/>
      <c r="I237" s="26"/>
      <c r="J237" s="26"/>
      <c r="K237" s="26"/>
      <c r="L237" s="27"/>
      <c r="M237" s="150"/>
      <c r="N237" s="151"/>
      <c r="O237" s="52"/>
      <c r="P237" s="52"/>
      <c r="Q237" s="52"/>
      <c r="R237" s="52"/>
      <c r="S237" s="52"/>
      <c r="T237" s="53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T237" s="14" t="s">
        <v>114</v>
      </c>
      <c r="AU237" s="14" t="s">
        <v>76</v>
      </c>
    </row>
    <row r="238" spans="1:65" s="2" customFormat="1" ht="16.5" customHeight="1">
      <c r="A238" s="26"/>
      <c r="B238" s="134"/>
      <c r="C238" s="135" t="s">
        <v>318</v>
      </c>
      <c r="D238" s="135" t="s">
        <v>109</v>
      </c>
      <c r="E238" s="136" t="s">
        <v>319</v>
      </c>
      <c r="F238" s="137" t="s">
        <v>320</v>
      </c>
      <c r="G238" s="138" t="s">
        <v>139</v>
      </c>
      <c r="H238" s="139">
        <v>1</v>
      </c>
      <c r="I238" s="140">
        <v>0</v>
      </c>
      <c r="J238" s="140">
        <f>ROUND(I238*H238,2)</f>
        <v>0</v>
      </c>
      <c r="K238" s="141"/>
      <c r="L238" s="27"/>
      <c r="M238" s="142" t="s">
        <v>1</v>
      </c>
      <c r="N238" s="143" t="s">
        <v>33</v>
      </c>
      <c r="O238" s="144">
        <v>0</v>
      </c>
      <c r="P238" s="144">
        <f>O238*H238</f>
        <v>0</v>
      </c>
      <c r="Q238" s="144">
        <v>0</v>
      </c>
      <c r="R238" s="144">
        <f>Q238*H238</f>
        <v>0</v>
      </c>
      <c r="S238" s="144">
        <v>0</v>
      </c>
      <c r="T238" s="145">
        <f>S238*H238</f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46" t="s">
        <v>261</v>
      </c>
      <c r="AT238" s="146" t="s">
        <v>109</v>
      </c>
      <c r="AU238" s="146" t="s">
        <v>76</v>
      </c>
      <c r="AY238" s="14" t="s">
        <v>107</v>
      </c>
      <c r="BE238" s="147">
        <f>IF(N238="základní",J238,0)</f>
        <v>0</v>
      </c>
      <c r="BF238" s="147">
        <f>IF(N238="snížená",J238,0)</f>
        <v>0</v>
      </c>
      <c r="BG238" s="147">
        <f>IF(N238="zákl. přenesená",J238,0)</f>
        <v>0</v>
      </c>
      <c r="BH238" s="147">
        <f>IF(N238="sníž. přenesená",J238,0)</f>
        <v>0</v>
      </c>
      <c r="BI238" s="147">
        <f>IF(N238="nulová",J238,0)</f>
        <v>0</v>
      </c>
      <c r="BJ238" s="14" t="s">
        <v>74</v>
      </c>
      <c r="BK238" s="147">
        <f>ROUND(I238*H238,2)</f>
        <v>0</v>
      </c>
      <c r="BL238" s="14" t="s">
        <v>261</v>
      </c>
      <c r="BM238" s="146" t="s">
        <v>218</v>
      </c>
    </row>
    <row r="239" spans="1:47" s="2" customFormat="1" ht="39">
      <c r="A239" s="26"/>
      <c r="B239" s="27"/>
      <c r="C239" s="26"/>
      <c r="D239" s="148" t="s">
        <v>114</v>
      </c>
      <c r="E239" s="26"/>
      <c r="F239" s="149" t="s">
        <v>321</v>
      </c>
      <c r="G239" s="26"/>
      <c r="H239" s="26"/>
      <c r="I239" s="26"/>
      <c r="J239" s="26"/>
      <c r="K239" s="26"/>
      <c r="L239" s="27"/>
      <c r="M239" s="150"/>
      <c r="N239" s="151"/>
      <c r="O239" s="52"/>
      <c r="P239" s="52"/>
      <c r="Q239" s="52"/>
      <c r="R239" s="52"/>
      <c r="S239" s="52"/>
      <c r="T239" s="53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T239" s="14" t="s">
        <v>114</v>
      </c>
      <c r="AU239" s="14" t="s">
        <v>76</v>
      </c>
    </row>
    <row r="240" spans="1:65" s="2" customFormat="1" ht="16.5" customHeight="1">
      <c r="A240" s="26"/>
      <c r="B240" s="134"/>
      <c r="C240" s="135" t="s">
        <v>322</v>
      </c>
      <c r="D240" s="135" t="s">
        <v>109</v>
      </c>
      <c r="E240" s="136" t="s">
        <v>323</v>
      </c>
      <c r="F240" s="137" t="s">
        <v>324</v>
      </c>
      <c r="G240" s="138" t="s">
        <v>139</v>
      </c>
      <c r="H240" s="139">
        <v>1</v>
      </c>
      <c r="I240" s="140">
        <v>0</v>
      </c>
      <c r="J240" s="140">
        <f>ROUND(I240*H240,2)</f>
        <v>0</v>
      </c>
      <c r="K240" s="141"/>
      <c r="L240" s="27"/>
      <c r="M240" s="142" t="s">
        <v>1</v>
      </c>
      <c r="N240" s="143" t="s">
        <v>33</v>
      </c>
      <c r="O240" s="144">
        <v>0</v>
      </c>
      <c r="P240" s="144">
        <f>O240*H240</f>
        <v>0</v>
      </c>
      <c r="Q240" s="144">
        <v>0</v>
      </c>
      <c r="R240" s="144">
        <f>Q240*H240</f>
        <v>0</v>
      </c>
      <c r="S240" s="144">
        <v>0</v>
      </c>
      <c r="T240" s="145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46" t="s">
        <v>261</v>
      </c>
      <c r="AT240" s="146" t="s">
        <v>109</v>
      </c>
      <c r="AU240" s="146" t="s">
        <v>76</v>
      </c>
      <c r="AY240" s="14" t="s">
        <v>107</v>
      </c>
      <c r="BE240" s="147">
        <f>IF(N240="základní",J240,0)</f>
        <v>0</v>
      </c>
      <c r="BF240" s="147">
        <f>IF(N240="snížená",J240,0)</f>
        <v>0</v>
      </c>
      <c r="BG240" s="147">
        <f>IF(N240="zákl. přenesená",J240,0)</f>
        <v>0</v>
      </c>
      <c r="BH240" s="147">
        <f>IF(N240="sníž. přenesená",J240,0)</f>
        <v>0</v>
      </c>
      <c r="BI240" s="147">
        <f>IF(N240="nulová",J240,0)</f>
        <v>0</v>
      </c>
      <c r="BJ240" s="14" t="s">
        <v>74</v>
      </c>
      <c r="BK240" s="147">
        <f>ROUND(I240*H240,2)</f>
        <v>0</v>
      </c>
      <c r="BL240" s="14" t="s">
        <v>261</v>
      </c>
      <c r="BM240" s="146" t="s">
        <v>228</v>
      </c>
    </row>
    <row r="241" spans="1:47" s="2" customFormat="1" ht="29.25">
      <c r="A241" s="26"/>
      <c r="B241" s="27"/>
      <c r="C241" s="26"/>
      <c r="D241" s="148" t="s">
        <v>114</v>
      </c>
      <c r="E241" s="26"/>
      <c r="F241" s="149" t="s">
        <v>325</v>
      </c>
      <c r="G241" s="26"/>
      <c r="H241" s="26"/>
      <c r="I241" s="26"/>
      <c r="J241" s="26"/>
      <c r="K241" s="26"/>
      <c r="L241" s="27"/>
      <c r="M241" s="150"/>
      <c r="N241" s="151"/>
      <c r="O241" s="52"/>
      <c r="P241" s="52"/>
      <c r="Q241" s="52"/>
      <c r="R241" s="52"/>
      <c r="S241" s="52"/>
      <c r="T241" s="53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T241" s="14" t="s">
        <v>114</v>
      </c>
      <c r="AU241" s="14" t="s">
        <v>76</v>
      </c>
    </row>
    <row r="242" spans="1:65" s="2" customFormat="1" ht="24.2" customHeight="1">
      <c r="A242" s="26"/>
      <c r="B242" s="134"/>
      <c r="C242" s="135" t="s">
        <v>326</v>
      </c>
      <c r="D242" s="135" t="s">
        <v>109</v>
      </c>
      <c r="E242" s="136" t="s">
        <v>327</v>
      </c>
      <c r="F242" s="137" t="s">
        <v>328</v>
      </c>
      <c r="G242" s="138" t="s">
        <v>139</v>
      </c>
      <c r="H242" s="139">
        <v>2</v>
      </c>
      <c r="I242" s="140">
        <v>0</v>
      </c>
      <c r="J242" s="140">
        <f>ROUND(I242*H242,2)</f>
        <v>0</v>
      </c>
      <c r="K242" s="141"/>
      <c r="L242" s="27"/>
      <c r="M242" s="142" t="s">
        <v>1</v>
      </c>
      <c r="N242" s="143" t="s">
        <v>33</v>
      </c>
      <c r="O242" s="144">
        <v>0</v>
      </c>
      <c r="P242" s="144">
        <f>O242*H242</f>
        <v>0</v>
      </c>
      <c r="Q242" s="144">
        <v>0</v>
      </c>
      <c r="R242" s="144">
        <f>Q242*H242</f>
        <v>0</v>
      </c>
      <c r="S242" s="144">
        <v>0</v>
      </c>
      <c r="T242" s="145">
        <f>S242*H242</f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46" t="s">
        <v>261</v>
      </c>
      <c r="AT242" s="146" t="s">
        <v>109</v>
      </c>
      <c r="AU242" s="146" t="s">
        <v>76</v>
      </c>
      <c r="AY242" s="14" t="s">
        <v>107</v>
      </c>
      <c r="BE242" s="147">
        <f>IF(N242="základní",J242,0)</f>
        <v>0</v>
      </c>
      <c r="BF242" s="147">
        <f>IF(N242="snížená",J242,0)</f>
        <v>0</v>
      </c>
      <c r="BG242" s="147">
        <f>IF(N242="zákl. přenesená",J242,0)</f>
        <v>0</v>
      </c>
      <c r="BH242" s="147">
        <f>IF(N242="sníž. přenesená",J242,0)</f>
        <v>0</v>
      </c>
      <c r="BI242" s="147">
        <f>IF(N242="nulová",J242,0)</f>
        <v>0</v>
      </c>
      <c r="BJ242" s="14" t="s">
        <v>74</v>
      </c>
      <c r="BK242" s="147">
        <f>ROUND(I242*H242,2)</f>
        <v>0</v>
      </c>
      <c r="BL242" s="14" t="s">
        <v>261</v>
      </c>
      <c r="BM242" s="146" t="s">
        <v>233</v>
      </c>
    </row>
    <row r="243" spans="1:47" s="2" customFormat="1" ht="48.75">
      <c r="A243" s="26"/>
      <c r="B243" s="27"/>
      <c r="C243" s="26"/>
      <c r="D243" s="148" t="s">
        <v>114</v>
      </c>
      <c r="E243" s="26"/>
      <c r="F243" s="149" t="s">
        <v>329</v>
      </c>
      <c r="G243" s="26"/>
      <c r="H243" s="26"/>
      <c r="I243" s="26"/>
      <c r="J243" s="26"/>
      <c r="K243" s="26"/>
      <c r="L243" s="27"/>
      <c r="M243" s="150"/>
      <c r="N243" s="151"/>
      <c r="O243" s="52"/>
      <c r="P243" s="52"/>
      <c r="Q243" s="52"/>
      <c r="R243" s="52"/>
      <c r="S243" s="52"/>
      <c r="T243" s="53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T243" s="14" t="s">
        <v>114</v>
      </c>
      <c r="AU243" s="14" t="s">
        <v>76</v>
      </c>
    </row>
    <row r="244" spans="1:65" s="2" customFormat="1" ht="16.5" customHeight="1">
      <c r="A244" s="26"/>
      <c r="B244" s="134"/>
      <c r="C244" s="135" t="s">
        <v>330</v>
      </c>
      <c r="D244" s="135" t="s">
        <v>109</v>
      </c>
      <c r="E244" s="136" t="s">
        <v>331</v>
      </c>
      <c r="F244" s="137" t="s">
        <v>332</v>
      </c>
      <c r="G244" s="138" t="s">
        <v>226</v>
      </c>
      <c r="H244" s="139">
        <v>1</v>
      </c>
      <c r="I244" s="140">
        <v>0</v>
      </c>
      <c r="J244" s="140">
        <f>ROUND(I244*H244,2)</f>
        <v>0</v>
      </c>
      <c r="K244" s="141"/>
      <c r="L244" s="27"/>
      <c r="M244" s="142" t="s">
        <v>1</v>
      </c>
      <c r="N244" s="143" t="s">
        <v>33</v>
      </c>
      <c r="O244" s="144">
        <v>0</v>
      </c>
      <c r="P244" s="144">
        <f>O244*H244</f>
        <v>0</v>
      </c>
      <c r="Q244" s="144">
        <v>0</v>
      </c>
      <c r="R244" s="144">
        <f>Q244*H244</f>
        <v>0</v>
      </c>
      <c r="S244" s="144">
        <v>0</v>
      </c>
      <c r="T244" s="145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46" t="s">
        <v>261</v>
      </c>
      <c r="AT244" s="146" t="s">
        <v>109</v>
      </c>
      <c r="AU244" s="146" t="s">
        <v>76</v>
      </c>
      <c r="AY244" s="14" t="s">
        <v>107</v>
      </c>
      <c r="BE244" s="147">
        <f>IF(N244="základní",J244,0)</f>
        <v>0</v>
      </c>
      <c r="BF244" s="147">
        <f>IF(N244="snížená",J244,0)</f>
        <v>0</v>
      </c>
      <c r="BG244" s="147">
        <f>IF(N244="zákl. přenesená",J244,0)</f>
        <v>0</v>
      </c>
      <c r="BH244" s="147">
        <f>IF(N244="sníž. přenesená",J244,0)</f>
        <v>0</v>
      </c>
      <c r="BI244" s="147">
        <f>IF(N244="nulová",J244,0)</f>
        <v>0</v>
      </c>
      <c r="BJ244" s="14" t="s">
        <v>74</v>
      </c>
      <c r="BK244" s="147">
        <f>ROUND(I244*H244,2)</f>
        <v>0</v>
      </c>
      <c r="BL244" s="14" t="s">
        <v>261</v>
      </c>
      <c r="BM244" s="146" t="s">
        <v>243</v>
      </c>
    </row>
    <row r="245" spans="1:47" s="2" customFormat="1" ht="11.25">
      <c r="A245" s="26"/>
      <c r="B245" s="27"/>
      <c r="C245" s="26"/>
      <c r="D245" s="148" t="s">
        <v>114</v>
      </c>
      <c r="E245" s="26"/>
      <c r="F245" s="149" t="s">
        <v>333</v>
      </c>
      <c r="G245" s="26"/>
      <c r="H245" s="26"/>
      <c r="I245" s="26"/>
      <c r="J245" s="26"/>
      <c r="K245" s="26"/>
      <c r="L245" s="27"/>
      <c r="M245" s="150"/>
      <c r="N245" s="151"/>
      <c r="O245" s="52"/>
      <c r="P245" s="52"/>
      <c r="Q245" s="52"/>
      <c r="R245" s="52"/>
      <c r="S245" s="52"/>
      <c r="T245" s="53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T245" s="14" t="s">
        <v>114</v>
      </c>
      <c r="AU245" s="14" t="s">
        <v>76</v>
      </c>
    </row>
    <row r="246" spans="2:63" s="12" customFormat="1" ht="22.9" customHeight="1">
      <c r="B246" s="122"/>
      <c r="D246" s="123" t="s">
        <v>67</v>
      </c>
      <c r="E246" s="132" t="s">
        <v>334</v>
      </c>
      <c r="F246" s="132" t="s">
        <v>335</v>
      </c>
      <c r="J246" s="133">
        <f>BK246</f>
        <v>0</v>
      </c>
      <c r="L246" s="122"/>
      <c r="M246" s="126"/>
      <c r="N246" s="127"/>
      <c r="O246" s="127"/>
      <c r="P246" s="128">
        <f>SUM(P247:P248)</f>
        <v>0</v>
      </c>
      <c r="Q246" s="127"/>
      <c r="R246" s="128">
        <f>SUM(R247:R248)</f>
        <v>0</v>
      </c>
      <c r="S246" s="127"/>
      <c r="T246" s="129">
        <f>SUM(T247:T248)</f>
        <v>0</v>
      </c>
      <c r="AR246" s="123" t="s">
        <v>74</v>
      </c>
      <c r="AT246" s="130" t="s">
        <v>67</v>
      </c>
      <c r="AU246" s="130" t="s">
        <v>74</v>
      </c>
      <c r="AY246" s="123" t="s">
        <v>107</v>
      </c>
      <c r="BK246" s="131">
        <f>SUM(BK247:BK248)</f>
        <v>0</v>
      </c>
    </row>
    <row r="247" spans="1:65" s="2" customFormat="1" ht="16.5" customHeight="1">
      <c r="A247" s="26"/>
      <c r="B247" s="134"/>
      <c r="C247" s="135" t="s">
        <v>336</v>
      </c>
      <c r="D247" s="135" t="s">
        <v>109</v>
      </c>
      <c r="E247" s="136" t="s">
        <v>337</v>
      </c>
      <c r="F247" s="137" t="s">
        <v>338</v>
      </c>
      <c r="G247" s="138" t="s">
        <v>226</v>
      </c>
      <c r="H247" s="139">
        <v>1</v>
      </c>
      <c r="I247" s="140">
        <v>0</v>
      </c>
      <c r="J247" s="140">
        <f>ROUND(I247*H247,2)</f>
        <v>0</v>
      </c>
      <c r="K247" s="141"/>
      <c r="L247" s="27"/>
      <c r="M247" s="142" t="s">
        <v>1</v>
      </c>
      <c r="N247" s="143" t="s">
        <v>33</v>
      </c>
      <c r="O247" s="144">
        <v>0</v>
      </c>
      <c r="P247" s="144">
        <f>O247*H247</f>
        <v>0</v>
      </c>
      <c r="Q247" s="144">
        <v>0</v>
      </c>
      <c r="R247" s="144">
        <f>Q247*H247</f>
        <v>0</v>
      </c>
      <c r="S247" s="144">
        <v>0</v>
      </c>
      <c r="T247" s="145">
        <f>S247*H247</f>
        <v>0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46" t="s">
        <v>113</v>
      </c>
      <c r="AT247" s="146" t="s">
        <v>109</v>
      </c>
      <c r="AU247" s="146" t="s">
        <v>76</v>
      </c>
      <c r="AY247" s="14" t="s">
        <v>107</v>
      </c>
      <c r="BE247" s="147">
        <f>IF(N247="základní",J247,0)</f>
        <v>0</v>
      </c>
      <c r="BF247" s="147">
        <f>IF(N247="snížená",J247,0)</f>
        <v>0</v>
      </c>
      <c r="BG247" s="147">
        <f>IF(N247="zákl. přenesená",J247,0)</f>
        <v>0</v>
      </c>
      <c r="BH247" s="147">
        <f>IF(N247="sníž. přenesená",J247,0)</f>
        <v>0</v>
      </c>
      <c r="BI247" s="147">
        <f>IF(N247="nulová",J247,0)</f>
        <v>0</v>
      </c>
      <c r="BJ247" s="14" t="s">
        <v>74</v>
      </c>
      <c r="BK247" s="147">
        <f>ROUND(I247*H247,2)</f>
        <v>0</v>
      </c>
      <c r="BL247" s="14" t="s">
        <v>113</v>
      </c>
      <c r="BM247" s="146" t="s">
        <v>339</v>
      </c>
    </row>
    <row r="248" spans="1:47" s="2" customFormat="1" ht="11.25">
      <c r="A248" s="26"/>
      <c r="B248" s="27"/>
      <c r="C248" s="26"/>
      <c r="D248" s="148" t="s">
        <v>114</v>
      </c>
      <c r="E248" s="26"/>
      <c r="F248" s="149" t="s">
        <v>338</v>
      </c>
      <c r="G248" s="26"/>
      <c r="H248" s="26"/>
      <c r="I248" s="26"/>
      <c r="J248" s="26"/>
      <c r="K248" s="26"/>
      <c r="L248" s="27"/>
      <c r="M248" s="162"/>
      <c r="N248" s="163"/>
      <c r="O248" s="164"/>
      <c r="P248" s="164"/>
      <c r="Q248" s="164"/>
      <c r="R248" s="164"/>
      <c r="S248" s="164"/>
      <c r="T248" s="165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T248" s="14" t="s">
        <v>114</v>
      </c>
      <c r="AU248" s="14" t="s">
        <v>76</v>
      </c>
    </row>
    <row r="249" spans="1:31" s="2" customFormat="1" ht="6.95" customHeight="1">
      <c r="A249" s="26"/>
      <c r="B249" s="41"/>
      <c r="C249" s="42"/>
      <c r="D249" s="42"/>
      <c r="E249" s="42"/>
      <c r="F249" s="42"/>
      <c r="G249" s="42"/>
      <c r="H249" s="42"/>
      <c r="I249" s="42"/>
      <c r="J249" s="42"/>
      <c r="K249" s="42"/>
      <c r="L249" s="27"/>
      <c r="M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</row>
  </sheetData>
  <autoFilter ref="C123:K24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Křemenová</dc:creator>
  <cp:keywords/>
  <dc:description/>
  <cp:lastModifiedBy>Kateřina Křemenová</cp:lastModifiedBy>
  <dcterms:created xsi:type="dcterms:W3CDTF">2022-10-19T21:08:33Z</dcterms:created>
  <dcterms:modified xsi:type="dcterms:W3CDTF">2022-10-19T21:13:59Z</dcterms:modified>
  <cp:category/>
  <cp:version/>
  <cp:contentType/>
  <cp:contentStatus/>
</cp:coreProperties>
</file>