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firstSheet="1" activeTab="1"/>
  </bookViews>
  <sheets>
    <sheet name="Rekapitulace stavby" sheetId="1" state="veryHidden" r:id="rId1"/>
    <sheet name="2023-06 - Udržovací práce..." sheetId="2" r:id="rId2"/>
  </sheets>
  <definedNames>
    <definedName name="_xlnm.Print_Area" localSheetId="0">'Rekapitulace stavby'!$D$4:$AO$76,'Rekapitulace stavby'!$C$82:$AQ$96</definedName>
    <definedName name="_xlnm._FilterDatabase" localSheetId="1" hidden="1">'2023-06 - Udržovací práce...'!$C$135:$L$217</definedName>
    <definedName name="_xlnm.Print_Area" localSheetId="1">'2023-06 - Udržovací práce...'!$C$4:$K$76,'2023-06 - Udržovací práce...'!$C$82:$K$119,'2023-06 - Udržovací práce...'!$C$125:$L$217</definedName>
    <definedName name="_xlnm.Print_Titles" localSheetId="0">'Rekapitulace stavby'!$92:$92</definedName>
    <definedName name="_xlnm.Print_Titles" localSheetId="1">'2023-06 - Udržovací práce...'!$135:$135</definedName>
  </definedNames>
  <calcPr fullCalcOnLoad="1"/>
</workbook>
</file>

<file path=xl/sharedStrings.xml><?xml version="1.0" encoding="utf-8"?>
<sst xmlns="http://schemas.openxmlformats.org/spreadsheetml/2006/main" count="1327" uniqueCount="403">
  <si>
    <t>Export Komplet</t>
  </si>
  <si>
    <t/>
  </si>
  <si>
    <t>2.0</t>
  </si>
  <si>
    <t>ZAMOK</t>
  </si>
  <si>
    <t>False</t>
  </si>
  <si>
    <t>True</t>
  </si>
  <si>
    <t>{1630436e-bdd1-43a6-ba5f-90dbb503f5c7}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</si>
  <si>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</si>
  <si>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</si>
  <si>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</si>
  <si>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</si>
  <si>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</si>
  <si>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</si>
  <si>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</si>
  <si>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</si>
  <si>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2023/06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</si>
  <si>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</si>
  <si>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</si>
  <si>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Udržovací práce - pavlače a výtahová šachta</t>
  </si>
  <si>
    <t>KSO:</t>
  </si>
  <si>
    <t>CC-CZ:</t>
  </si>
  <si>
    <t>Místo:</t>
  </si>
  <si>
    <t>PČR Nádražní 42/82</t>
  </si>
  <si>
    <t>Datum:</t>
  </si>
  <si>
    <t>11. 6. 2023</t>
  </si>
  <si>
    <t>Zadavatel:</t>
  </si>
  <si>
    <t>IČ:</t>
  </si>
  <si>
    <t>PČR</t>
  </si>
  <si>
    <t>DIČ:</t>
  </si>
  <si>
    <t>Uchazeč:</t>
  </si>
  <si>
    <t>Vyplň údaj</t>
  </si>
  <si>
    <t>Projektant:</t>
  </si>
  <si>
    <t>Statika s.r.o.</t>
  </si>
  <si>
    <t>Zpracovatel:</t>
  </si>
  <si>
    <t>Kučerová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</si>
  <si>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</si>
  <si>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</si>
  <si>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</si>
  <si>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</si>
  <si>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</si>
  <si>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</si>
  <si>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</si>
  <si>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</si>
  <si>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</si>
  <si>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</si>
  <si>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</si>
  <si>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</si>
  <si>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</si>
  <si>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</si>
  <si>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</si>
  <si>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</si>
  <si>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</si>
  <si>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</si>
  <si>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</si>
  <si>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</si>
  <si>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</si>
  <si>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</si>
  <si>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</si>
  <si>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</si>
  <si>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</si>
  <si>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</si>
  <si>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</si>
  <si>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</si>
  <si>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</si>
  <si>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</si>
  <si>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</si>
  <si>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</si>
  <si>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</si>
  <si>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</si>
  <si>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</si>
  <si>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</si>
  <si>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</si>
  <si>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</si>
  <si>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</si>
  <si>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</si>
  <si>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</si>
  <si>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</si>
  <si>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</si>
  <si>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</si>
  <si>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</si>
  <si>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</si>
  <si>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</si>
  <si>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</si>
  <si>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</si>
  <si>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</si>
  <si>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SOUPISU PRACÍ</t>
  </si>
  <si>
    <t>Náklady z rozpočtu</t>
  </si>
  <si>
    <t>Materiál</t>
  </si>
  <si>
    <t>Montáž</t>
  </si>
  <si>
    <t>Ostatní náklady</t>
  </si>
  <si>
    <t>REKAPITULACE ČLENĚNÍ SOUPISU PRACÍ</t>
  </si>
  <si>
    <t>Kód dílu - Popis</t>
  </si>
  <si>
    <t>Materiál [CZK]</t>
  </si>
  <si>
    <t>Montáž [CZK]</t>
  </si>
  <si>
    <t>Cena celkem [CZK]</t>
  </si>
  <si>
    <t>1) 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</si>
  <si>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</si>
  <si>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</si>
  <si>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</si>
  <si>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</si>
  <si>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</si>
  <si>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</si>
  <si>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</si>
  <si>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</si>
  <si>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764 - Konstrukce klempířské</t>
  </si>
  <si>
    <t xml:space="preserve">    771 - Podlahy z dlaždic</t>
  </si>
  <si>
    <t xml:space="preserve">    783 - Dokončovací práce - nátěry</t>
  </si>
  <si>
    <t>VRN - Vedlejší rozpočtové náklady</t>
  </si>
  <si>
    <t xml:space="preserve">    VRN3 - Zařízení staveniště</t>
  </si>
  <si>
    <t xml:space="preserve">    VRN7 - Provozní vlivy</t>
  </si>
  <si>
    <t xml:space="preserve">    VRN9 - Ostatní náklady</t>
  </si>
  <si>
    <t>2) Ostatní náklady</t>
  </si>
  <si>
    <t>Zařízení staveniště</t>
  </si>
  <si>
    <t>VRN</t>
  </si>
  <si>
    <t>2</t>
  </si>
  <si>
    <t>Projektové práce</t>
  </si>
  <si>
    <t>Územní vlivy</t>
  </si>
  <si>
    <t>Provozní vlivy</t>
  </si>
  <si>
    <t>Jiné VRN</t>
  </si>
  <si>
    <t>Kompletační činnost</t>
  </si>
  <si>
    <t>KOMPLETACNA</t>
  </si>
  <si>
    <t>Celkové náklady za stavbu 1) + 2)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</si>
  <si>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</si>
  <si>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</si>
  <si>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</si>
  <si>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</si>
  <si>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</si>
  <si>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</si>
  <si>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</si>
  <si>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</si>
  <si>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</si>
  <si>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</si>
  <si>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</si>
  <si>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</si>
  <si>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</si>
  <si>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</si>
  <si>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</si>
  <si>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</si>
  <si>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</si>
  <si>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</si>
  <si>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</si>
  <si>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</si>
  <si>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</si>
  <si>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</si>
  <si>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</si>
  <si>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622143005</t>
  </si>
  <si>
    <t>Montáž omítníků - okapová lišta s perlinkou</t>
  </si>
  <si>
    <t>m</t>
  </si>
  <si>
    <t>CS ÚRS 2023 01</t>
  </si>
  <si>
    <t>4</t>
  </si>
  <si>
    <t>-830457890</t>
  </si>
  <si>
    <t>M</t>
  </si>
  <si>
    <t>61418099</t>
  </si>
  <si>
    <t>lišta s perlinkou zakončení soklu</t>
  </si>
  <si>
    <t>8</t>
  </si>
  <si>
    <t>-813314725</t>
  </si>
  <si>
    <t>VV</t>
  </si>
  <si>
    <t>30*1,05 'Přepočtené koeficientem množství</t>
  </si>
  <si>
    <t>3</t>
  </si>
  <si>
    <t>622325359</t>
  </si>
  <si>
    <t xml:space="preserve">Oprava vnější systémové omítky </t>
  </si>
  <si>
    <t>m2</t>
  </si>
  <si>
    <t>1360648553</t>
  </si>
  <si>
    <t>7,00+6,00</t>
  </si>
  <si>
    <t>622525101</t>
  </si>
  <si>
    <t>Omítka tenkovrstvá jednotlivých malých ploch silikátová, akrylátová, silikonová nebo silikonsilikátová stěn, plochy jednotlivě do 0,1 m2</t>
  </si>
  <si>
    <t>kus</t>
  </si>
  <si>
    <t>1782739579</t>
  </si>
  <si>
    <t>5</t>
  </si>
  <si>
    <t>632451111</t>
  </si>
  <si>
    <t>Potěr cementový samonivelační ze suchých směsí tloušťky přes 25 do 30 mm</t>
  </si>
  <si>
    <t>1807923827</t>
  </si>
  <si>
    <t>9</t>
  </si>
  <si>
    <t>Ostatní konstrukce a práce, bourání</t>
  </si>
  <si>
    <t>941111111</t>
  </si>
  <si>
    <t>Montáž lešení řadového trubkového lehkého pracovního s podlahami s provozním zatížením tř. 3 do 200 kg/m2 šířky tř. W06 od 0,6 do 0,9 m, výšky do 10 m</t>
  </si>
  <si>
    <t>203400154</t>
  </si>
  <si>
    <t>7</t>
  </si>
  <si>
    <t>941111211</t>
  </si>
  <si>
    <t>Montáž lešení řadového trubkového lehkého pracovního s podlahami s provozním zatížením tř. 3 do 200 kg/m2 Příplatek za první a každý další den použití lešení k ceně -1111</t>
  </si>
  <si>
    <t>2055366167</t>
  </si>
  <si>
    <t>163*14</t>
  </si>
  <si>
    <t>941111811</t>
  </si>
  <si>
    <t>Demontáž lešení řadového trubkového lehkého pracovního s podlahami s provozním zatížením tř. 3 do 200 kg/m2 šířky tř. W06 od 0,6 do 0,9 m, výšky do 10 m</t>
  </si>
  <si>
    <t>1507691368</t>
  </si>
  <si>
    <t>952901111</t>
  </si>
  <si>
    <t>Vyčištění budov nebo objektů před předáním do užívání budov bytové nebo občanské výstavby, světlé výšky podlaží do 4 m</t>
  </si>
  <si>
    <t>-1291865817</t>
  </si>
  <si>
    <t>10</t>
  </si>
  <si>
    <t>965045113</t>
  </si>
  <si>
    <t>Bourání potěrů tl. do 50 mm cementových nebo pískocementových, plochy přes 4 m2</t>
  </si>
  <si>
    <t>1577024088</t>
  </si>
  <si>
    <t>11</t>
  </si>
  <si>
    <t>965049113</t>
  </si>
  <si>
    <t>Bourání mazanin Příplatek k cenám za bourání mazanin betonových s rabicovým pletivem, tl. do 100 mm</t>
  </si>
  <si>
    <t>m3</t>
  </si>
  <si>
    <t>1019805468</t>
  </si>
  <si>
    <t>965081213</t>
  </si>
  <si>
    <t>Bourání podlah z dlaždic bez podkladního lože nebo mazaniny, s jakoukoliv výplní spár keramických nebo xylolitových tl. do 10 mm, plochy přes 1 m2</t>
  </si>
  <si>
    <t>-1447378990</t>
  </si>
  <si>
    <t>13</t>
  </si>
  <si>
    <t>965081611</t>
  </si>
  <si>
    <t>Odsekání soklíků včetně otlučení podkladní omítky až na zdivo rovných</t>
  </si>
  <si>
    <t>-2092565909</t>
  </si>
  <si>
    <t>14</t>
  </si>
  <si>
    <t>978015391</t>
  </si>
  <si>
    <t>Otlučení vápenných nebo vápenocementových omítek vnějších ploch s vyškrabáním spar a s očištěním zdiva stupně členitosti 1 a 2, v rozsahu přes 80 do 100 %</t>
  </si>
  <si>
    <t>277988125</t>
  </si>
  <si>
    <t>15</t>
  </si>
  <si>
    <t>985112112</t>
  </si>
  <si>
    <t>Odsekání degradovaného betonu stěn, tloušťky přes 10 do 30 mm</t>
  </si>
  <si>
    <t>312597329</t>
  </si>
  <si>
    <t>16</t>
  </si>
  <si>
    <t>985311112.WBR</t>
  </si>
  <si>
    <t>Reprofilace stěn cementovou sanační maltou weberep vysprávka J SV tl přes 10 do 20 mm</t>
  </si>
  <si>
    <t>-1458298189</t>
  </si>
  <si>
    <t>997</t>
  </si>
  <si>
    <t>Přesun sutě</t>
  </si>
  <si>
    <t>17</t>
  </si>
  <si>
    <t>997013154</t>
  </si>
  <si>
    <t>Vnitrostaveništní doprava suti a vybouraných hmot vodorovně do 50 m svisle s omezením mechanizace pro budovy a haly výšky přes 12 do 15 m</t>
  </si>
  <si>
    <t>t</t>
  </si>
  <si>
    <t>2126903237</t>
  </si>
  <si>
    <t>18</t>
  </si>
  <si>
    <t>997013501</t>
  </si>
  <si>
    <t>Odvoz suti a vybouraných hmot na skládku nebo meziskládku se složením, na vzdálenost do 1 km</t>
  </si>
  <si>
    <t>-1279635998</t>
  </si>
  <si>
    <t>19</t>
  </si>
  <si>
    <t>997013509</t>
  </si>
  <si>
    <t>Odvoz suti a vybouraných hmot na skládku nebo meziskládku se složením, na vzdálenost Příplatek k ceně za každý další i započatý 1 km přes 1 km</t>
  </si>
  <si>
    <t>-7039126</t>
  </si>
  <si>
    <t>5,257*19</t>
  </si>
  <si>
    <t>20</t>
  </si>
  <si>
    <t>997013609</t>
  </si>
  <si>
    <t>Poplatek za uložení stavebního odpadu na skládce (skládkovné) ze směsí nebo oddělených frakcí betonu, cihel a keramických výrobků zatříděného do Katalogu odpadů pod kódem 17 01 07</t>
  </si>
  <si>
    <t>-2090672441</t>
  </si>
  <si>
    <t>998</t>
  </si>
  <si>
    <t>Přesun hmot</t>
  </si>
  <si>
    <t>998011003</t>
  </si>
  <si>
    <t>Přesun hmot pro budovy občanské výstavby, bydlení, výrobu a služby s nosnou svislou konstrukcí zděnou z cihel, tvárnic nebo kamene vodorovná dopravní vzdálenost do 100 m pro budovy výšky přes 12 do 24 m</t>
  </si>
  <si>
    <t>871149185</t>
  </si>
  <si>
    <t>PSV</t>
  </si>
  <si>
    <t>Práce a dodávky PSV</t>
  </si>
  <si>
    <t>711</t>
  </si>
  <si>
    <t>Izolace proti vodě, vlhkosti a plynům</t>
  </si>
  <si>
    <t>22</t>
  </si>
  <si>
    <t>711113111</t>
  </si>
  <si>
    <t>Izolace proti zemní vlhkosti natěradly a tmely za studena na ploše vodorovné V těsnícím nátěrem na bázi pryže (latexu) a bitumenů</t>
  </si>
  <si>
    <t>2053002932</t>
  </si>
  <si>
    <t>23</t>
  </si>
  <si>
    <t>711131811</t>
  </si>
  <si>
    <t>Odstranění izolace proti zemní vlhkosti na ploše vodorovné V</t>
  </si>
  <si>
    <t>530994445</t>
  </si>
  <si>
    <t>24</t>
  </si>
  <si>
    <t>711199101</t>
  </si>
  <si>
    <t>Provedení izolace proti zemní vlhkosti hydroizolační stěrkou doplňků vodotěsné těsnící pásky pro dilatační a styčné spáry</t>
  </si>
  <si>
    <t>-889978619</t>
  </si>
  <si>
    <t>18,50*4</t>
  </si>
  <si>
    <t>25</t>
  </si>
  <si>
    <t>28355021</t>
  </si>
  <si>
    <t>BASF - PCI Systém páska pružná těsnící hydroizolační š do 100mm</t>
  </si>
  <si>
    <t>32</t>
  </si>
  <si>
    <t>-943607668</t>
  </si>
  <si>
    <t>74*1,05 'Přepočtené koeficientem množství</t>
  </si>
  <si>
    <t>26</t>
  </si>
  <si>
    <t>711471051</t>
  </si>
  <si>
    <t>Provedení izolace proti povrchové a podpovrchové tlakové vodě termoplasty na ploše vodorovné V folií PVC lepenou</t>
  </si>
  <si>
    <t>-2094251073</t>
  </si>
  <si>
    <t>32,10+7,00</t>
  </si>
  <si>
    <t>27</t>
  </si>
  <si>
    <t>28342411</t>
  </si>
  <si>
    <t>Hydroizolační folie PCI Pecilastic WS</t>
  </si>
  <si>
    <t>-2017126711</t>
  </si>
  <si>
    <t>34,3200343200343*1,1655 'Přepočtené koeficientem množství</t>
  </si>
  <si>
    <t>28</t>
  </si>
  <si>
    <t>711714111</t>
  </si>
  <si>
    <t>Provedení detailů natěradly a tmely za studena vytvoření adhezního můstku modifikovanou maltou</t>
  </si>
  <si>
    <t>-2117811577</t>
  </si>
  <si>
    <t>29</t>
  </si>
  <si>
    <t>58562024</t>
  </si>
  <si>
    <t>malta modifikovaná tenkovrstvá pro ochranu a opravy betonu</t>
  </si>
  <si>
    <t>kg</t>
  </si>
  <si>
    <t>-554640036</t>
  </si>
  <si>
    <t>30</t>
  </si>
  <si>
    <t>998711203</t>
  </si>
  <si>
    <t>Přesun hmot pro izolace proti vodě, vlhkosti a plynům stanovený procentní sazbou (%) z ceny vodorovná dopravní vzdálenost do 50 m v objektech výšky přes 12 do 60 m</t>
  </si>
  <si>
    <t>%</t>
  </si>
  <si>
    <t>1850006452</t>
  </si>
  <si>
    <t>764</t>
  </si>
  <si>
    <t>Konstrukce klempířské</t>
  </si>
  <si>
    <t>31</t>
  </si>
  <si>
    <t>764002811</t>
  </si>
  <si>
    <t>Demontáž klempířských konstrukcí okapového plechu do suti, v krytině povlakové</t>
  </si>
  <si>
    <t>1843157726</t>
  </si>
  <si>
    <t>764301199</t>
  </si>
  <si>
    <t>Montáž systémového lemování rovných zdí a okapů</t>
  </si>
  <si>
    <t>2080594699</t>
  </si>
  <si>
    <t>33</t>
  </si>
  <si>
    <t>SCS.KLDE199</t>
  </si>
  <si>
    <t>Systémový okapový plech</t>
  </si>
  <si>
    <t>1954617523</t>
  </si>
  <si>
    <t>34</t>
  </si>
  <si>
    <t>SCS.KLDE198</t>
  </si>
  <si>
    <t>1182959888</t>
  </si>
  <si>
    <t>35</t>
  </si>
  <si>
    <t>998764203</t>
  </si>
  <si>
    <t>Přesun hmot pro konstrukce klempířské stanovený procentní sazbou (%) z ceny vodorovná dopravní vzdálenost do 50 m v objektech výšky přes 12 do 24 m</t>
  </si>
  <si>
    <t>-1598872545</t>
  </si>
  <si>
    <t>771</t>
  </si>
  <si>
    <t>Podlahy z dlaždic</t>
  </si>
  <si>
    <t>36</t>
  </si>
  <si>
    <t>771111011</t>
  </si>
  <si>
    <t>Příprava podkladu před provedením dlažby vysátí podlah</t>
  </si>
  <si>
    <t>1127545215</t>
  </si>
  <si>
    <t>37</t>
  </si>
  <si>
    <t>771474113</t>
  </si>
  <si>
    <t>Montáž soklů z dlaždic keramických lepených flexibilním lepidlem rovných, výšky přes 90 do 120 mm</t>
  </si>
  <si>
    <t>-1823279925</t>
  </si>
  <si>
    <t>38</t>
  </si>
  <si>
    <t>59761277</t>
  </si>
  <si>
    <t>sokl-dlažba keramická slinutá hladká do interiéru i exteriéru 800x95mm</t>
  </si>
  <si>
    <t>505779621</t>
  </si>
  <si>
    <t>21,7746325530757*1,837 'Přepočtené koeficientem množství</t>
  </si>
  <si>
    <t>39</t>
  </si>
  <si>
    <t>771575116</t>
  </si>
  <si>
    <t>Montáž podlah z dlaždic keramických lepených disperzním lepidlem hladkých přes 22 do 25 ks/ m2</t>
  </si>
  <si>
    <t>-448538295</t>
  </si>
  <si>
    <t>40</t>
  </si>
  <si>
    <t>59761611</t>
  </si>
  <si>
    <t>dlažba keramická slinutá hladká do interiéru i exteriéru přes 22 do 25ks/m2</t>
  </si>
  <si>
    <t>-1530025122</t>
  </si>
  <si>
    <t>32,1*1,1 'Přepočtené koeficientem množství</t>
  </si>
  <si>
    <t>41</t>
  </si>
  <si>
    <t>771591123</t>
  </si>
  <si>
    <t>Podlahy - dokončovací práce separační provazec do pružných spar, průměru 8 mm</t>
  </si>
  <si>
    <t>137955513</t>
  </si>
  <si>
    <t>42</t>
  </si>
  <si>
    <t>771591232</t>
  </si>
  <si>
    <t>Izolace podlahy pod dlažbu těsnícími izolačními pásy pro styčné nebo dilatační spáry</t>
  </si>
  <si>
    <t>1746465344</t>
  </si>
  <si>
    <t>43</t>
  </si>
  <si>
    <t>28323099</t>
  </si>
  <si>
    <t>Lišta dilatační objemová Deflex 500/Na</t>
  </si>
  <si>
    <t>-1915662867</t>
  </si>
  <si>
    <t>44</t>
  </si>
  <si>
    <t>771591264</t>
  </si>
  <si>
    <t>Izolace podlahy pod dlažbu těsnícími izolačními pásy mezi podlahou a stěnu</t>
  </si>
  <si>
    <t>1551744057</t>
  </si>
  <si>
    <t>45</t>
  </si>
  <si>
    <t>998771103</t>
  </si>
  <si>
    <t>Přesun hmot pro podlahy z dlaždic stanovený z hmotnosti přesunovaného materiálu vodorovná dopravní vzdálenost do 50 m v objektech výšky přes 12 do 24 m</t>
  </si>
  <si>
    <t>996754743</t>
  </si>
  <si>
    <t>783</t>
  </si>
  <si>
    <t>Dokončovací práce - nátěry</t>
  </si>
  <si>
    <t>46</t>
  </si>
  <si>
    <t>783306805</t>
  </si>
  <si>
    <t>Odstranění nátěrů ze zámečnických konstrukcí opálením s obroušením</t>
  </si>
  <si>
    <t>-485124019</t>
  </si>
  <si>
    <t>47</t>
  </si>
  <si>
    <t>783306809</t>
  </si>
  <si>
    <t>Odstranění nátěrů ze zámečnických konstrukcí okartáčováním</t>
  </si>
  <si>
    <t>-123751704</t>
  </si>
  <si>
    <t>48</t>
  </si>
  <si>
    <t>783314203</t>
  </si>
  <si>
    <t>Základní antikorozní nátěr zámečnických konstrukcí jednonásobný syntetický samozákladující</t>
  </si>
  <si>
    <t>1537481851</t>
  </si>
  <si>
    <t>49</t>
  </si>
  <si>
    <t>783317101</t>
  </si>
  <si>
    <t>Krycí nátěr (email) zámečnických konstrukcí jednonásobný syntetický standardní</t>
  </si>
  <si>
    <t>-1358890449</t>
  </si>
  <si>
    <t>10*2</t>
  </si>
  <si>
    <t>50</t>
  </si>
  <si>
    <t>783801203</t>
  </si>
  <si>
    <t>Příprava podkladu omítek před provedením nátěru okartáčování</t>
  </si>
  <si>
    <t>731769831</t>
  </si>
  <si>
    <t>51</t>
  </si>
  <si>
    <t>783823137</t>
  </si>
  <si>
    <t>Penetrační nátěr omítek hladkých omítek hladkých, zrnitých tenkovrstvých nebo štukových stupně členitosti 1 a 2 vápenný</t>
  </si>
  <si>
    <t>1065126062</t>
  </si>
  <si>
    <t>52</t>
  </si>
  <si>
    <t>783826301</t>
  </si>
  <si>
    <t>Nátěr omítek se schopností překlenutí trhlin elastický (trvale pružný) akrylátový</t>
  </si>
  <si>
    <t>36093228</t>
  </si>
  <si>
    <t>53</t>
  </si>
  <si>
    <t>783827121</t>
  </si>
  <si>
    <t>Krycí (ochranný ) nátěr omítek jednonásobný hladkých omítek hladkých, zrnitých tenkovrstvých nebo štukových stupně členitosti 1 a 2 akrylátový</t>
  </si>
  <si>
    <t>298689374</t>
  </si>
  <si>
    <t>Vedlejší rozpočtové náklady</t>
  </si>
  <si>
    <t>VRN3</t>
  </si>
  <si>
    <t>54</t>
  </si>
  <si>
    <t>030001000</t>
  </si>
  <si>
    <t>Kč…</t>
  </si>
  <si>
    <t>1024</t>
  </si>
  <si>
    <t>2048877083</t>
  </si>
  <si>
    <t>VRN7</t>
  </si>
  <si>
    <t>55</t>
  </si>
  <si>
    <t>070001000</t>
  </si>
  <si>
    <t>Kč</t>
  </si>
  <si>
    <t>-1608140746</t>
  </si>
  <si>
    <t>VRN9</t>
  </si>
  <si>
    <t>56</t>
  </si>
  <si>
    <t>090001000</t>
  </si>
  <si>
    <t>-1459202940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</si>
</sst>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sz val="10"/>
      <color rgb="FF46464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7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left"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4" fillId="0" borderId="14" xfId="0" applyNumberFormat="1" applyFont="1" applyBorder="1" applyAlignment="1" applyProtection="1">
      <alignment horizontal="right" vertical="center"/>
      <protection/>
    </xf>
    <xf numFmtId="4" fontId="14" fillId="0" borderId="0" xfId="0" applyNumberFormat="1" applyFont="1" applyBorder="1" applyAlignment="1" applyProtection="1">
      <alignment horizontal="right"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29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4" fontId="30" fillId="0" borderId="0" xfId="0" applyNumberFormat="1" applyFont="1" applyAlignment="1" applyProtection="1">
      <alignment vertical="center"/>
      <protection/>
    </xf>
    <xf numFmtId="0" fontId="22" fillId="0" borderId="0" xfId="0" applyFont="1" applyAlignment="1">
      <alignment horizontal="center" vertical="center"/>
    </xf>
    <xf numFmtId="0" fontId="8" fillId="2" borderId="0" xfId="0" applyFont="1" applyFill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/>
    </xf>
    <xf numFmtId="4" fontId="8" fillId="2" borderId="0" xfId="0" applyNumberFormat="1" applyFont="1" applyFill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  <protection/>
    </xf>
    <xf numFmtId="4" fontId="23" fillId="4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4" fontId="31" fillId="0" borderId="12" xfId="0" applyNumberFormat="1" applyFont="1" applyBorder="1" applyAlignment="1" applyProtection="1">
      <alignment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" fontId="9" fillId="0" borderId="0" xfId="0" applyNumberFormat="1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22" xfId="0" applyFont="1" applyBorder="1" applyAlignment="1" applyProtection="1">
      <alignment horizontal="center" vertical="center"/>
      <protection/>
    </xf>
    <xf numFmtId="49" fontId="33" fillId="0" borderId="22" xfId="0" applyNumberFormat="1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center" vertical="center" wrapText="1"/>
      <protection/>
    </xf>
    <xf numFmtId="167" fontId="33" fillId="0" borderId="22" xfId="0" applyNumberFormat="1" applyFont="1" applyBorder="1" applyAlignment="1" applyProtection="1">
      <alignment vertical="center"/>
      <protection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0" fontId="34" fillId="0" borderId="22" xfId="0" applyFont="1" applyBorder="1" applyAlignment="1" applyProtection="1">
      <alignment vertical="center"/>
      <protection/>
    </xf>
    <xf numFmtId="4" fontId="33" fillId="0" borderId="22" xfId="0" applyNumberFormat="1" applyFont="1" applyBorder="1" applyAlignment="1" applyProtection="1">
      <alignment vertical="center"/>
      <protection/>
    </xf>
    <xf numFmtId="0" fontId="34" fillId="0" borderId="3" xfId="0" applyFont="1" applyBorder="1" applyAlignment="1">
      <alignment vertical="center"/>
    </xf>
    <xf numFmtId="0" fontId="33" fillId="2" borderId="14" xfId="0" applyFont="1" applyFill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0" fillId="0" borderId="0" xfId="0" applyFont="1" applyAlignment="1" applyProtection="1">
      <alignment horizontal="left" vertical="center"/>
      <protection/>
    </xf>
    <xf numFmtId="167" fontId="21" fillId="2" borderId="22" xfId="0" applyNumberFormat="1" applyFont="1" applyFill="1" applyBorder="1" applyAlignment="1" applyProtection="1">
      <alignment vertical="center"/>
      <protection locked="0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  <protection/>
    </xf>
    <xf numFmtId="4" fontId="22" fillId="0" borderId="20" xfId="0" applyNumberFormat="1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166" fontId="22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9" width="25.8515625" style="1" hidden="1" customWidth="1"/>
    <col min="50" max="51" width="21.7109375" style="1" hidden="1" customWidth="1"/>
    <col min="52" max="53" width="25.00390625" style="1" hidden="1" customWidth="1"/>
    <col min="54" max="54" width="21.7109375" style="1" hidden="1" customWidth="1"/>
    <col min="55" max="55" width="19.140625" style="1" hidden="1" customWidth="1"/>
    <col min="56" max="56" width="25.00390625" style="1" hidden="1" customWidth="1"/>
    <col min="57" max="57" width="21.7109375" style="1" hidden="1" customWidth="1"/>
    <col min="58" max="58" width="19.140625" style="1" hidden="1" customWidth="1"/>
    <col min="59" max="59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5</v>
      </c>
      <c r="BV1" s="14" t="s">
        <v>6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S2" s="15" t="s">
        <v>7</v>
      </c>
      <c r="BT2" s="15" t="s">
        <v>8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7</v>
      </c>
      <c r="BT3" s="15" t="s">
        <v>9</v>
      </c>
    </row>
    <row r="4" spans="2:71" s="1" customFormat="1" ht="24.95" customHeight="1">
      <c r="B4" s="19"/>
      <c r="C4" s="20"/>
      <c r="D4" s="21" t="s">
        <v>10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11</v>
      </c>
      <c r="BG4" s="23" t="s">
        <v>12</v>
      </c>
      <c r="BS4" s="15" t="s">
        <v>13</v>
      </c>
    </row>
    <row r="5" spans="2:71" s="1" customFormat="1" ht="12" customHeight="1">
      <c r="B5" s="19"/>
      <c r="C5" s="20"/>
      <c r="D5" s="24" t="s">
        <v>14</v>
      </c>
      <c r="E5" s="20"/>
      <c r="F5" s="20"/>
      <c r="G5" s="20"/>
      <c r="H5" s="20"/>
      <c r="I5" s="20"/>
      <c r="J5" s="20"/>
      <c r="K5" s="25" t="s">
        <v>15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G5" s="26" t="s">
        <v>16</v>
      </c>
      <c r="BS5" s="15" t="s">
        <v>7</v>
      </c>
    </row>
    <row r="6" spans="2:71" s="1" customFormat="1" ht="36.95" customHeight="1">
      <c r="B6" s="19"/>
      <c r="C6" s="20"/>
      <c r="D6" s="27" t="s">
        <v>17</v>
      </c>
      <c r="E6" s="20"/>
      <c r="F6" s="20"/>
      <c r="G6" s="20"/>
      <c r="H6" s="20"/>
      <c r="I6" s="20"/>
      <c r="J6" s="20"/>
      <c r="K6" s="28" t="s">
        <v>18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G6" s="29"/>
      <c r="BS6" s="15" t="s">
        <v>7</v>
      </c>
    </row>
    <row r="7" spans="2:71" s="1" customFormat="1" ht="12" customHeight="1">
      <c r="B7" s="19"/>
      <c r="C7" s="20"/>
      <c r="D7" s="30" t="s">
        <v>19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20</v>
      </c>
      <c r="AL7" s="20"/>
      <c r="AM7" s="20"/>
      <c r="AN7" s="25" t="s">
        <v>1</v>
      </c>
      <c r="AO7" s="20"/>
      <c r="AP7" s="20"/>
      <c r="AQ7" s="20"/>
      <c r="AR7" s="18"/>
      <c r="BG7" s="29"/>
      <c r="BS7" s="15" t="s">
        <v>7</v>
      </c>
    </row>
    <row r="8" spans="2:71" s="1" customFormat="1" ht="12" customHeight="1">
      <c r="B8" s="19"/>
      <c r="C8" s="20"/>
      <c r="D8" s="30" t="s">
        <v>21</v>
      </c>
      <c r="E8" s="20"/>
      <c r="F8" s="20"/>
      <c r="G8" s="20"/>
      <c r="H8" s="20"/>
      <c r="I8" s="20"/>
      <c r="J8" s="20"/>
      <c r="K8" s="25" t="s">
        <v>22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23</v>
      </c>
      <c r="AL8" s="20"/>
      <c r="AM8" s="20"/>
      <c r="AN8" s="31" t="s">
        <v>24</v>
      </c>
      <c r="AO8" s="20"/>
      <c r="AP8" s="20"/>
      <c r="AQ8" s="20"/>
      <c r="AR8" s="18"/>
      <c r="BG8" s="29"/>
      <c r="BS8" s="15" t="s">
        <v>7</v>
      </c>
    </row>
    <row r="9" spans="2:71" s="1" customFormat="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G9" s="29"/>
      <c r="BS9" s="15" t="s">
        <v>7</v>
      </c>
    </row>
    <row r="10" spans="2:71" s="1" customFormat="1" ht="12" customHeight="1">
      <c r="B10" s="19"/>
      <c r="C10" s="20"/>
      <c r="D10" s="30" t="s">
        <v>25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26</v>
      </c>
      <c r="AL10" s="20"/>
      <c r="AM10" s="20"/>
      <c r="AN10" s="25" t="s">
        <v>1</v>
      </c>
      <c r="AO10" s="20"/>
      <c r="AP10" s="20"/>
      <c r="AQ10" s="20"/>
      <c r="AR10" s="18"/>
      <c r="BG10" s="29"/>
      <c r="BS10" s="15" t="s">
        <v>7</v>
      </c>
    </row>
    <row r="11" spans="2:71" s="1" customFormat="1" ht="18.45" customHeight="1">
      <c r="B11" s="19"/>
      <c r="C11" s="20"/>
      <c r="D11" s="20"/>
      <c r="E11" s="25" t="s">
        <v>27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28</v>
      </c>
      <c r="AL11" s="20"/>
      <c r="AM11" s="20"/>
      <c r="AN11" s="25" t="s">
        <v>1</v>
      </c>
      <c r="AO11" s="20"/>
      <c r="AP11" s="20"/>
      <c r="AQ11" s="20"/>
      <c r="AR11" s="18"/>
      <c r="BG11" s="29"/>
      <c r="BS11" s="15" t="s">
        <v>7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G12" s="29"/>
      <c r="BS12" s="15" t="s">
        <v>7</v>
      </c>
    </row>
    <row r="13" spans="2:71" s="1" customFormat="1" ht="12" customHeight="1">
      <c r="B13" s="19"/>
      <c r="C13" s="20"/>
      <c r="D13" s="30" t="s">
        <v>29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26</v>
      </c>
      <c r="AL13" s="20"/>
      <c r="AM13" s="20"/>
      <c r="AN13" s="32" t="s">
        <v>30</v>
      </c>
      <c r="AO13" s="20"/>
      <c r="AP13" s="20"/>
      <c r="AQ13" s="20"/>
      <c r="AR13" s="18"/>
      <c r="BG13" s="29"/>
      <c r="BS13" s="15" t="s">
        <v>7</v>
      </c>
    </row>
    <row r="14" spans="2:71" ht="12">
      <c r="B14" s="19"/>
      <c r="C14" s="20"/>
      <c r="D14" s="20"/>
      <c r="E14" s="32" t="s">
        <v>30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28</v>
      </c>
      <c r="AL14" s="20"/>
      <c r="AM14" s="20"/>
      <c r="AN14" s="32" t="s">
        <v>30</v>
      </c>
      <c r="AO14" s="20"/>
      <c r="AP14" s="20"/>
      <c r="AQ14" s="20"/>
      <c r="AR14" s="18"/>
      <c r="BG14" s="29"/>
      <c r="BS14" s="15" t="s">
        <v>7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G15" s="29"/>
      <c r="BS15" s="15" t="s">
        <v>4</v>
      </c>
    </row>
    <row r="16" spans="2:71" s="1" customFormat="1" ht="12" customHeight="1">
      <c r="B16" s="19"/>
      <c r="C16" s="20"/>
      <c r="D16" s="30" t="s">
        <v>31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26</v>
      </c>
      <c r="AL16" s="20"/>
      <c r="AM16" s="20"/>
      <c r="AN16" s="25" t="s">
        <v>1</v>
      </c>
      <c r="AO16" s="20"/>
      <c r="AP16" s="20"/>
      <c r="AQ16" s="20"/>
      <c r="AR16" s="18"/>
      <c r="BG16" s="29"/>
      <c r="BS16" s="15" t="s">
        <v>4</v>
      </c>
    </row>
    <row r="17" spans="2:71" s="1" customFormat="1" ht="18.45" customHeight="1">
      <c r="B17" s="19"/>
      <c r="C17" s="20"/>
      <c r="D17" s="20"/>
      <c r="E17" s="25" t="s">
        <v>32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28</v>
      </c>
      <c r="AL17" s="20"/>
      <c r="AM17" s="20"/>
      <c r="AN17" s="25" t="s">
        <v>1</v>
      </c>
      <c r="AO17" s="20"/>
      <c r="AP17" s="20"/>
      <c r="AQ17" s="20"/>
      <c r="AR17" s="18"/>
      <c r="BG17" s="29"/>
      <c r="BS17" s="15" t="s">
        <v>5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G18" s="29"/>
      <c r="BS18" s="15" t="s">
        <v>7</v>
      </c>
    </row>
    <row r="19" spans="2:71" s="1" customFormat="1" ht="12" customHeight="1">
      <c r="B19" s="19"/>
      <c r="C19" s="20"/>
      <c r="D19" s="30" t="s">
        <v>33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26</v>
      </c>
      <c r="AL19" s="20"/>
      <c r="AM19" s="20"/>
      <c r="AN19" s="25" t="s">
        <v>1</v>
      </c>
      <c r="AO19" s="20"/>
      <c r="AP19" s="20"/>
      <c r="AQ19" s="20"/>
      <c r="AR19" s="18"/>
      <c r="BG19" s="29"/>
      <c r="BS19" s="15" t="s">
        <v>7</v>
      </c>
    </row>
    <row r="20" spans="2:71" s="1" customFormat="1" ht="18.45" customHeight="1">
      <c r="B20" s="19"/>
      <c r="C20" s="20"/>
      <c r="D20" s="20"/>
      <c r="E20" s="25" t="s">
        <v>34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28</v>
      </c>
      <c r="AL20" s="20"/>
      <c r="AM20" s="20"/>
      <c r="AN20" s="25" t="s">
        <v>1</v>
      </c>
      <c r="AO20" s="20"/>
      <c r="AP20" s="20"/>
      <c r="AQ20" s="20"/>
      <c r="AR20" s="18"/>
      <c r="BG20" s="29"/>
      <c r="BS20" s="15" t="s">
        <v>4</v>
      </c>
    </row>
    <row r="21" spans="2:59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G21" s="29"/>
    </row>
    <row r="22" spans="2:59" s="1" customFormat="1" ht="12" customHeight="1">
      <c r="B22" s="19"/>
      <c r="C22" s="20"/>
      <c r="D22" s="30" t="s">
        <v>35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G22" s="29"/>
    </row>
    <row r="23" spans="2:59" s="1" customFormat="1" ht="16.5" customHeight="1">
      <c r="B23" s="19"/>
      <c r="C23" s="20"/>
      <c r="D23" s="20"/>
      <c r="E23" s="34" t="s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G23" s="29"/>
    </row>
    <row r="24" spans="2:59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G24" s="29"/>
    </row>
    <row r="25" spans="2:59" s="1" customFormat="1" ht="6.95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G25" s="29"/>
    </row>
    <row r="26" spans="1:59" s="2" customFormat="1" ht="25.9" customHeight="1">
      <c r="A26" s="36"/>
      <c r="B26" s="37"/>
      <c r="C26" s="38"/>
      <c r="D26" s="39" t="s">
        <v>36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8"/>
      <c r="AQ26" s="38"/>
      <c r="AR26" s="42"/>
      <c r="BG26" s="29"/>
    </row>
    <row r="27" spans="1:59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G27" s="29"/>
    </row>
    <row r="28" spans="1:59" s="2" customFormat="1" ht="12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37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38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39</v>
      </c>
      <c r="AL28" s="43"/>
      <c r="AM28" s="43"/>
      <c r="AN28" s="43"/>
      <c r="AO28" s="43"/>
      <c r="AP28" s="38"/>
      <c r="AQ28" s="38"/>
      <c r="AR28" s="42"/>
      <c r="BG28" s="29"/>
    </row>
    <row r="29" spans="1:59" s="3" customFormat="1" ht="14.4" customHeight="1">
      <c r="A29" s="3"/>
      <c r="B29" s="44"/>
      <c r="C29" s="45"/>
      <c r="D29" s="30" t="s">
        <v>40</v>
      </c>
      <c r="E29" s="45"/>
      <c r="F29" s="30" t="s">
        <v>41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ROUND(BB94,2)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ROUND(AX94,2)</f>
        <v>0</v>
      </c>
      <c r="AL29" s="45"/>
      <c r="AM29" s="45"/>
      <c r="AN29" s="45"/>
      <c r="AO29" s="45"/>
      <c r="AP29" s="45"/>
      <c r="AQ29" s="45"/>
      <c r="AR29" s="48"/>
      <c r="BG29" s="49"/>
    </row>
    <row r="30" spans="1:59" s="3" customFormat="1" ht="14.4" customHeight="1">
      <c r="A30" s="3"/>
      <c r="B30" s="44"/>
      <c r="C30" s="45"/>
      <c r="D30" s="45"/>
      <c r="E30" s="45"/>
      <c r="F30" s="30" t="s">
        <v>42</v>
      </c>
      <c r="G30" s="45"/>
      <c r="H30" s="45"/>
      <c r="I30" s="45"/>
      <c r="J30" s="45"/>
      <c r="K30" s="45"/>
      <c r="L30" s="46">
        <v>0.12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ROUND(BC94,2)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ROUND(AY94,2)</f>
        <v>0</v>
      </c>
      <c r="AL30" s="45"/>
      <c r="AM30" s="45"/>
      <c r="AN30" s="45"/>
      <c r="AO30" s="45"/>
      <c r="AP30" s="45"/>
      <c r="AQ30" s="45"/>
      <c r="AR30" s="48"/>
      <c r="BG30" s="49"/>
    </row>
    <row r="31" spans="1:59" s="3" customFormat="1" ht="14.4" customHeight="1" hidden="1">
      <c r="A31" s="3"/>
      <c r="B31" s="44"/>
      <c r="C31" s="45"/>
      <c r="D31" s="45"/>
      <c r="E31" s="45"/>
      <c r="F31" s="30" t="s">
        <v>43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ROUND(BD94,2)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G31" s="49"/>
    </row>
    <row r="32" spans="1:59" s="3" customFormat="1" ht="14.4" customHeight="1" hidden="1">
      <c r="A32" s="3"/>
      <c r="B32" s="44"/>
      <c r="C32" s="45"/>
      <c r="D32" s="45"/>
      <c r="E32" s="45"/>
      <c r="F32" s="30" t="s">
        <v>44</v>
      </c>
      <c r="G32" s="45"/>
      <c r="H32" s="45"/>
      <c r="I32" s="45"/>
      <c r="J32" s="45"/>
      <c r="K32" s="45"/>
      <c r="L32" s="46">
        <v>0.12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ROUND(BE94,2)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G32" s="49"/>
    </row>
    <row r="33" spans="1:59" s="3" customFormat="1" ht="14.4" customHeight="1" hidden="1">
      <c r="A33" s="3"/>
      <c r="B33" s="44"/>
      <c r="C33" s="45"/>
      <c r="D33" s="45"/>
      <c r="E33" s="45"/>
      <c r="F33" s="30" t="s">
        <v>45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ROUND(BF94,2)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G33" s="49"/>
    </row>
    <row r="34" spans="1:59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G34" s="29"/>
    </row>
    <row r="35" spans="1:59" s="2" customFormat="1" ht="25.9" customHeight="1">
      <c r="A35" s="36"/>
      <c r="B35" s="37"/>
      <c r="C35" s="50"/>
      <c r="D35" s="51" t="s">
        <v>46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47</v>
      </c>
      <c r="U35" s="52"/>
      <c r="V35" s="52"/>
      <c r="W35" s="52"/>
      <c r="X35" s="54" t="s">
        <v>48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  <c r="BG35" s="36"/>
    </row>
    <row r="36" spans="1:59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  <c r="BG36" s="36"/>
    </row>
    <row r="37" spans="1:59" s="2" customFormat="1" ht="14.4" customHeight="1">
      <c r="A37" s="36"/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42"/>
      <c r="BG37" s="36"/>
    </row>
    <row r="38" spans="2:44" s="1" customFormat="1" ht="14.4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pans="2:44" s="1" customFormat="1" ht="14.4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pans="2:44" s="1" customFormat="1" ht="14.4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pans="2:44" s="1" customFormat="1" ht="14.4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2:44" s="1" customFormat="1" ht="14.4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2:44" s="1" customFormat="1" ht="14.4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2:44" s="1" customFormat="1" ht="14.4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2:44" s="1" customFormat="1" ht="14.4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2:44" s="1" customFormat="1" ht="14.4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2:44" s="1" customFormat="1" ht="14.4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2:44" s="1" customFormat="1" ht="14.4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2:44" s="2" customFormat="1" ht="14.4" customHeight="1">
      <c r="B49" s="57"/>
      <c r="C49" s="58"/>
      <c r="D49" s="59" t="s">
        <v>49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59" t="s">
        <v>50</v>
      </c>
      <c r="AI49" s="60"/>
      <c r="AJ49" s="60"/>
      <c r="AK49" s="60"/>
      <c r="AL49" s="60"/>
      <c r="AM49" s="60"/>
      <c r="AN49" s="60"/>
      <c r="AO49" s="60"/>
      <c r="AP49" s="58"/>
      <c r="AQ49" s="58"/>
      <c r="AR49" s="61"/>
    </row>
    <row r="50" spans="2:44" ht="12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2:44" ht="12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2:44" ht="12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2:44" ht="12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2:44" ht="12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2:44" ht="12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2:44" ht="12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2:44" ht="12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2:44" ht="12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2:44" ht="12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1:59" s="2" customFormat="1" ht="12">
      <c r="A60" s="36"/>
      <c r="B60" s="37"/>
      <c r="C60" s="38"/>
      <c r="D60" s="62" t="s">
        <v>51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62" t="s">
        <v>52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62" t="s">
        <v>51</v>
      </c>
      <c r="AI60" s="40"/>
      <c r="AJ60" s="40"/>
      <c r="AK60" s="40"/>
      <c r="AL60" s="40"/>
      <c r="AM60" s="62" t="s">
        <v>52</v>
      </c>
      <c r="AN60" s="40"/>
      <c r="AO60" s="40"/>
      <c r="AP60" s="38"/>
      <c r="AQ60" s="38"/>
      <c r="AR60" s="42"/>
      <c r="BG60" s="36"/>
    </row>
    <row r="61" spans="2:44" ht="12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2:44" ht="12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2:44" ht="12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1:59" s="2" customFormat="1" ht="12">
      <c r="A64" s="36"/>
      <c r="B64" s="37"/>
      <c r="C64" s="38"/>
      <c r="D64" s="59" t="s">
        <v>53</v>
      </c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59" t="s">
        <v>54</v>
      </c>
      <c r="AI64" s="63"/>
      <c r="AJ64" s="63"/>
      <c r="AK64" s="63"/>
      <c r="AL64" s="63"/>
      <c r="AM64" s="63"/>
      <c r="AN64" s="63"/>
      <c r="AO64" s="63"/>
      <c r="AP64" s="38"/>
      <c r="AQ64" s="38"/>
      <c r="AR64" s="42"/>
      <c r="BG64" s="36"/>
    </row>
    <row r="65" spans="2:44" ht="12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2:44" ht="12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2:44" ht="12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2:44" ht="12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2:44" ht="12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2:44" ht="12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2:44" ht="12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2:44" ht="12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2:44" ht="12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2:44" ht="12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1:59" s="2" customFormat="1" ht="12">
      <c r="A75" s="36"/>
      <c r="B75" s="37"/>
      <c r="C75" s="38"/>
      <c r="D75" s="62" t="s">
        <v>51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62" t="s">
        <v>52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62" t="s">
        <v>51</v>
      </c>
      <c r="AI75" s="40"/>
      <c r="AJ75" s="40"/>
      <c r="AK75" s="40"/>
      <c r="AL75" s="40"/>
      <c r="AM75" s="62" t="s">
        <v>52</v>
      </c>
      <c r="AN75" s="40"/>
      <c r="AO75" s="40"/>
      <c r="AP75" s="38"/>
      <c r="AQ75" s="38"/>
      <c r="AR75" s="42"/>
      <c r="BG75" s="36"/>
    </row>
    <row r="76" spans="1:59" s="2" customFormat="1" ht="12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42"/>
      <c r="BG76" s="36"/>
    </row>
    <row r="77" spans="1:59" s="2" customFormat="1" ht="6.95" customHeight="1">
      <c r="A77" s="36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42"/>
      <c r="BG77" s="36"/>
    </row>
    <row r="81" spans="1:59" s="2" customFormat="1" ht="6.95" customHeight="1">
      <c r="A81" s="36"/>
      <c r="B81" s="66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42"/>
      <c r="BG81" s="36"/>
    </row>
    <row r="82" spans="1:59" s="2" customFormat="1" ht="24.95" customHeight="1">
      <c r="A82" s="36"/>
      <c r="B82" s="37"/>
      <c r="C82" s="21" t="s">
        <v>55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42"/>
      <c r="BG82" s="36"/>
    </row>
    <row r="83" spans="1:59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42"/>
      <c r="BG83" s="36"/>
    </row>
    <row r="84" spans="1:59" s="4" customFormat="1" ht="12" customHeight="1">
      <c r="A84" s="4"/>
      <c r="B84" s="68"/>
      <c r="C84" s="30" t="s">
        <v>14</v>
      </c>
      <c r="D84" s="69"/>
      <c r="E84" s="69"/>
      <c r="F84" s="69"/>
      <c r="G84" s="69"/>
      <c r="H84" s="69"/>
      <c r="I84" s="69"/>
      <c r="J84" s="69"/>
      <c r="K84" s="69"/>
      <c r="L84" s="69" t="str">
        <f>K5</f>
        <v>2023/06</v>
      </c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70"/>
      <c r="BG84" s="4"/>
    </row>
    <row r="85" spans="1:59" s="5" customFormat="1" ht="36.95" customHeight="1">
      <c r="A85" s="5"/>
      <c r="B85" s="71"/>
      <c r="C85" s="72" t="s">
        <v>17</v>
      </c>
      <c r="D85" s="73"/>
      <c r="E85" s="73"/>
      <c r="F85" s="73"/>
      <c r="G85" s="73"/>
      <c r="H85" s="73"/>
      <c r="I85" s="73"/>
      <c r="J85" s="73"/>
      <c r="K85" s="73"/>
      <c r="L85" s="74" t="str">
        <f>K6</f>
        <v>Udržovací práce - pavlače a výtahová šachta</v>
      </c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5"/>
      <c r="BG85" s="5"/>
    </row>
    <row r="86" spans="1:59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42"/>
      <c r="BG86" s="36"/>
    </row>
    <row r="87" spans="1:59" s="2" customFormat="1" ht="12" customHeight="1">
      <c r="A87" s="36"/>
      <c r="B87" s="37"/>
      <c r="C87" s="30" t="s">
        <v>21</v>
      </c>
      <c r="D87" s="38"/>
      <c r="E87" s="38"/>
      <c r="F87" s="38"/>
      <c r="G87" s="38"/>
      <c r="H87" s="38"/>
      <c r="I87" s="38"/>
      <c r="J87" s="38"/>
      <c r="K87" s="38"/>
      <c r="L87" s="76" t="str">
        <f>IF(K8="","",K8)</f>
        <v>PČR Nádražní 42/82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0" t="s">
        <v>23</v>
      </c>
      <c r="AJ87" s="38"/>
      <c r="AK87" s="38"/>
      <c r="AL87" s="38"/>
      <c r="AM87" s="77" t="str">
        <f>IF(AN8="","",AN8)</f>
        <v>11. 6. 2023</v>
      </c>
      <c r="AN87" s="77"/>
      <c r="AO87" s="38"/>
      <c r="AP87" s="38"/>
      <c r="AQ87" s="38"/>
      <c r="AR87" s="42"/>
      <c r="BG87" s="36"/>
    </row>
    <row r="88" spans="1:59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42"/>
      <c r="BG88" s="36"/>
    </row>
    <row r="89" spans="1:59" s="2" customFormat="1" ht="15.15" customHeight="1">
      <c r="A89" s="36"/>
      <c r="B89" s="37"/>
      <c r="C89" s="30" t="s">
        <v>25</v>
      </c>
      <c r="D89" s="38"/>
      <c r="E89" s="38"/>
      <c r="F89" s="38"/>
      <c r="G89" s="38"/>
      <c r="H89" s="38"/>
      <c r="I89" s="38"/>
      <c r="J89" s="38"/>
      <c r="K89" s="38"/>
      <c r="L89" s="69" t="str">
        <f>IF(E11="","",E11)</f>
        <v>PČR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0" t="s">
        <v>31</v>
      </c>
      <c r="AJ89" s="38"/>
      <c r="AK89" s="38"/>
      <c r="AL89" s="38"/>
      <c r="AM89" s="78" t="str">
        <f>IF(E17="","",E17)</f>
        <v>Statika s.r.o.</v>
      </c>
      <c r="AN89" s="69"/>
      <c r="AO89" s="69"/>
      <c r="AP89" s="69"/>
      <c r="AQ89" s="38"/>
      <c r="AR89" s="42"/>
      <c r="AS89" s="79" t="s">
        <v>56</v>
      </c>
      <c r="AT89" s="80"/>
      <c r="AU89" s="81"/>
      <c r="AV89" s="81"/>
      <c r="AW89" s="81"/>
      <c r="AX89" s="81"/>
      <c r="AY89" s="81"/>
      <c r="AZ89" s="81"/>
      <c r="BA89" s="81"/>
      <c r="BB89" s="81"/>
      <c r="BC89" s="81"/>
      <c r="BD89" s="81"/>
      <c r="BE89" s="81"/>
      <c r="BF89" s="82"/>
      <c r="BG89" s="36"/>
    </row>
    <row r="90" spans="1:59" s="2" customFormat="1" ht="15.15" customHeight="1">
      <c r="A90" s="36"/>
      <c r="B90" s="37"/>
      <c r="C90" s="30" t="s">
        <v>29</v>
      </c>
      <c r="D90" s="38"/>
      <c r="E90" s="38"/>
      <c r="F90" s="38"/>
      <c r="G90" s="38"/>
      <c r="H90" s="38"/>
      <c r="I90" s="38"/>
      <c r="J90" s="38"/>
      <c r="K90" s="38"/>
      <c r="L90" s="69" t="str">
        <f>IF(E14="Vyplň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0" t="s">
        <v>33</v>
      </c>
      <c r="AJ90" s="38"/>
      <c r="AK90" s="38"/>
      <c r="AL90" s="38"/>
      <c r="AM90" s="78" t="str">
        <f>IF(E20="","",E20)</f>
        <v>Kučerová</v>
      </c>
      <c r="AN90" s="69"/>
      <c r="AO90" s="69"/>
      <c r="AP90" s="69"/>
      <c r="AQ90" s="38"/>
      <c r="AR90" s="42"/>
      <c r="AS90" s="83"/>
      <c r="AT90" s="84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6"/>
      <c r="BG90" s="36"/>
    </row>
    <row r="91" spans="1:59" s="2" customFormat="1" ht="10.8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42"/>
      <c r="AS91" s="87"/>
      <c r="AT91" s="88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90"/>
      <c r="BG91" s="36"/>
    </row>
    <row r="92" spans="1:59" s="2" customFormat="1" ht="29.25" customHeight="1">
      <c r="A92" s="36"/>
      <c r="B92" s="37"/>
      <c r="C92" s="91" t="s">
        <v>57</v>
      </c>
      <c r="D92" s="92"/>
      <c r="E92" s="92"/>
      <c r="F92" s="92"/>
      <c r="G92" s="92"/>
      <c r="H92" s="93"/>
      <c r="I92" s="94" t="s">
        <v>58</v>
      </c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5" t="s">
        <v>59</v>
      </c>
      <c r="AH92" s="92"/>
      <c r="AI92" s="92"/>
      <c r="AJ92" s="92"/>
      <c r="AK92" s="92"/>
      <c r="AL92" s="92"/>
      <c r="AM92" s="92"/>
      <c r="AN92" s="94" t="s">
        <v>60</v>
      </c>
      <c r="AO92" s="92"/>
      <c r="AP92" s="96"/>
      <c r="AQ92" s="97" t="s">
        <v>61</v>
      </c>
      <c r="AR92" s="42"/>
      <c r="AS92" s="98" t="s">
        <v>62</v>
      </c>
      <c r="AT92" s="99" t="s">
        <v>63</v>
      </c>
      <c r="AU92" s="99" t="s">
        <v>64</v>
      </c>
      <c r="AV92" s="99" t="s">
        <v>65</v>
      </c>
      <c r="AW92" s="99" t="s">
        <v>66</v>
      </c>
      <c r="AX92" s="99" t="s">
        <v>67</v>
      </c>
      <c r="AY92" s="99" t="s">
        <v>68</v>
      </c>
      <c r="AZ92" s="99" t="s">
        <v>69</v>
      </c>
      <c r="BA92" s="99" t="s">
        <v>70</v>
      </c>
      <c r="BB92" s="99" t="s">
        <v>71</v>
      </c>
      <c r="BC92" s="99" t="s">
        <v>72</v>
      </c>
      <c r="BD92" s="99" t="s">
        <v>73</v>
      </c>
      <c r="BE92" s="99" t="s">
        <v>74</v>
      </c>
      <c r="BF92" s="100" t="s">
        <v>75</v>
      </c>
      <c r="BG92" s="36"/>
    </row>
    <row r="93" spans="1:59" s="2" customFormat="1" ht="10.8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42"/>
      <c r="AS93" s="101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2"/>
      <c r="BE93" s="102"/>
      <c r="BF93" s="103"/>
      <c r="BG93" s="36"/>
    </row>
    <row r="94" spans="1:90" s="6" customFormat="1" ht="32.4" customHeight="1">
      <c r="A94" s="6"/>
      <c r="B94" s="104"/>
      <c r="C94" s="105" t="s">
        <v>76</v>
      </c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7">
        <f>ROUND(AG95,2)</f>
        <v>0</v>
      </c>
      <c r="AH94" s="107"/>
      <c r="AI94" s="107"/>
      <c r="AJ94" s="107"/>
      <c r="AK94" s="107"/>
      <c r="AL94" s="107"/>
      <c r="AM94" s="107"/>
      <c r="AN94" s="108">
        <f>SUM(AG94,AV94)</f>
        <v>0</v>
      </c>
      <c r="AO94" s="108"/>
      <c r="AP94" s="108"/>
      <c r="AQ94" s="109" t="s">
        <v>1</v>
      </c>
      <c r="AR94" s="110"/>
      <c r="AS94" s="111">
        <f>ROUND(AS95,2)</f>
        <v>0</v>
      </c>
      <c r="AT94" s="112">
        <f>ROUND(AT95,2)</f>
        <v>0</v>
      </c>
      <c r="AU94" s="113">
        <f>ROUND(AU95,2)</f>
        <v>0</v>
      </c>
      <c r="AV94" s="113">
        <f>ROUND(SUM(AX94:AY94),2)</f>
        <v>0</v>
      </c>
      <c r="AW94" s="114">
        <f>ROUND(AW95,5)</f>
        <v>0</v>
      </c>
      <c r="AX94" s="113">
        <f>ROUND(BB94*L29,2)</f>
        <v>0</v>
      </c>
      <c r="AY94" s="113">
        <f>ROUND(BC94*L30,2)</f>
        <v>0</v>
      </c>
      <c r="AZ94" s="113">
        <f>ROUND(BD94*L29,2)</f>
        <v>0</v>
      </c>
      <c r="BA94" s="113">
        <f>ROUND(BE94*L30,2)</f>
        <v>0</v>
      </c>
      <c r="BB94" s="113">
        <f>ROUND(BB95,2)</f>
        <v>0</v>
      </c>
      <c r="BC94" s="113">
        <f>ROUND(BC95,2)</f>
        <v>0</v>
      </c>
      <c r="BD94" s="113">
        <f>ROUND(BD95,2)</f>
        <v>0</v>
      </c>
      <c r="BE94" s="113">
        <f>ROUND(BE95,2)</f>
        <v>0</v>
      </c>
      <c r="BF94" s="115">
        <f>ROUND(BF95,2)</f>
        <v>0</v>
      </c>
      <c r="BG94" s="6"/>
      <c r="BS94" s="116" t="s">
        <v>77</v>
      </c>
      <c r="BT94" s="116" t="s">
        <v>78</v>
      </c>
      <c r="BV94" s="116" t="s">
        <v>79</v>
      </c>
      <c r="BW94" s="116" t="s">
        <v>6</v>
      </c>
      <c r="BX94" s="116" t="s">
        <v>80</v>
      </c>
      <c r="CL94" s="116" t="s">
        <v>1</v>
      </c>
    </row>
    <row r="95" spans="1:90" s="7" customFormat="1" ht="24.75" customHeight="1">
      <c r="A95" s="117" t="s">
        <v>81</v>
      </c>
      <c r="B95" s="118"/>
      <c r="C95" s="119"/>
      <c r="D95" s="120" t="s">
        <v>15</v>
      </c>
      <c r="E95" s="120"/>
      <c r="F95" s="120"/>
      <c r="G95" s="120"/>
      <c r="H95" s="120"/>
      <c r="I95" s="121"/>
      <c r="J95" s="120" t="s">
        <v>18</v>
      </c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2">
        <f>'2023-06 - Udržovací práce...'!K32</f>
        <v>0</v>
      </c>
      <c r="AH95" s="121"/>
      <c r="AI95" s="121"/>
      <c r="AJ95" s="121"/>
      <c r="AK95" s="121"/>
      <c r="AL95" s="121"/>
      <c r="AM95" s="121"/>
      <c r="AN95" s="122">
        <f>SUM(AG95,AV95)</f>
        <v>0</v>
      </c>
      <c r="AO95" s="121"/>
      <c r="AP95" s="121"/>
      <c r="AQ95" s="123" t="s">
        <v>82</v>
      </c>
      <c r="AR95" s="124"/>
      <c r="AS95" s="125">
        <f>'2023-06 - Udržovací práce...'!K29</f>
        <v>0</v>
      </c>
      <c r="AT95" s="126">
        <f>'2023-06 - Udržovací práce...'!K30</f>
        <v>0</v>
      </c>
      <c r="AU95" s="126">
        <v>0</v>
      </c>
      <c r="AV95" s="126">
        <f>ROUND(SUM(AX95:AY95),2)</f>
        <v>0</v>
      </c>
      <c r="AW95" s="127">
        <f>'2023-06 - Udržovací práce...'!T136</f>
        <v>0</v>
      </c>
      <c r="AX95" s="126">
        <f>'2023-06 - Udržovací práce...'!K35</f>
        <v>0</v>
      </c>
      <c r="AY95" s="126">
        <f>'2023-06 - Udržovací práce...'!K36</f>
        <v>0</v>
      </c>
      <c r="AZ95" s="126">
        <f>'2023-06 - Udržovací práce...'!K37</f>
        <v>0</v>
      </c>
      <c r="BA95" s="126">
        <f>'2023-06 - Udržovací práce...'!K38</f>
        <v>0</v>
      </c>
      <c r="BB95" s="126">
        <f>'2023-06 - Udržovací práce...'!F35</f>
        <v>0</v>
      </c>
      <c r="BC95" s="126">
        <f>'2023-06 - Udržovací práce...'!F36</f>
        <v>0</v>
      </c>
      <c r="BD95" s="126">
        <f>'2023-06 - Udržovací práce...'!F37</f>
        <v>0</v>
      </c>
      <c r="BE95" s="126">
        <f>'2023-06 - Udržovací práce...'!F38</f>
        <v>0</v>
      </c>
      <c r="BF95" s="128">
        <f>'2023-06 - Udržovací práce...'!F39</f>
        <v>0</v>
      </c>
      <c r="BG95" s="7"/>
      <c r="BT95" s="129" t="s">
        <v>83</v>
      </c>
      <c r="BU95" s="129" t="s">
        <v>84</v>
      </c>
      <c r="BV95" s="129" t="s">
        <v>79</v>
      </c>
      <c r="BW95" s="129" t="s">
        <v>6</v>
      </c>
      <c r="BX95" s="129" t="s">
        <v>80</v>
      </c>
      <c r="CL95" s="129" t="s">
        <v>1</v>
      </c>
    </row>
    <row r="96" spans="1:59" s="2" customFormat="1" ht="30" customHeight="1">
      <c r="A96" s="36"/>
      <c r="B96" s="37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42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</row>
    <row r="97" spans="1:59" s="2" customFormat="1" ht="6.95" customHeight="1">
      <c r="A97" s="36"/>
      <c r="B97" s="64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42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</row>
  </sheetData>
  <sheetProtection password="CC35" sheet="1" objects="1" scenarios="1" formatColumns="0" formatRows="0"/>
  <mergeCells count="42">
    <mergeCell ref="BG5:BG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G2"/>
  </mergeCells>
  <hyperlinks>
    <hyperlink ref="A95" location="'2023-06 - Udržovací práce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5" t="s">
        <v>6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8"/>
      <c r="AT3" s="15" t="s">
        <v>83</v>
      </c>
    </row>
    <row r="4" spans="2:46" s="1" customFormat="1" ht="24.95" customHeight="1">
      <c r="B4" s="18"/>
      <c r="D4" s="132" t="s">
        <v>85</v>
      </c>
      <c r="M4" s="18"/>
      <c r="N4" s="133" t="s">
        <v>11</v>
      </c>
      <c r="AT4" s="15" t="s">
        <v>4</v>
      </c>
    </row>
    <row r="5" spans="2:13" s="1" customFormat="1" ht="6.95" customHeight="1">
      <c r="B5" s="18"/>
      <c r="M5" s="18"/>
    </row>
    <row r="6" spans="1:31" s="2" customFormat="1" ht="12" customHeight="1">
      <c r="A6" s="36"/>
      <c r="B6" s="42"/>
      <c r="C6" s="36"/>
      <c r="D6" s="134" t="s">
        <v>17</v>
      </c>
      <c r="E6" s="36"/>
      <c r="F6" s="36"/>
      <c r="G6" s="36"/>
      <c r="H6" s="36"/>
      <c r="I6" s="36"/>
      <c r="J6" s="36"/>
      <c r="K6" s="36"/>
      <c r="L6" s="36"/>
      <c r="M6" s="61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</row>
    <row r="7" spans="1:31" s="2" customFormat="1" ht="16.5" customHeight="1">
      <c r="A7" s="36"/>
      <c r="B7" s="42"/>
      <c r="C7" s="36"/>
      <c r="D7" s="36"/>
      <c r="E7" s="135" t="s">
        <v>18</v>
      </c>
      <c r="F7" s="36"/>
      <c r="G7" s="36"/>
      <c r="H7" s="36"/>
      <c r="I7" s="36"/>
      <c r="J7" s="36"/>
      <c r="K7" s="36"/>
      <c r="L7" s="36"/>
      <c r="M7" s="61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</row>
    <row r="8" spans="1:31" s="2" customFormat="1" ht="12">
      <c r="A8" s="36"/>
      <c r="B8" s="42"/>
      <c r="C8" s="36"/>
      <c r="D8" s="36"/>
      <c r="E8" s="36"/>
      <c r="F8" s="36"/>
      <c r="G8" s="36"/>
      <c r="H8" s="36"/>
      <c r="I8" s="36"/>
      <c r="J8" s="36"/>
      <c r="K8" s="36"/>
      <c r="L8" s="36"/>
      <c r="M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2" customHeight="1">
      <c r="A9" s="36"/>
      <c r="B9" s="42"/>
      <c r="C9" s="36"/>
      <c r="D9" s="134" t="s">
        <v>19</v>
      </c>
      <c r="E9" s="36"/>
      <c r="F9" s="136" t="s">
        <v>1</v>
      </c>
      <c r="G9" s="36"/>
      <c r="H9" s="36"/>
      <c r="I9" s="134" t="s">
        <v>20</v>
      </c>
      <c r="J9" s="136" t="s">
        <v>1</v>
      </c>
      <c r="K9" s="36"/>
      <c r="L9" s="36"/>
      <c r="M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2"/>
      <c r="C10" s="36"/>
      <c r="D10" s="134" t="s">
        <v>21</v>
      </c>
      <c r="E10" s="36"/>
      <c r="F10" s="136" t="s">
        <v>22</v>
      </c>
      <c r="G10" s="36"/>
      <c r="H10" s="36"/>
      <c r="I10" s="134" t="s">
        <v>23</v>
      </c>
      <c r="J10" s="137" t="str">
        <f>'Rekapitulace stavby'!AN8</f>
        <v>11. 6. 2023</v>
      </c>
      <c r="K10" s="36"/>
      <c r="L10" s="36"/>
      <c r="M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0.8" customHeight="1">
      <c r="A11" s="36"/>
      <c r="B11" s="42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4" t="s">
        <v>25</v>
      </c>
      <c r="E12" s="36"/>
      <c r="F12" s="36"/>
      <c r="G12" s="36"/>
      <c r="H12" s="36"/>
      <c r="I12" s="134" t="s">
        <v>26</v>
      </c>
      <c r="J12" s="136" t="s">
        <v>1</v>
      </c>
      <c r="K12" s="36"/>
      <c r="L12" s="36"/>
      <c r="M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8" customHeight="1">
      <c r="A13" s="36"/>
      <c r="B13" s="42"/>
      <c r="C13" s="36"/>
      <c r="D13" s="36"/>
      <c r="E13" s="136" t="s">
        <v>27</v>
      </c>
      <c r="F13" s="36"/>
      <c r="G13" s="36"/>
      <c r="H13" s="36"/>
      <c r="I13" s="134" t="s">
        <v>28</v>
      </c>
      <c r="J13" s="136" t="s">
        <v>1</v>
      </c>
      <c r="K13" s="36"/>
      <c r="L13" s="36"/>
      <c r="M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6.95" customHeight="1">
      <c r="A14" s="36"/>
      <c r="B14" s="42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2" customHeight="1">
      <c r="A15" s="36"/>
      <c r="B15" s="42"/>
      <c r="C15" s="36"/>
      <c r="D15" s="134" t="s">
        <v>29</v>
      </c>
      <c r="E15" s="36"/>
      <c r="F15" s="36"/>
      <c r="G15" s="36"/>
      <c r="H15" s="36"/>
      <c r="I15" s="134" t="s">
        <v>26</v>
      </c>
      <c r="J15" s="31" t="str">
        <f>'Rekapitulace stavby'!AN13</f>
        <v>Vyplň údaj</v>
      </c>
      <c r="K15" s="36"/>
      <c r="L15" s="36"/>
      <c r="M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8" customHeight="1">
      <c r="A16" s="36"/>
      <c r="B16" s="42"/>
      <c r="C16" s="36"/>
      <c r="D16" s="36"/>
      <c r="E16" s="31" t="str">
        <f>'Rekapitulace stavby'!E14</f>
        <v>Vyplň údaj</v>
      </c>
      <c r="F16" s="136"/>
      <c r="G16" s="136"/>
      <c r="H16" s="136"/>
      <c r="I16" s="134" t="s">
        <v>28</v>
      </c>
      <c r="J16" s="31" t="str">
        <f>'Rekapitulace stavby'!AN14</f>
        <v>Vyplň údaj</v>
      </c>
      <c r="K16" s="36"/>
      <c r="L16" s="36"/>
      <c r="M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6.95" customHeight="1">
      <c r="A17" s="36"/>
      <c r="B17" s="42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2" customHeight="1">
      <c r="A18" s="36"/>
      <c r="B18" s="42"/>
      <c r="C18" s="36"/>
      <c r="D18" s="134" t="s">
        <v>31</v>
      </c>
      <c r="E18" s="36"/>
      <c r="F18" s="36"/>
      <c r="G18" s="36"/>
      <c r="H18" s="36"/>
      <c r="I18" s="134" t="s">
        <v>26</v>
      </c>
      <c r="J18" s="136" t="s">
        <v>1</v>
      </c>
      <c r="K18" s="36"/>
      <c r="L18" s="36"/>
      <c r="M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8" customHeight="1">
      <c r="A19" s="36"/>
      <c r="B19" s="42"/>
      <c r="C19" s="36"/>
      <c r="D19" s="36"/>
      <c r="E19" s="136" t="s">
        <v>32</v>
      </c>
      <c r="F19" s="36"/>
      <c r="G19" s="36"/>
      <c r="H19" s="36"/>
      <c r="I19" s="134" t="s">
        <v>28</v>
      </c>
      <c r="J19" s="136" t="s">
        <v>1</v>
      </c>
      <c r="K19" s="36"/>
      <c r="L19" s="36"/>
      <c r="M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6.95" customHeight="1">
      <c r="A20" s="36"/>
      <c r="B20" s="42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2" customHeight="1">
      <c r="A21" s="36"/>
      <c r="B21" s="42"/>
      <c r="C21" s="36"/>
      <c r="D21" s="134" t="s">
        <v>33</v>
      </c>
      <c r="E21" s="36"/>
      <c r="F21" s="36"/>
      <c r="G21" s="36"/>
      <c r="H21" s="36"/>
      <c r="I21" s="134" t="s">
        <v>26</v>
      </c>
      <c r="J21" s="136" t="s">
        <v>1</v>
      </c>
      <c r="K21" s="36"/>
      <c r="L21" s="36"/>
      <c r="M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8" customHeight="1">
      <c r="A22" s="36"/>
      <c r="B22" s="42"/>
      <c r="C22" s="36"/>
      <c r="D22" s="36"/>
      <c r="E22" s="136" t="s">
        <v>34</v>
      </c>
      <c r="F22" s="36"/>
      <c r="G22" s="36"/>
      <c r="H22" s="36"/>
      <c r="I22" s="134" t="s">
        <v>28</v>
      </c>
      <c r="J22" s="136" t="s">
        <v>1</v>
      </c>
      <c r="K22" s="36"/>
      <c r="L22" s="36"/>
      <c r="M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6.95" customHeight="1">
      <c r="A23" s="36"/>
      <c r="B23" s="42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2" customHeight="1">
      <c r="A24" s="36"/>
      <c r="B24" s="42"/>
      <c r="C24" s="36"/>
      <c r="D24" s="134" t="s">
        <v>35</v>
      </c>
      <c r="E24" s="36"/>
      <c r="F24" s="36"/>
      <c r="G24" s="36"/>
      <c r="H24" s="36"/>
      <c r="I24" s="36"/>
      <c r="J24" s="36"/>
      <c r="K24" s="36"/>
      <c r="L24" s="36"/>
      <c r="M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8" customFormat="1" ht="16.5" customHeight="1">
      <c r="A25" s="138"/>
      <c r="B25" s="139"/>
      <c r="C25" s="138"/>
      <c r="D25" s="138"/>
      <c r="E25" s="140" t="s">
        <v>1</v>
      </c>
      <c r="F25" s="140"/>
      <c r="G25" s="140"/>
      <c r="H25" s="140"/>
      <c r="I25" s="138"/>
      <c r="J25" s="138"/>
      <c r="K25" s="138"/>
      <c r="L25" s="138"/>
      <c r="M25" s="141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</row>
    <row r="26" spans="1:31" s="2" customFormat="1" ht="6.95" customHeight="1">
      <c r="A26" s="36"/>
      <c r="B26" s="42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2"/>
      <c r="C27" s="36"/>
      <c r="D27" s="142"/>
      <c r="E27" s="142"/>
      <c r="F27" s="142"/>
      <c r="G27" s="142"/>
      <c r="H27" s="142"/>
      <c r="I27" s="142"/>
      <c r="J27" s="142"/>
      <c r="K27" s="142"/>
      <c r="L27" s="142"/>
      <c r="M27" s="61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4.4" customHeight="1">
      <c r="A28" s="36"/>
      <c r="B28" s="42"/>
      <c r="C28" s="36"/>
      <c r="D28" s="136" t="s">
        <v>86</v>
      </c>
      <c r="E28" s="36"/>
      <c r="F28" s="36"/>
      <c r="G28" s="36"/>
      <c r="H28" s="36"/>
      <c r="I28" s="36"/>
      <c r="J28" s="36"/>
      <c r="K28" s="143">
        <f>K94</f>
        <v>0</v>
      </c>
      <c r="L28" s="36"/>
      <c r="M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12">
      <c r="A29" s="36"/>
      <c r="B29" s="42"/>
      <c r="C29" s="36"/>
      <c r="D29" s="36"/>
      <c r="E29" s="134" t="s">
        <v>87</v>
      </c>
      <c r="F29" s="36"/>
      <c r="G29" s="36"/>
      <c r="H29" s="36"/>
      <c r="I29" s="36"/>
      <c r="J29" s="36"/>
      <c r="K29" s="144">
        <f>I94</f>
        <v>0</v>
      </c>
      <c r="L29" s="36"/>
      <c r="M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12">
      <c r="A30" s="36"/>
      <c r="B30" s="42"/>
      <c r="C30" s="36"/>
      <c r="D30" s="36"/>
      <c r="E30" s="134" t="s">
        <v>88</v>
      </c>
      <c r="F30" s="36"/>
      <c r="G30" s="36"/>
      <c r="H30" s="36"/>
      <c r="I30" s="36"/>
      <c r="J30" s="36"/>
      <c r="K30" s="144">
        <f>J94</f>
        <v>0</v>
      </c>
      <c r="L30" s="36"/>
      <c r="M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14.4" customHeight="1">
      <c r="A31" s="36"/>
      <c r="B31" s="42"/>
      <c r="C31" s="36"/>
      <c r="D31" s="145" t="s">
        <v>89</v>
      </c>
      <c r="E31" s="36"/>
      <c r="F31" s="36"/>
      <c r="G31" s="36"/>
      <c r="H31" s="36"/>
      <c r="I31" s="36"/>
      <c r="J31" s="36"/>
      <c r="K31" s="143">
        <f>K111</f>
        <v>0</v>
      </c>
      <c r="L31" s="36"/>
      <c r="M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4" customHeight="1">
      <c r="A32" s="36"/>
      <c r="B32" s="42"/>
      <c r="C32" s="36"/>
      <c r="D32" s="146" t="s">
        <v>36</v>
      </c>
      <c r="E32" s="36"/>
      <c r="F32" s="36"/>
      <c r="G32" s="36"/>
      <c r="H32" s="36"/>
      <c r="I32" s="36"/>
      <c r="J32" s="36"/>
      <c r="K32" s="147">
        <f>ROUND(K28+K31,2)</f>
        <v>0</v>
      </c>
      <c r="L32" s="36"/>
      <c r="M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2"/>
      <c r="C33" s="36"/>
      <c r="D33" s="142"/>
      <c r="E33" s="142"/>
      <c r="F33" s="142"/>
      <c r="G33" s="142"/>
      <c r="H33" s="142"/>
      <c r="I33" s="142"/>
      <c r="J33" s="142"/>
      <c r="K33" s="142"/>
      <c r="L33" s="142"/>
      <c r="M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36"/>
      <c r="F34" s="148" t="s">
        <v>38</v>
      </c>
      <c r="G34" s="36"/>
      <c r="H34" s="36"/>
      <c r="I34" s="148" t="s">
        <v>37</v>
      </c>
      <c r="J34" s="36"/>
      <c r="K34" s="148" t="s">
        <v>39</v>
      </c>
      <c r="L34" s="36"/>
      <c r="M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>
      <c r="A35" s="36"/>
      <c r="B35" s="42"/>
      <c r="C35" s="36"/>
      <c r="D35" s="149" t="s">
        <v>40</v>
      </c>
      <c r="E35" s="134" t="s">
        <v>41</v>
      </c>
      <c r="F35" s="144">
        <f>ROUND((SUM(BE111:BE118)+SUM(BE136:BE217)),2)</f>
        <v>0</v>
      </c>
      <c r="G35" s="36"/>
      <c r="H35" s="36"/>
      <c r="I35" s="150">
        <v>0.21</v>
      </c>
      <c r="J35" s="36"/>
      <c r="K35" s="144">
        <f>ROUND(((SUM(BE111:BE118)+SUM(BE136:BE217))*I35),2)</f>
        <v>0</v>
      </c>
      <c r="L35" s="36"/>
      <c r="M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>
      <c r="A36" s="36"/>
      <c r="B36" s="42"/>
      <c r="C36" s="36"/>
      <c r="D36" s="36"/>
      <c r="E36" s="134" t="s">
        <v>42</v>
      </c>
      <c r="F36" s="144">
        <f>ROUND((SUM(BF111:BF118)+SUM(BF136:BF217)),2)</f>
        <v>0</v>
      </c>
      <c r="G36" s="36"/>
      <c r="H36" s="36"/>
      <c r="I36" s="150">
        <v>0.12</v>
      </c>
      <c r="J36" s="36"/>
      <c r="K36" s="144">
        <f>ROUND(((SUM(BF111:BF118)+SUM(BF136:BF217))*I36),2)</f>
        <v>0</v>
      </c>
      <c r="L36" s="36"/>
      <c r="M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4" t="s">
        <v>43</v>
      </c>
      <c r="F37" s="144">
        <f>ROUND((SUM(BG111:BG118)+SUM(BG136:BG217)),2)</f>
        <v>0</v>
      </c>
      <c r="G37" s="36"/>
      <c r="H37" s="36"/>
      <c r="I37" s="150">
        <v>0.21</v>
      </c>
      <c r="J37" s="36"/>
      <c r="K37" s="144">
        <f>0</f>
        <v>0</v>
      </c>
      <c r="L37" s="36"/>
      <c r="M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" customHeight="1" hidden="1">
      <c r="A38" s="36"/>
      <c r="B38" s="42"/>
      <c r="C38" s="36"/>
      <c r="D38" s="36"/>
      <c r="E38" s="134" t="s">
        <v>44</v>
      </c>
      <c r="F38" s="144">
        <f>ROUND((SUM(BH111:BH118)+SUM(BH136:BH217)),2)</f>
        <v>0</v>
      </c>
      <c r="G38" s="36"/>
      <c r="H38" s="36"/>
      <c r="I38" s="150">
        <v>0.12</v>
      </c>
      <c r="J38" s="36"/>
      <c r="K38" s="144">
        <f>0</f>
        <v>0</v>
      </c>
      <c r="L38" s="36"/>
      <c r="M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" customHeight="1" hidden="1">
      <c r="A39" s="36"/>
      <c r="B39" s="42"/>
      <c r="C39" s="36"/>
      <c r="D39" s="36"/>
      <c r="E39" s="134" t="s">
        <v>45</v>
      </c>
      <c r="F39" s="144">
        <f>ROUND((SUM(BI111:BI118)+SUM(BI136:BI217)),2)</f>
        <v>0</v>
      </c>
      <c r="G39" s="36"/>
      <c r="H39" s="36"/>
      <c r="I39" s="150">
        <v>0</v>
      </c>
      <c r="J39" s="36"/>
      <c r="K39" s="144">
        <f>0</f>
        <v>0</v>
      </c>
      <c r="L39" s="36"/>
      <c r="M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4" customHeight="1">
      <c r="A41" s="36"/>
      <c r="B41" s="42"/>
      <c r="C41" s="151"/>
      <c r="D41" s="152" t="s">
        <v>46</v>
      </c>
      <c r="E41" s="153"/>
      <c r="F41" s="153"/>
      <c r="G41" s="154" t="s">
        <v>47</v>
      </c>
      <c r="H41" s="155" t="s">
        <v>48</v>
      </c>
      <c r="I41" s="153"/>
      <c r="J41" s="153"/>
      <c r="K41" s="156">
        <f>SUM(K32:K39)</f>
        <v>0</v>
      </c>
      <c r="L41" s="157"/>
      <c r="M41" s="61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" customHeight="1">
      <c r="A42" s="36"/>
      <c r="B42" s="42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61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2:13" s="1" customFormat="1" ht="14.4" customHeight="1">
      <c r="B43" s="18"/>
      <c r="M43" s="18"/>
    </row>
    <row r="44" spans="2:13" s="1" customFormat="1" ht="14.4" customHeight="1">
      <c r="B44" s="18"/>
      <c r="M44" s="18"/>
    </row>
    <row r="45" spans="2:13" s="1" customFormat="1" ht="14.4" customHeight="1">
      <c r="B45" s="18"/>
      <c r="M45" s="18"/>
    </row>
    <row r="46" spans="2:13" s="1" customFormat="1" ht="14.4" customHeight="1">
      <c r="B46" s="18"/>
      <c r="M46" s="18"/>
    </row>
    <row r="47" spans="2:13" s="1" customFormat="1" ht="14.4" customHeight="1">
      <c r="B47" s="18"/>
      <c r="M47" s="18"/>
    </row>
    <row r="48" spans="2:13" s="1" customFormat="1" ht="14.4" customHeight="1">
      <c r="B48" s="18"/>
      <c r="M48" s="18"/>
    </row>
    <row r="49" spans="2:13" s="1" customFormat="1" ht="14.4" customHeight="1">
      <c r="B49" s="18"/>
      <c r="M49" s="18"/>
    </row>
    <row r="50" spans="2:13" s="2" customFormat="1" ht="14.4" customHeight="1">
      <c r="B50" s="61"/>
      <c r="D50" s="158" t="s">
        <v>49</v>
      </c>
      <c r="E50" s="159"/>
      <c r="F50" s="159"/>
      <c r="G50" s="158" t="s">
        <v>50</v>
      </c>
      <c r="H50" s="159"/>
      <c r="I50" s="159"/>
      <c r="J50" s="159"/>
      <c r="K50" s="159"/>
      <c r="L50" s="159"/>
      <c r="M50" s="61"/>
    </row>
    <row r="51" spans="2:13" ht="12">
      <c r="B51" s="18"/>
      <c r="M51" s="18"/>
    </row>
    <row r="52" spans="2:13" ht="12">
      <c r="B52" s="18"/>
      <c r="M52" s="18"/>
    </row>
    <row r="53" spans="2:13" ht="12">
      <c r="B53" s="18"/>
      <c r="M53" s="18"/>
    </row>
    <row r="54" spans="2:13" ht="12">
      <c r="B54" s="18"/>
      <c r="M54" s="18"/>
    </row>
    <row r="55" spans="2:13" ht="12">
      <c r="B55" s="18"/>
      <c r="M55" s="18"/>
    </row>
    <row r="56" spans="2:13" ht="12">
      <c r="B56" s="18"/>
      <c r="M56" s="18"/>
    </row>
    <row r="57" spans="2:13" ht="12">
      <c r="B57" s="18"/>
      <c r="M57" s="18"/>
    </row>
    <row r="58" spans="2:13" ht="12">
      <c r="B58" s="18"/>
      <c r="M58" s="18"/>
    </row>
    <row r="59" spans="2:13" ht="12">
      <c r="B59" s="18"/>
      <c r="M59" s="18"/>
    </row>
    <row r="60" spans="2:13" ht="12">
      <c r="B60" s="18"/>
      <c r="M60" s="18"/>
    </row>
    <row r="61" spans="1:31" s="2" customFormat="1" ht="12">
      <c r="A61" s="36"/>
      <c r="B61" s="42"/>
      <c r="C61" s="36"/>
      <c r="D61" s="160" t="s">
        <v>51</v>
      </c>
      <c r="E61" s="161"/>
      <c r="F61" s="162" t="s">
        <v>52</v>
      </c>
      <c r="G61" s="160" t="s">
        <v>51</v>
      </c>
      <c r="H61" s="161"/>
      <c r="I61" s="161"/>
      <c r="J61" s="163" t="s">
        <v>52</v>
      </c>
      <c r="K61" s="161"/>
      <c r="L61" s="161"/>
      <c r="M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3" ht="12">
      <c r="B62" s="18"/>
      <c r="M62" s="18"/>
    </row>
    <row r="63" spans="2:13" ht="12">
      <c r="B63" s="18"/>
      <c r="M63" s="18"/>
    </row>
    <row r="64" spans="2:13" ht="12">
      <c r="B64" s="18"/>
      <c r="M64" s="18"/>
    </row>
    <row r="65" spans="1:31" s="2" customFormat="1" ht="12">
      <c r="A65" s="36"/>
      <c r="B65" s="42"/>
      <c r="C65" s="36"/>
      <c r="D65" s="158" t="s">
        <v>53</v>
      </c>
      <c r="E65" s="164"/>
      <c r="F65" s="164"/>
      <c r="G65" s="158" t="s">
        <v>54</v>
      </c>
      <c r="H65" s="164"/>
      <c r="I65" s="164"/>
      <c r="J65" s="164"/>
      <c r="K65" s="164"/>
      <c r="L65" s="164"/>
      <c r="M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3" ht="12">
      <c r="B66" s="18"/>
      <c r="M66" s="18"/>
    </row>
    <row r="67" spans="2:13" ht="12">
      <c r="B67" s="18"/>
      <c r="M67" s="18"/>
    </row>
    <row r="68" spans="2:13" ht="12">
      <c r="B68" s="18"/>
      <c r="M68" s="18"/>
    </row>
    <row r="69" spans="2:13" ht="12">
      <c r="B69" s="18"/>
      <c r="M69" s="18"/>
    </row>
    <row r="70" spans="2:13" ht="12">
      <c r="B70" s="18"/>
      <c r="M70" s="18"/>
    </row>
    <row r="71" spans="2:13" ht="12">
      <c r="B71" s="18"/>
      <c r="M71" s="18"/>
    </row>
    <row r="72" spans="2:13" ht="12">
      <c r="B72" s="18"/>
      <c r="M72" s="18"/>
    </row>
    <row r="73" spans="2:13" ht="12">
      <c r="B73" s="18"/>
      <c r="M73" s="18"/>
    </row>
    <row r="74" spans="2:13" ht="12">
      <c r="B74" s="18"/>
      <c r="M74" s="18"/>
    </row>
    <row r="75" spans="2:13" ht="12">
      <c r="B75" s="18"/>
      <c r="M75" s="18"/>
    </row>
    <row r="76" spans="1:31" s="2" customFormat="1" ht="12">
      <c r="A76" s="36"/>
      <c r="B76" s="42"/>
      <c r="C76" s="36"/>
      <c r="D76" s="160" t="s">
        <v>51</v>
      </c>
      <c r="E76" s="161"/>
      <c r="F76" s="162" t="s">
        <v>52</v>
      </c>
      <c r="G76" s="160" t="s">
        <v>51</v>
      </c>
      <c r="H76" s="161"/>
      <c r="I76" s="161"/>
      <c r="J76" s="163" t="s">
        <v>52</v>
      </c>
      <c r="K76" s="161"/>
      <c r="L76" s="161"/>
      <c r="M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65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67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90</v>
      </c>
      <c r="D82" s="38"/>
      <c r="E82" s="38"/>
      <c r="F82" s="38"/>
      <c r="G82" s="38"/>
      <c r="H82" s="38"/>
      <c r="I82" s="38"/>
      <c r="J82" s="38"/>
      <c r="K82" s="38"/>
      <c r="L82" s="38"/>
      <c r="M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17</v>
      </c>
      <c r="D84" s="38"/>
      <c r="E84" s="38"/>
      <c r="F84" s="38"/>
      <c r="G84" s="38"/>
      <c r="H84" s="38"/>
      <c r="I84" s="38"/>
      <c r="J84" s="38"/>
      <c r="K84" s="38"/>
      <c r="L84" s="38"/>
      <c r="M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74" t="str">
        <f>E7</f>
        <v>Udržovací práce - pavlače a výtahová šachta</v>
      </c>
      <c r="F85" s="38"/>
      <c r="G85" s="38"/>
      <c r="H85" s="38"/>
      <c r="I85" s="38"/>
      <c r="J85" s="38"/>
      <c r="K85" s="38"/>
      <c r="L85" s="38"/>
      <c r="M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2" customHeight="1">
      <c r="A87" s="36"/>
      <c r="B87" s="37"/>
      <c r="C87" s="30" t="s">
        <v>21</v>
      </c>
      <c r="D87" s="38"/>
      <c r="E87" s="38"/>
      <c r="F87" s="25" t="str">
        <f>F10</f>
        <v>PČR Nádražní 42/82</v>
      </c>
      <c r="G87" s="38"/>
      <c r="H87" s="38"/>
      <c r="I87" s="30" t="s">
        <v>23</v>
      </c>
      <c r="J87" s="77" t="str">
        <f>IF(J10="","",J10)</f>
        <v>11. 6. 2023</v>
      </c>
      <c r="K87" s="38"/>
      <c r="L87" s="38"/>
      <c r="M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5.15" customHeight="1">
      <c r="A89" s="36"/>
      <c r="B89" s="37"/>
      <c r="C89" s="30" t="s">
        <v>25</v>
      </c>
      <c r="D89" s="38"/>
      <c r="E89" s="38"/>
      <c r="F89" s="25" t="str">
        <f>E13</f>
        <v>PČR</v>
      </c>
      <c r="G89" s="38"/>
      <c r="H89" s="38"/>
      <c r="I89" s="30" t="s">
        <v>31</v>
      </c>
      <c r="J89" s="34" t="str">
        <f>E19</f>
        <v>Statika s.r.o.</v>
      </c>
      <c r="K89" s="38"/>
      <c r="L89" s="38"/>
      <c r="M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5.15" customHeight="1">
      <c r="A90" s="36"/>
      <c r="B90" s="37"/>
      <c r="C90" s="30" t="s">
        <v>29</v>
      </c>
      <c r="D90" s="38"/>
      <c r="E90" s="38"/>
      <c r="F90" s="25" t="str">
        <f>IF(E16="","",E16)</f>
        <v>Vyplň údaj</v>
      </c>
      <c r="G90" s="38"/>
      <c r="H90" s="38"/>
      <c r="I90" s="30" t="s">
        <v>33</v>
      </c>
      <c r="J90" s="34" t="str">
        <f>E22</f>
        <v>Kučerová</v>
      </c>
      <c r="K90" s="38"/>
      <c r="L90" s="38"/>
      <c r="M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0.3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29.25" customHeight="1">
      <c r="A92" s="36"/>
      <c r="B92" s="37"/>
      <c r="C92" s="169" t="s">
        <v>91</v>
      </c>
      <c r="D92" s="170"/>
      <c r="E92" s="170"/>
      <c r="F92" s="170"/>
      <c r="G92" s="170"/>
      <c r="H92" s="170"/>
      <c r="I92" s="171" t="s">
        <v>92</v>
      </c>
      <c r="J92" s="171" t="s">
        <v>93</v>
      </c>
      <c r="K92" s="171" t="s">
        <v>94</v>
      </c>
      <c r="L92" s="170"/>
      <c r="M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47" s="2" customFormat="1" ht="22.8" customHeight="1">
      <c r="A94" s="36"/>
      <c r="B94" s="37"/>
      <c r="C94" s="172" t="s">
        <v>95</v>
      </c>
      <c r="D94" s="38"/>
      <c r="E94" s="38"/>
      <c r="F94" s="38"/>
      <c r="G94" s="38"/>
      <c r="H94" s="38"/>
      <c r="I94" s="108">
        <f>Q136</f>
        <v>0</v>
      </c>
      <c r="J94" s="108">
        <f>R136</f>
        <v>0</v>
      </c>
      <c r="K94" s="108">
        <f>K136</f>
        <v>0</v>
      </c>
      <c r="L94" s="38"/>
      <c r="M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U94" s="15" t="s">
        <v>96</v>
      </c>
    </row>
    <row r="95" spans="1:31" s="9" customFormat="1" ht="24.95" customHeight="1">
      <c r="A95" s="9"/>
      <c r="B95" s="173"/>
      <c r="C95" s="174"/>
      <c r="D95" s="175" t="s">
        <v>97</v>
      </c>
      <c r="E95" s="176"/>
      <c r="F95" s="176"/>
      <c r="G95" s="176"/>
      <c r="H95" s="176"/>
      <c r="I95" s="177">
        <f>Q137</f>
        <v>0</v>
      </c>
      <c r="J95" s="177">
        <f>R137</f>
        <v>0</v>
      </c>
      <c r="K95" s="177">
        <f>K137</f>
        <v>0</v>
      </c>
      <c r="L95" s="174"/>
      <c r="M95" s="178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9"/>
      <c r="C96" s="180"/>
      <c r="D96" s="181" t="s">
        <v>98</v>
      </c>
      <c r="E96" s="182"/>
      <c r="F96" s="182"/>
      <c r="G96" s="182"/>
      <c r="H96" s="182"/>
      <c r="I96" s="183">
        <f>Q138</f>
        <v>0</v>
      </c>
      <c r="J96" s="183">
        <f>R138</f>
        <v>0</v>
      </c>
      <c r="K96" s="183">
        <f>K138</f>
        <v>0</v>
      </c>
      <c r="L96" s="180"/>
      <c r="M96" s="184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79"/>
      <c r="C97" s="180"/>
      <c r="D97" s="181" t="s">
        <v>99</v>
      </c>
      <c r="E97" s="182"/>
      <c r="F97" s="182"/>
      <c r="G97" s="182"/>
      <c r="H97" s="182"/>
      <c r="I97" s="183">
        <f>Q146</f>
        <v>0</v>
      </c>
      <c r="J97" s="183">
        <f>R146</f>
        <v>0</v>
      </c>
      <c r="K97" s="183">
        <f>K146</f>
        <v>0</v>
      </c>
      <c r="L97" s="180"/>
      <c r="M97" s="184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79"/>
      <c r="C98" s="180"/>
      <c r="D98" s="181" t="s">
        <v>100</v>
      </c>
      <c r="E98" s="182"/>
      <c r="F98" s="182"/>
      <c r="G98" s="182"/>
      <c r="H98" s="182"/>
      <c r="I98" s="183">
        <f>Q159</f>
        <v>0</v>
      </c>
      <c r="J98" s="183">
        <f>R159</f>
        <v>0</v>
      </c>
      <c r="K98" s="183">
        <f>K159</f>
        <v>0</v>
      </c>
      <c r="L98" s="180"/>
      <c r="M98" s="18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79"/>
      <c r="C99" s="180"/>
      <c r="D99" s="181" t="s">
        <v>101</v>
      </c>
      <c r="E99" s="182"/>
      <c r="F99" s="182"/>
      <c r="G99" s="182"/>
      <c r="H99" s="182"/>
      <c r="I99" s="183">
        <f>Q165</f>
        <v>0</v>
      </c>
      <c r="J99" s="183">
        <f>R165</f>
        <v>0</v>
      </c>
      <c r="K99" s="183">
        <f>K165</f>
        <v>0</v>
      </c>
      <c r="L99" s="180"/>
      <c r="M99" s="18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>
      <c r="A100" s="9"/>
      <c r="B100" s="173"/>
      <c r="C100" s="174"/>
      <c r="D100" s="175" t="s">
        <v>102</v>
      </c>
      <c r="E100" s="176"/>
      <c r="F100" s="176"/>
      <c r="G100" s="176"/>
      <c r="H100" s="176"/>
      <c r="I100" s="177">
        <f>Q167</f>
        <v>0</v>
      </c>
      <c r="J100" s="177">
        <f>R167</f>
        <v>0</v>
      </c>
      <c r="K100" s="177">
        <f>K167</f>
        <v>0</v>
      </c>
      <c r="L100" s="174"/>
      <c r="M100" s="178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>
      <c r="A101" s="10"/>
      <c r="B101" s="179"/>
      <c r="C101" s="180"/>
      <c r="D101" s="181" t="s">
        <v>103</v>
      </c>
      <c r="E101" s="182"/>
      <c r="F101" s="182"/>
      <c r="G101" s="182"/>
      <c r="H101" s="182"/>
      <c r="I101" s="183">
        <f>Q168</f>
        <v>0</v>
      </c>
      <c r="J101" s="183">
        <f>R168</f>
        <v>0</v>
      </c>
      <c r="K101" s="183">
        <f>K168</f>
        <v>0</v>
      </c>
      <c r="L101" s="180"/>
      <c r="M101" s="18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79"/>
      <c r="C102" s="180"/>
      <c r="D102" s="181" t="s">
        <v>104</v>
      </c>
      <c r="E102" s="182"/>
      <c r="F102" s="182"/>
      <c r="G102" s="182"/>
      <c r="H102" s="182"/>
      <c r="I102" s="183">
        <f>Q182</f>
        <v>0</v>
      </c>
      <c r="J102" s="183">
        <f>R182</f>
        <v>0</v>
      </c>
      <c r="K102" s="183">
        <f>K182</f>
        <v>0</v>
      </c>
      <c r="L102" s="180"/>
      <c r="M102" s="18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79"/>
      <c r="C103" s="180"/>
      <c r="D103" s="181" t="s">
        <v>105</v>
      </c>
      <c r="E103" s="182"/>
      <c r="F103" s="182"/>
      <c r="G103" s="182"/>
      <c r="H103" s="182"/>
      <c r="I103" s="183">
        <f>Q188</f>
        <v>0</v>
      </c>
      <c r="J103" s="183">
        <f>R188</f>
        <v>0</v>
      </c>
      <c r="K103" s="183">
        <f>K188</f>
        <v>0</v>
      </c>
      <c r="L103" s="180"/>
      <c r="M103" s="18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79"/>
      <c r="C104" s="180"/>
      <c r="D104" s="181" t="s">
        <v>106</v>
      </c>
      <c r="E104" s="182"/>
      <c r="F104" s="182"/>
      <c r="G104" s="182"/>
      <c r="H104" s="182"/>
      <c r="I104" s="183">
        <f>Q201</f>
        <v>0</v>
      </c>
      <c r="J104" s="183">
        <f>R201</f>
        <v>0</v>
      </c>
      <c r="K104" s="183">
        <f>K201</f>
        <v>0</v>
      </c>
      <c r="L104" s="180"/>
      <c r="M104" s="18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73"/>
      <c r="C105" s="174"/>
      <c r="D105" s="175" t="s">
        <v>107</v>
      </c>
      <c r="E105" s="176"/>
      <c r="F105" s="176"/>
      <c r="G105" s="176"/>
      <c r="H105" s="176"/>
      <c r="I105" s="177">
        <f>Q211</f>
        <v>0</v>
      </c>
      <c r="J105" s="177">
        <f>R211</f>
        <v>0</v>
      </c>
      <c r="K105" s="177">
        <f>K211</f>
        <v>0</v>
      </c>
      <c r="L105" s="174"/>
      <c r="M105" s="178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79"/>
      <c r="C106" s="180"/>
      <c r="D106" s="181" t="s">
        <v>108</v>
      </c>
      <c r="E106" s="182"/>
      <c r="F106" s="182"/>
      <c r="G106" s="182"/>
      <c r="H106" s="182"/>
      <c r="I106" s="183">
        <f>Q212</f>
        <v>0</v>
      </c>
      <c r="J106" s="183">
        <f>R212</f>
        <v>0</v>
      </c>
      <c r="K106" s="183">
        <f>K212</f>
        <v>0</v>
      </c>
      <c r="L106" s="180"/>
      <c r="M106" s="18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79"/>
      <c r="C107" s="180"/>
      <c r="D107" s="181" t="s">
        <v>109</v>
      </c>
      <c r="E107" s="182"/>
      <c r="F107" s="182"/>
      <c r="G107" s="182"/>
      <c r="H107" s="182"/>
      <c r="I107" s="183">
        <f>Q214</f>
        <v>0</v>
      </c>
      <c r="J107" s="183">
        <f>R214</f>
        <v>0</v>
      </c>
      <c r="K107" s="183">
        <f>K214</f>
        <v>0</v>
      </c>
      <c r="L107" s="180"/>
      <c r="M107" s="18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79"/>
      <c r="C108" s="180"/>
      <c r="D108" s="181" t="s">
        <v>110</v>
      </c>
      <c r="E108" s="182"/>
      <c r="F108" s="182"/>
      <c r="G108" s="182"/>
      <c r="H108" s="182"/>
      <c r="I108" s="183">
        <f>Q216</f>
        <v>0</v>
      </c>
      <c r="J108" s="183">
        <f>R216</f>
        <v>0</v>
      </c>
      <c r="K108" s="183">
        <f>K216</f>
        <v>0</v>
      </c>
      <c r="L108" s="180"/>
      <c r="M108" s="18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2" customFormat="1" ht="21.8" customHeight="1">
      <c r="A109" s="36"/>
      <c r="B109" s="37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6.95" customHeight="1">
      <c r="A110" s="36"/>
      <c r="B110" s="37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29.25" customHeight="1">
      <c r="A111" s="36"/>
      <c r="B111" s="37"/>
      <c r="C111" s="172" t="s">
        <v>111</v>
      </c>
      <c r="D111" s="38"/>
      <c r="E111" s="38"/>
      <c r="F111" s="38"/>
      <c r="G111" s="38"/>
      <c r="H111" s="38"/>
      <c r="I111" s="38"/>
      <c r="J111" s="38"/>
      <c r="K111" s="185">
        <f>ROUND(K112+K113+K114+K115+K116+K117,2)</f>
        <v>0</v>
      </c>
      <c r="L111" s="38"/>
      <c r="M111" s="61"/>
      <c r="O111" s="186" t="s">
        <v>40</v>
      </c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65" s="2" customFormat="1" ht="18" customHeight="1">
      <c r="A112" s="36"/>
      <c r="B112" s="37"/>
      <c r="C112" s="38"/>
      <c r="D112" s="187" t="s">
        <v>112</v>
      </c>
      <c r="E112" s="188"/>
      <c r="F112" s="188"/>
      <c r="G112" s="38"/>
      <c r="H112" s="38"/>
      <c r="I112" s="38"/>
      <c r="J112" s="38"/>
      <c r="K112" s="189">
        <v>0</v>
      </c>
      <c r="L112" s="38"/>
      <c r="M112" s="190"/>
      <c r="N112" s="191"/>
      <c r="O112" s="192" t="s">
        <v>42</v>
      </c>
      <c r="P112" s="191"/>
      <c r="Q112" s="191"/>
      <c r="R112" s="191"/>
      <c r="S112" s="193"/>
      <c r="T112" s="193"/>
      <c r="U112" s="193"/>
      <c r="V112" s="193"/>
      <c r="W112" s="193"/>
      <c r="X112" s="193"/>
      <c r="Y112" s="193"/>
      <c r="Z112" s="193"/>
      <c r="AA112" s="193"/>
      <c r="AB112" s="193"/>
      <c r="AC112" s="193"/>
      <c r="AD112" s="193"/>
      <c r="AE112" s="193"/>
      <c r="AF112" s="191"/>
      <c r="AG112" s="191"/>
      <c r="AH112" s="191"/>
      <c r="AI112" s="191"/>
      <c r="AJ112" s="191"/>
      <c r="AK112" s="191"/>
      <c r="AL112" s="191"/>
      <c r="AM112" s="191"/>
      <c r="AN112" s="191"/>
      <c r="AO112" s="191"/>
      <c r="AP112" s="191"/>
      <c r="AQ112" s="191"/>
      <c r="AR112" s="191"/>
      <c r="AS112" s="191"/>
      <c r="AT112" s="191"/>
      <c r="AU112" s="191"/>
      <c r="AV112" s="191"/>
      <c r="AW112" s="191"/>
      <c r="AX112" s="191"/>
      <c r="AY112" s="194" t="s">
        <v>113</v>
      </c>
      <c r="AZ112" s="191"/>
      <c r="BA112" s="191"/>
      <c r="BB112" s="191"/>
      <c r="BC112" s="191"/>
      <c r="BD112" s="191"/>
      <c r="BE112" s="195">
        <f>IF(O112="základní",K112,0)</f>
        <v>0</v>
      </c>
      <c r="BF112" s="195">
        <f>IF(O112="snížená",K112,0)</f>
        <v>0</v>
      </c>
      <c r="BG112" s="195">
        <f>IF(O112="zákl. přenesená",K112,0)</f>
        <v>0</v>
      </c>
      <c r="BH112" s="195">
        <f>IF(O112="sníž. přenesená",K112,0)</f>
        <v>0</v>
      </c>
      <c r="BI112" s="195">
        <f>IF(O112="nulová",K112,0)</f>
        <v>0</v>
      </c>
      <c r="BJ112" s="194" t="s">
        <v>114</v>
      </c>
      <c r="BK112" s="191"/>
      <c r="BL112" s="191"/>
      <c r="BM112" s="191"/>
    </row>
    <row r="113" spans="1:65" s="2" customFormat="1" ht="18" customHeight="1">
      <c r="A113" s="36"/>
      <c r="B113" s="37"/>
      <c r="C113" s="38"/>
      <c r="D113" s="187" t="s">
        <v>115</v>
      </c>
      <c r="E113" s="188"/>
      <c r="F113" s="188"/>
      <c r="G113" s="38"/>
      <c r="H113" s="38"/>
      <c r="I113" s="38"/>
      <c r="J113" s="38"/>
      <c r="K113" s="189">
        <v>0</v>
      </c>
      <c r="L113" s="38"/>
      <c r="M113" s="190"/>
      <c r="N113" s="191"/>
      <c r="O113" s="192" t="s">
        <v>42</v>
      </c>
      <c r="P113" s="191"/>
      <c r="Q113" s="191"/>
      <c r="R113" s="191"/>
      <c r="S113" s="193"/>
      <c r="T113" s="193"/>
      <c r="U113" s="193"/>
      <c r="V113" s="193"/>
      <c r="W113" s="193"/>
      <c r="X113" s="193"/>
      <c r="Y113" s="193"/>
      <c r="Z113" s="193"/>
      <c r="AA113" s="193"/>
      <c r="AB113" s="193"/>
      <c r="AC113" s="193"/>
      <c r="AD113" s="193"/>
      <c r="AE113" s="193"/>
      <c r="AF113" s="191"/>
      <c r="AG113" s="191"/>
      <c r="AH113" s="191"/>
      <c r="AI113" s="191"/>
      <c r="AJ113" s="191"/>
      <c r="AK113" s="191"/>
      <c r="AL113" s="191"/>
      <c r="AM113" s="191"/>
      <c r="AN113" s="191"/>
      <c r="AO113" s="191"/>
      <c r="AP113" s="191"/>
      <c r="AQ113" s="191"/>
      <c r="AR113" s="191"/>
      <c r="AS113" s="191"/>
      <c r="AT113" s="191"/>
      <c r="AU113" s="191"/>
      <c r="AV113" s="191"/>
      <c r="AW113" s="191"/>
      <c r="AX113" s="191"/>
      <c r="AY113" s="194" t="s">
        <v>113</v>
      </c>
      <c r="AZ113" s="191"/>
      <c r="BA113" s="191"/>
      <c r="BB113" s="191"/>
      <c r="BC113" s="191"/>
      <c r="BD113" s="191"/>
      <c r="BE113" s="195">
        <f>IF(O113="základní",K113,0)</f>
        <v>0</v>
      </c>
      <c r="BF113" s="195">
        <f>IF(O113="snížená",K113,0)</f>
        <v>0</v>
      </c>
      <c r="BG113" s="195">
        <f>IF(O113="zákl. přenesená",K113,0)</f>
        <v>0</v>
      </c>
      <c r="BH113" s="195">
        <f>IF(O113="sníž. přenesená",K113,0)</f>
        <v>0</v>
      </c>
      <c r="BI113" s="195">
        <f>IF(O113="nulová",K113,0)</f>
        <v>0</v>
      </c>
      <c r="BJ113" s="194" t="s">
        <v>114</v>
      </c>
      <c r="BK113" s="191"/>
      <c r="BL113" s="191"/>
      <c r="BM113" s="191"/>
    </row>
    <row r="114" spans="1:65" s="2" customFormat="1" ht="18" customHeight="1">
      <c r="A114" s="36"/>
      <c r="B114" s="37"/>
      <c r="C114" s="38"/>
      <c r="D114" s="187" t="s">
        <v>116</v>
      </c>
      <c r="E114" s="188"/>
      <c r="F114" s="188"/>
      <c r="G114" s="38"/>
      <c r="H114" s="38"/>
      <c r="I114" s="38"/>
      <c r="J114" s="38"/>
      <c r="K114" s="189">
        <v>0</v>
      </c>
      <c r="L114" s="38"/>
      <c r="M114" s="190"/>
      <c r="N114" s="191"/>
      <c r="O114" s="192" t="s">
        <v>42</v>
      </c>
      <c r="P114" s="191"/>
      <c r="Q114" s="191"/>
      <c r="R114" s="191"/>
      <c r="S114" s="193"/>
      <c r="T114" s="193"/>
      <c r="U114" s="193"/>
      <c r="V114" s="193"/>
      <c r="W114" s="193"/>
      <c r="X114" s="193"/>
      <c r="Y114" s="193"/>
      <c r="Z114" s="193"/>
      <c r="AA114" s="193"/>
      <c r="AB114" s="193"/>
      <c r="AC114" s="193"/>
      <c r="AD114" s="193"/>
      <c r="AE114" s="193"/>
      <c r="AF114" s="191"/>
      <c r="AG114" s="191"/>
      <c r="AH114" s="191"/>
      <c r="AI114" s="191"/>
      <c r="AJ114" s="191"/>
      <c r="AK114" s="191"/>
      <c r="AL114" s="191"/>
      <c r="AM114" s="191"/>
      <c r="AN114" s="191"/>
      <c r="AO114" s="191"/>
      <c r="AP114" s="191"/>
      <c r="AQ114" s="191"/>
      <c r="AR114" s="191"/>
      <c r="AS114" s="191"/>
      <c r="AT114" s="191"/>
      <c r="AU114" s="191"/>
      <c r="AV114" s="191"/>
      <c r="AW114" s="191"/>
      <c r="AX114" s="191"/>
      <c r="AY114" s="194" t="s">
        <v>113</v>
      </c>
      <c r="AZ114" s="191"/>
      <c r="BA114" s="191"/>
      <c r="BB114" s="191"/>
      <c r="BC114" s="191"/>
      <c r="BD114" s="191"/>
      <c r="BE114" s="195">
        <f>IF(O114="základní",K114,0)</f>
        <v>0</v>
      </c>
      <c r="BF114" s="195">
        <f>IF(O114="snížená",K114,0)</f>
        <v>0</v>
      </c>
      <c r="BG114" s="195">
        <f>IF(O114="zákl. přenesená",K114,0)</f>
        <v>0</v>
      </c>
      <c r="BH114" s="195">
        <f>IF(O114="sníž. přenesená",K114,0)</f>
        <v>0</v>
      </c>
      <c r="BI114" s="195">
        <f>IF(O114="nulová",K114,0)</f>
        <v>0</v>
      </c>
      <c r="BJ114" s="194" t="s">
        <v>114</v>
      </c>
      <c r="BK114" s="191"/>
      <c r="BL114" s="191"/>
      <c r="BM114" s="191"/>
    </row>
    <row r="115" spans="1:65" s="2" customFormat="1" ht="18" customHeight="1">
      <c r="A115" s="36"/>
      <c r="B115" s="37"/>
      <c r="C115" s="38"/>
      <c r="D115" s="187" t="s">
        <v>117</v>
      </c>
      <c r="E115" s="188"/>
      <c r="F115" s="188"/>
      <c r="G115" s="38"/>
      <c r="H115" s="38"/>
      <c r="I115" s="38"/>
      <c r="J115" s="38"/>
      <c r="K115" s="189">
        <v>0</v>
      </c>
      <c r="L115" s="38"/>
      <c r="M115" s="190"/>
      <c r="N115" s="191"/>
      <c r="O115" s="192" t="s">
        <v>42</v>
      </c>
      <c r="P115" s="191"/>
      <c r="Q115" s="191"/>
      <c r="R115" s="191"/>
      <c r="S115" s="193"/>
      <c r="T115" s="193"/>
      <c r="U115" s="193"/>
      <c r="V115" s="193"/>
      <c r="W115" s="193"/>
      <c r="X115" s="193"/>
      <c r="Y115" s="193"/>
      <c r="Z115" s="193"/>
      <c r="AA115" s="193"/>
      <c r="AB115" s="193"/>
      <c r="AC115" s="193"/>
      <c r="AD115" s="193"/>
      <c r="AE115" s="193"/>
      <c r="AF115" s="191"/>
      <c r="AG115" s="191"/>
      <c r="AH115" s="191"/>
      <c r="AI115" s="191"/>
      <c r="AJ115" s="191"/>
      <c r="AK115" s="191"/>
      <c r="AL115" s="191"/>
      <c r="AM115" s="191"/>
      <c r="AN115" s="191"/>
      <c r="AO115" s="191"/>
      <c r="AP115" s="191"/>
      <c r="AQ115" s="191"/>
      <c r="AR115" s="191"/>
      <c r="AS115" s="191"/>
      <c r="AT115" s="191"/>
      <c r="AU115" s="191"/>
      <c r="AV115" s="191"/>
      <c r="AW115" s="191"/>
      <c r="AX115" s="191"/>
      <c r="AY115" s="194" t="s">
        <v>113</v>
      </c>
      <c r="AZ115" s="191"/>
      <c r="BA115" s="191"/>
      <c r="BB115" s="191"/>
      <c r="BC115" s="191"/>
      <c r="BD115" s="191"/>
      <c r="BE115" s="195">
        <f>IF(O115="základní",K115,0)</f>
        <v>0</v>
      </c>
      <c r="BF115" s="195">
        <f>IF(O115="snížená",K115,0)</f>
        <v>0</v>
      </c>
      <c r="BG115" s="195">
        <f>IF(O115="zákl. přenesená",K115,0)</f>
        <v>0</v>
      </c>
      <c r="BH115" s="195">
        <f>IF(O115="sníž. přenesená",K115,0)</f>
        <v>0</v>
      </c>
      <c r="BI115" s="195">
        <f>IF(O115="nulová",K115,0)</f>
        <v>0</v>
      </c>
      <c r="BJ115" s="194" t="s">
        <v>114</v>
      </c>
      <c r="BK115" s="191"/>
      <c r="BL115" s="191"/>
      <c r="BM115" s="191"/>
    </row>
    <row r="116" spans="1:65" s="2" customFormat="1" ht="18" customHeight="1">
      <c r="A116" s="36"/>
      <c r="B116" s="37"/>
      <c r="C116" s="38"/>
      <c r="D116" s="187" t="s">
        <v>118</v>
      </c>
      <c r="E116" s="188"/>
      <c r="F116" s="188"/>
      <c r="G116" s="38"/>
      <c r="H116" s="38"/>
      <c r="I116" s="38"/>
      <c r="J116" s="38"/>
      <c r="K116" s="189">
        <v>0</v>
      </c>
      <c r="L116" s="38"/>
      <c r="M116" s="190"/>
      <c r="N116" s="191"/>
      <c r="O116" s="192" t="s">
        <v>42</v>
      </c>
      <c r="P116" s="191"/>
      <c r="Q116" s="191"/>
      <c r="R116" s="191"/>
      <c r="S116" s="193"/>
      <c r="T116" s="193"/>
      <c r="U116" s="193"/>
      <c r="V116" s="193"/>
      <c r="W116" s="193"/>
      <c r="X116" s="193"/>
      <c r="Y116" s="193"/>
      <c r="Z116" s="193"/>
      <c r="AA116" s="193"/>
      <c r="AB116" s="193"/>
      <c r="AC116" s="193"/>
      <c r="AD116" s="193"/>
      <c r="AE116" s="193"/>
      <c r="AF116" s="191"/>
      <c r="AG116" s="191"/>
      <c r="AH116" s="191"/>
      <c r="AI116" s="191"/>
      <c r="AJ116" s="191"/>
      <c r="AK116" s="191"/>
      <c r="AL116" s="191"/>
      <c r="AM116" s="191"/>
      <c r="AN116" s="191"/>
      <c r="AO116" s="191"/>
      <c r="AP116" s="191"/>
      <c r="AQ116" s="191"/>
      <c r="AR116" s="191"/>
      <c r="AS116" s="191"/>
      <c r="AT116" s="191"/>
      <c r="AU116" s="191"/>
      <c r="AV116" s="191"/>
      <c r="AW116" s="191"/>
      <c r="AX116" s="191"/>
      <c r="AY116" s="194" t="s">
        <v>113</v>
      </c>
      <c r="AZ116" s="191"/>
      <c r="BA116" s="191"/>
      <c r="BB116" s="191"/>
      <c r="BC116" s="191"/>
      <c r="BD116" s="191"/>
      <c r="BE116" s="195">
        <f>IF(O116="základní",K116,0)</f>
        <v>0</v>
      </c>
      <c r="BF116" s="195">
        <f>IF(O116="snížená",K116,0)</f>
        <v>0</v>
      </c>
      <c r="BG116" s="195">
        <f>IF(O116="zákl. přenesená",K116,0)</f>
        <v>0</v>
      </c>
      <c r="BH116" s="195">
        <f>IF(O116="sníž. přenesená",K116,0)</f>
        <v>0</v>
      </c>
      <c r="BI116" s="195">
        <f>IF(O116="nulová",K116,0)</f>
        <v>0</v>
      </c>
      <c r="BJ116" s="194" t="s">
        <v>114</v>
      </c>
      <c r="BK116" s="191"/>
      <c r="BL116" s="191"/>
      <c r="BM116" s="191"/>
    </row>
    <row r="117" spans="1:65" s="2" customFormat="1" ht="18" customHeight="1">
      <c r="A117" s="36"/>
      <c r="B117" s="37"/>
      <c r="C117" s="38"/>
      <c r="D117" s="188" t="s">
        <v>119</v>
      </c>
      <c r="E117" s="38"/>
      <c r="F117" s="38"/>
      <c r="G117" s="38"/>
      <c r="H117" s="38"/>
      <c r="I117" s="38"/>
      <c r="J117" s="38"/>
      <c r="K117" s="189">
        <f>ROUND(K28*T117,2)</f>
        <v>0</v>
      </c>
      <c r="L117" s="38"/>
      <c r="M117" s="190"/>
      <c r="N117" s="191"/>
      <c r="O117" s="192" t="s">
        <v>42</v>
      </c>
      <c r="P117" s="191"/>
      <c r="Q117" s="191"/>
      <c r="R117" s="191"/>
      <c r="S117" s="193"/>
      <c r="T117" s="193"/>
      <c r="U117" s="193"/>
      <c r="V117" s="193"/>
      <c r="W117" s="193"/>
      <c r="X117" s="193"/>
      <c r="Y117" s="193"/>
      <c r="Z117" s="193"/>
      <c r="AA117" s="193"/>
      <c r="AB117" s="193"/>
      <c r="AC117" s="193"/>
      <c r="AD117" s="193"/>
      <c r="AE117" s="193"/>
      <c r="AF117" s="191"/>
      <c r="AG117" s="191"/>
      <c r="AH117" s="191"/>
      <c r="AI117" s="191"/>
      <c r="AJ117" s="191"/>
      <c r="AK117" s="191"/>
      <c r="AL117" s="191"/>
      <c r="AM117" s="191"/>
      <c r="AN117" s="191"/>
      <c r="AO117" s="191"/>
      <c r="AP117" s="191"/>
      <c r="AQ117" s="191"/>
      <c r="AR117" s="191"/>
      <c r="AS117" s="191"/>
      <c r="AT117" s="191"/>
      <c r="AU117" s="191"/>
      <c r="AV117" s="191"/>
      <c r="AW117" s="191"/>
      <c r="AX117" s="191"/>
      <c r="AY117" s="194" t="s">
        <v>120</v>
      </c>
      <c r="AZ117" s="191"/>
      <c r="BA117" s="191"/>
      <c r="BB117" s="191"/>
      <c r="BC117" s="191"/>
      <c r="BD117" s="191"/>
      <c r="BE117" s="195">
        <f>IF(O117="základní",K117,0)</f>
        <v>0</v>
      </c>
      <c r="BF117" s="195">
        <f>IF(O117="snížená",K117,0)</f>
        <v>0</v>
      </c>
      <c r="BG117" s="195">
        <f>IF(O117="zákl. přenesená",K117,0)</f>
        <v>0</v>
      </c>
      <c r="BH117" s="195">
        <f>IF(O117="sníž. přenesená",K117,0)</f>
        <v>0</v>
      </c>
      <c r="BI117" s="195">
        <f>IF(O117="nulová",K117,0)</f>
        <v>0</v>
      </c>
      <c r="BJ117" s="194" t="s">
        <v>114</v>
      </c>
      <c r="BK117" s="191"/>
      <c r="BL117" s="191"/>
      <c r="BM117" s="191"/>
    </row>
    <row r="118" spans="1:31" s="2" customFormat="1" ht="12">
      <c r="A118" s="36"/>
      <c r="B118" s="37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29.25" customHeight="1">
      <c r="A119" s="36"/>
      <c r="B119" s="37"/>
      <c r="C119" s="196" t="s">
        <v>121</v>
      </c>
      <c r="D119" s="170"/>
      <c r="E119" s="170"/>
      <c r="F119" s="170"/>
      <c r="G119" s="170"/>
      <c r="H119" s="170"/>
      <c r="I119" s="170"/>
      <c r="J119" s="170"/>
      <c r="K119" s="197">
        <f>ROUND(K94+K111,2)</f>
        <v>0</v>
      </c>
      <c r="L119" s="170"/>
      <c r="M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6.95" customHeight="1">
      <c r="A120" s="36"/>
      <c r="B120" s="64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4" spans="1:31" s="2" customFormat="1" ht="6.95" customHeight="1">
      <c r="A124" s="36"/>
      <c r="B124" s="66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1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pans="1:31" s="2" customFormat="1" ht="24.95" customHeight="1">
      <c r="A125" s="36"/>
      <c r="B125" s="37"/>
      <c r="C125" s="21" t="s">
        <v>122</v>
      </c>
      <c r="D125" s="38"/>
      <c r="E125" s="38"/>
      <c r="F125" s="38"/>
      <c r="G125" s="38"/>
      <c r="H125" s="38"/>
      <c r="I125" s="38"/>
      <c r="J125" s="38"/>
      <c r="K125" s="38"/>
      <c r="L125" s="38"/>
      <c r="M125" s="61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  <row r="126" spans="1:31" s="2" customFormat="1" ht="6.95" customHeight="1">
      <c r="A126" s="36"/>
      <c r="B126" s="37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61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</row>
    <row r="127" spans="1:31" s="2" customFormat="1" ht="12" customHeight="1">
      <c r="A127" s="36"/>
      <c r="B127" s="37"/>
      <c r="C127" s="30" t="s">
        <v>17</v>
      </c>
      <c r="D127" s="38"/>
      <c r="E127" s="38"/>
      <c r="F127" s="38"/>
      <c r="G127" s="38"/>
      <c r="H127" s="38"/>
      <c r="I127" s="38"/>
      <c r="J127" s="38"/>
      <c r="K127" s="38"/>
      <c r="L127" s="38"/>
      <c r="M127" s="61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</row>
    <row r="128" spans="1:31" s="2" customFormat="1" ht="16.5" customHeight="1">
      <c r="A128" s="36"/>
      <c r="B128" s="37"/>
      <c r="C128" s="38"/>
      <c r="D128" s="38"/>
      <c r="E128" s="74" t="str">
        <f>E7</f>
        <v>Udržovací práce - pavlače a výtahová šachta</v>
      </c>
      <c r="F128" s="38"/>
      <c r="G128" s="38"/>
      <c r="H128" s="38"/>
      <c r="I128" s="38"/>
      <c r="J128" s="38"/>
      <c r="K128" s="38"/>
      <c r="L128" s="38"/>
      <c r="M128" s="61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</row>
    <row r="129" spans="1:31" s="2" customFormat="1" ht="6.95" customHeight="1">
      <c r="A129" s="36"/>
      <c r="B129" s="37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61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</row>
    <row r="130" spans="1:31" s="2" customFormat="1" ht="12" customHeight="1">
      <c r="A130" s="36"/>
      <c r="B130" s="37"/>
      <c r="C130" s="30" t="s">
        <v>21</v>
      </c>
      <c r="D130" s="38"/>
      <c r="E130" s="38"/>
      <c r="F130" s="25" t="str">
        <f>F10</f>
        <v>PČR Nádražní 42/82</v>
      </c>
      <c r="G130" s="38"/>
      <c r="H130" s="38"/>
      <c r="I130" s="30" t="s">
        <v>23</v>
      </c>
      <c r="J130" s="77" t="str">
        <f>IF(J10="","",J10)</f>
        <v>11. 6. 2023</v>
      </c>
      <c r="K130" s="38"/>
      <c r="L130" s="38"/>
      <c r="M130" s="61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</row>
    <row r="131" spans="1:31" s="2" customFormat="1" ht="6.95" customHeight="1">
      <c r="A131" s="36"/>
      <c r="B131" s="37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61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</row>
    <row r="132" spans="1:31" s="2" customFormat="1" ht="15.15" customHeight="1">
      <c r="A132" s="36"/>
      <c r="B132" s="37"/>
      <c r="C132" s="30" t="s">
        <v>25</v>
      </c>
      <c r="D132" s="38"/>
      <c r="E132" s="38"/>
      <c r="F132" s="25" t="str">
        <f>E13</f>
        <v>PČR</v>
      </c>
      <c r="G132" s="38"/>
      <c r="H132" s="38"/>
      <c r="I132" s="30" t="s">
        <v>31</v>
      </c>
      <c r="J132" s="34" t="str">
        <f>E19</f>
        <v>Statika s.r.o.</v>
      </c>
      <c r="K132" s="38"/>
      <c r="L132" s="38"/>
      <c r="M132" s="61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</row>
    <row r="133" spans="1:31" s="2" customFormat="1" ht="15.15" customHeight="1">
      <c r="A133" s="36"/>
      <c r="B133" s="37"/>
      <c r="C133" s="30" t="s">
        <v>29</v>
      </c>
      <c r="D133" s="38"/>
      <c r="E133" s="38"/>
      <c r="F133" s="25" t="str">
        <f>IF(E16="","",E16)</f>
        <v>Vyplň údaj</v>
      </c>
      <c r="G133" s="38"/>
      <c r="H133" s="38"/>
      <c r="I133" s="30" t="s">
        <v>33</v>
      </c>
      <c r="J133" s="34" t="str">
        <f>E22</f>
        <v>Kučerová</v>
      </c>
      <c r="K133" s="38"/>
      <c r="L133" s="38"/>
      <c r="M133" s="61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</row>
    <row r="134" spans="1:31" s="2" customFormat="1" ht="10.3" customHeight="1">
      <c r="A134" s="36"/>
      <c r="B134" s="37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61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</row>
    <row r="135" spans="1:31" s="11" customFormat="1" ht="29.25" customHeight="1">
      <c r="A135" s="198"/>
      <c r="B135" s="199"/>
      <c r="C135" s="200" t="s">
        <v>123</v>
      </c>
      <c r="D135" s="201" t="s">
        <v>61</v>
      </c>
      <c r="E135" s="201" t="s">
        <v>57</v>
      </c>
      <c r="F135" s="201" t="s">
        <v>58</v>
      </c>
      <c r="G135" s="201" t="s">
        <v>124</v>
      </c>
      <c r="H135" s="201" t="s">
        <v>125</v>
      </c>
      <c r="I135" s="201" t="s">
        <v>126</v>
      </c>
      <c r="J135" s="201" t="s">
        <v>127</v>
      </c>
      <c r="K135" s="201" t="s">
        <v>94</v>
      </c>
      <c r="L135" s="202" t="s">
        <v>128</v>
      </c>
      <c r="M135" s="203"/>
      <c r="N135" s="98" t="s">
        <v>1</v>
      </c>
      <c r="O135" s="99" t="s">
        <v>40</v>
      </c>
      <c r="P135" s="99" t="s">
        <v>129</v>
      </c>
      <c r="Q135" s="99" t="s">
        <v>130</v>
      </c>
      <c r="R135" s="99" t="s">
        <v>131</v>
      </c>
      <c r="S135" s="99" t="s">
        <v>132</v>
      </c>
      <c r="T135" s="99" t="s">
        <v>133</v>
      </c>
      <c r="U135" s="99" t="s">
        <v>134</v>
      </c>
      <c r="V135" s="99" t="s">
        <v>135</v>
      </c>
      <c r="W135" s="99" t="s">
        <v>136</v>
      </c>
      <c r="X135" s="100" t="s">
        <v>137</v>
      </c>
      <c r="Y135" s="198"/>
      <c r="Z135" s="198"/>
      <c r="AA135" s="198"/>
      <c r="AB135" s="198"/>
      <c r="AC135" s="198"/>
      <c r="AD135" s="198"/>
      <c r="AE135" s="198"/>
    </row>
    <row r="136" spans="1:63" s="2" customFormat="1" ht="22.8" customHeight="1">
      <c r="A136" s="36"/>
      <c r="B136" s="37"/>
      <c r="C136" s="105" t="s">
        <v>138</v>
      </c>
      <c r="D136" s="38"/>
      <c r="E136" s="38"/>
      <c r="F136" s="38"/>
      <c r="G136" s="38"/>
      <c r="H136" s="38"/>
      <c r="I136" s="38"/>
      <c r="J136" s="38"/>
      <c r="K136" s="204">
        <f>BK136</f>
        <v>0</v>
      </c>
      <c r="L136" s="38"/>
      <c r="M136" s="42"/>
      <c r="N136" s="101"/>
      <c r="O136" s="205"/>
      <c r="P136" s="102"/>
      <c r="Q136" s="206">
        <f>Q137+Q167+Q211</f>
        <v>0</v>
      </c>
      <c r="R136" s="206">
        <f>R137+R167+R211</f>
        <v>0</v>
      </c>
      <c r="S136" s="102"/>
      <c r="T136" s="207">
        <f>T137+T167+T211</f>
        <v>0</v>
      </c>
      <c r="U136" s="102"/>
      <c r="V136" s="207">
        <f>V137+V167+V211</f>
        <v>3.918637</v>
      </c>
      <c r="W136" s="102"/>
      <c r="X136" s="208">
        <f>X137+X167+X211</f>
        <v>5.257171100000001</v>
      </c>
      <c r="Y136" s="36"/>
      <c r="Z136" s="36"/>
      <c r="AA136" s="36"/>
      <c r="AB136" s="36"/>
      <c r="AC136" s="36"/>
      <c r="AD136" s="36"/>
      <c r="AE136" s="36"/>
      <c r="AT136" s="15" t="s">
        <v>77</v>
      </c>
      <c r="AU136" s="15" t="s">
        <v>96</v>
      </c>
      <c r="BK136" s="209">
        <f>BK137+BK167+BK211</f>
        <v>0</v>
      </c>
    </row>
    <row r="137" spans="1:63" s="12" customFormat="1" ht="25.9" customHeight="1">
      <c r="A137" s="12"/>
      <c r="B137" s="210"/>
      <c r="C137" s="211"/>
      <c r="D137" s="212" t="s">
        <v>77</v>
      </c>
      <c r="E137" s="213" t="s">
        <v>139</v>
      </c>
      <c r="F137" s="213" t="s">
        <v>140</v>
      </c>
      <c r="G137" s="211"/>
      <c r="H137" s="211"/>
      <c r="I137" s="214"/>
      <c r="J137" s="214"/>
      <c r="K137" s="215">
        <f>BK137</f>
        <v>0</v>
      </c>
      <c r="L137" s="211"/>
      <c r="M137" s="216"/>
      <c r="N137" s="217"/>
      <c r="O137" s="218"/>
      <c r="P137" s="218"/>
      <c r="Q137" s="219">
        <f>Q138+Q146+Q159+Q165</f>
        <v>0</v>
      </c>
      <c r="R137" s="219">
        <f>R138+R146+R159+R165</f>
        <v>0</v>
      </c>
      <c r="S137" s="218"/>
      <c r="T137" s="220">
        <f>T138+T146+T159+T165</f>
        <v>0</v>
      </c>
      <c r="U137" s="218"/>
      <c r="V137" s="220">
        <f>V138+V146+V159+V165</f>
        <v>2.75869</v>
      </c>
      <c r="W137" s="218"/>
      <c r="X137" s="221">
        <f>X138+X146+X159+X165</f>
        <v>5.0960261000000004</v>
      </c>
      <c r="Y137" s="12"/>
      <c r="Z137" s="12"/>
      <c r="AA137" s="12"/>
      <c r="AB137" s="12"/>
      <c r="AC137" s="12"/>
      <c r="AD137" s="12"/>
      <c r="AE137" s="12"/>
      <c r="AR137" s="222" t="s">
        <v>83</v>
      </c>
      <c r="AT137" s="223" t="s">
        <v>77</v>
      </c>
      <c r="AU137" s="223" t="s">
        <v>78</v>
      </c>
      <c r="AY137" s="222" t="s">
        <v>141</v>
      </c>
      <c r="BK137" s="224">
        <f>BK138+BK146+BK159+BK165</f>
        <v>0</v>
      </c>
    </row>
    <row r="138" spans="1:63" s="12" customFormat="1" ht="22.8" customHeight="1">
      <c r="A138" s="12"/>
      <c r="B138" s="210"/>
      <c r="C138" s="211"/>
      <c r="D138" s="212" t="s">
        <v>77</v>
      </c>
      <c r="E138" s="225" t="s">
        <v>142</v>
      </c>
      <c r="F138" s="225" t="s">
        <v>143</v>
      </c>
      <c r="G138" s="211"/>
      <c r="H138" s="211"/>
      <c r="I138" s="214"/>
      <c r="J138" s="214"/>
      <c r="K138" s="226">
        <f>BK138</f>
        <v>0</v>
      </c>
      <c r="L138" s="211"/>
      <c r="M138" s="216"/>
      <c r="N138" s="217"/>
      <c r="O138" s="218"/>
      <c r="P138" s="218"/>
      <c r="Q138" s="219">
        <f>SUM(Q139:Q145)</f>
        <v>0</v>
      </c>
      <c r="R138" s="219">
        <f>SUM(R139:R145)</f>
        <v>0</v>
      </c>
      <c r="S138" s="218"/>
      <c r="T138" s="220">
        <f>SUM(T139:T145)</f>
        <v>0</v>
      </c>
      <c r="U138" s="218"/>
      <c r="V138" s="220">
        <f>SUM(V139:V145)</f>
        <v>2.73699</v>
      </c>
      <c r="W138" s="218"/>
      <c r="X138" s="221">
        <f>SUM(X139:X145)</f>
        <v>0</v>
      </c>
      <c r="Y138" s="12"/>
      <c r="Z138" s="12"/>
      <c r="AA138" s="12"/>
      <c r="AB138" s="12"/>
      <c r="AC138" s="12"/>
      <c r="AD138" s="12"/>
      <c r="AE138" s="12"/>
      <c r="AR138" s="222" t="s">
        <v>83</v>
      </c>
      <c r="AT138" s="223" t="s">
        <v>77</v>
      </c>
      <c r="AU138" s="223" t="s">
        <v>83</v>
      </c>
      <c r="AY138" s="222" t="s">
        <v>141</v>
      </c>
      <c r="BK138" s="224">
        <f>SUM(BK139:BK145)</f>
        <v>0</v>
      </c>
    </row>
    <row r="139" spans="1:65" s="2" customFormat="1" ht="24.15" customHeight="1">
      <c r="A139" s="36"/>
      <c r="B139" s="37"/>
      <c r="C139" s="227" t="s">
        <v>83</v>
      </c>
      <c r="D139" s="227" t="s">
        <v>144</v>
      </c>
      <c r="E139" s="228" t="s">
        <v>145</v>
      </c>
      <c r="F139" s="229" t="s">
        <v>146</v>
      </c>
      <c r="G139" s="230" t="s">
        <v>147</v>
      </c>
      <c r="H139" s="231">
        <v>30</v>
      </c>
      <c r="I139" s="232"/>
      <c r="J139" s="232"/>
      <c r="K139" s="233">
        <f>ROUND(P139*H139,2)</f>
        <v>0</v>
      </c>
      <c r="L139" s="229" t="s">
        <v>148</v>
      </c>
      <c r="M139" s="42"/>
      <c r="N139" s="234" t="s">
        <v>1</v>
      </c>
      <c r="O139" s="235" t="s">
        <v>42</v>
      </c>
      <c r="P139" s="236">
        <f>I139+J139</f>
        <v>0</v>
      </c>
      <c r="Q139" s="236">
        <f>ROUND(I139*H139,2)</f>
        <v>0</v>
      </c>
      <c r="R139" s="236">
        <f>ROUND(J139*H139,2)</f>
        <v>0</v>
      </c>
      <c r="S139" s="89"/>
      <c r="T139" s="237">
        <f>S139*H139</f>
        <v>0</v>
      </c>
      <c r="U139" s="237">
        <v>0</v>
      </c>
      <c r="V139" s="237">
        <f>U139*H139</f>
        <v>0</v>
      </c>
      <c r="W139" s="237">
        <v>0</v>
      </c>
      <c r="X139" s="238">
        <f>W139*H139</f>
        <v>0</v>
      </c>
      <c r="Y139" s="36"/>
      <c r="Z139" s="36"/>
      <c r="AA139" s="36"/>
      <c r="AB139" s="36"/>
      <c r="AC139" s="36"/>
      <c r="AD139" s="36"/>
      <c r="AE139" s="36"/>
      <c r="AR139" s="239" t="s">
        <v>149</v>
      </c>
      <c r="AT139" s="239" t="s">
        <v>144</v>
      </c>
      <c r="AU139" s="239" t="s">
        <v>114</v>
      </c>
      <c r="AY139" s="15" t="s">
        <v>141</v>
      </c>
      <c r="BE139" s="240">
        <f>IF(O139="základní",K139,0)</f>
        <v>0</v>
      </c>
      <c r="BF139" s="240">
        <f>IF(O139="snížená",K139,0)</f>
        <v>0</v>
      </c>
      <c r="BG139" s="240">
        <f>IF(O139="zákl. přenesená",K139,0)</f>
        <v>0</v>
      </c>
      <c r="BH139" s="240">
        <f>IF(O139="sníž. přenesená",K139,0)</f>
        <v>0</v>
      </c>
      <c r="BI139" s="240">
        <f>IF(O139="nulová",K139,0)</f>
        <v>0</v>
      </c>
      <c r="BJ139" s="15" t="s">
        <v>114</v>
      </c>
      <c r="BK139" s="240">
        <f>ROUND(P139*H139,2)</f>
        <v>0</v>
      </c>
      <c r="BL139" s="15" t="s">
        <v>149</v>
      </c>
      <c r="BM139" s="239" t="s">
        <v>150</v>
      </c>
    </row>
    <row r="140" spans="1:65" s="2" customFormat="1" ht="16.5" customHeight="1">
      <c r="A140" s="36"/>
      <c r="B140" s="37"/>
      <c r="C140" s="241" t="s">
        <v>114</v>
      </c>
      <c r="D140" s="241" t="s">
        <v>151</v>
      </c>
      <c r="E140" s="242" t="s">
        <v>152</v>
      </c>
      <c r="F140" s="243" t="s">
        <v>153</v>
      </c>
      <c r="G140" s="244" t="s">
        <v>147</v>
      </c>
      <c r="H140" s="245">
        <v>31.5</v>
      </c>
      <c r="I140" s="246"/>
      <c r="J140" s="247"/>
      <c r="K140" s="248">
        <f>ROUND(P140*H140,2)</f>
        <v>0</v>
      </c>
      <c r="L140" s="243" t="s">
        <v>1</v>
      </c>
      <c r="M140" s="249"/>
      <c r="N140" s="250" t="s">
        <v>1</v>
      </c>
      <c r="O140" s="235" t="s">
        <v>42</v>
      </c>
      <c r="P140" s="236">
        <f>I140+J140</f>
        <v>0</v>
      </c>
      <c r="Q140" s="236">
        <f>ROUND(I140*H140,2)</f>
        <v>0</v>
      </c>
      <c r="R140" s="236">
        <f>ROUND(J140*H140,2)</f>
        <v>0</v>
      </c>
      <c r="S140" s="89"/>
      <c r="T140" s="237">
        <f>S140*H140</f>
        <v>0</v>
      </c>
      <c r="U140" s="237">
        <v>0.0001</v>
      </c>
      <c r="V140" s="237">
        <f>U140*H140</f>
        <v>0.00315</v>
      </c>
      <c r="W140" s="237">
        <v>0</v>
      </c>
      <c r="X140" s="238">
        <f>W140*H140</f>
        <v>0</v>
      </c>
      <c r="Y140" s="36"/>
      <c r="Z140" s="36"/>
      <c r="AA140" s="36"/>
      <c r="AB140" s="36"/>
      <c r="AC140" s="36"/>
      <c r="AD140" s="36"/>
      <c r="AE140" s="36"/>
      <c r="AR140" s="239" t="s">
        <v>154</v>
      </c>
      <c r="AT140" s="239" t="s">
        <v>151</v>
      </c>
      <c r="AU140" s="239" t="s">
        <v>114</v>
      </c>
      <c r="AY140" s="15" t="s">
        <v>141</v>
      </c>
      <c r="BE140" s="240">
        <f>IF(O140="základní",K140,0)</f>
        <v>0</v>
      </c>
      <c r="BF140" s="240">
        <f>IF(O140="snížená",K140,0)</f>
        <v>0</v>
      </c>
      <c r="BG140" s="240">
        <f>IF(O140="zákl. přenesená",K140,0)</f>
        <v>0</v>
      </c>
      <c r="BH140" s="240">
        <f>IF(O140="sníž. přenesená",K140,0)</f>
        <v>0</v>
      </c>
      <c r="BI140" s="240">
        <f>IF(O140="nulová",K140,0)</f>
        <v>0</v>
      </c>
      <c r="BJ140" s="15" t="s">
        <v>114</v>
      </c>
      <c r="BK140" s="240">
        <f>ROUND(P140*H140,2)</f>
        <v>0</v>
      </c>
      <c r="BL140" s="15" t="s">
        <v>149</v>
      </c>
      <c r="BM140" s="239" t="s">
        <v>155</v>
      </c>
    </row>
    <row r="141" spans="1:51" s="13" customFormat="1" ht="12">
      <c r="A141" s="13"/>
      <c r="B141" s="251"/>
      <c r="C141" s="252"/>
      <c r="D141" s="253" t="s">
        <v>156</v>
      </c>
      <c r="E141" s="252"/>
      <c r="F141" s="254" t="s">
        <v>157</v>
      </c>
      <c r="G141" s="252"/>
      <c r="H141" s="255">
        <v>31.5</v>
      </c>
      <c r="I141" s="256"/>
      <c r="J141" s="256"/>
      <c r="K141" s="252"/>
      <c r="L141" s="252"/>
      <c r="M141" s="257"/>
      <c r="N141" s="258"/>
      <c r="O141" s="259"/>
      <c r="P141" s="259"/>
      <c r="Q141" s="259"/>
      <c r="R141" s="259"/>
      <c r="S141" s="259"/>
      <c r="T141" s="259"/>
      <c r="U141" s="259"/>
      <c r="V141" s="259"/>
      <c r="W141" s="259"/>
      <c r="X141" s="260"/>
      <c r="Y141" s="13"/>
      <c r="Z141" s="13"/>
      <c r="AA141" s="13"/>
      <c r="AB141" s="13"/>
      <c r="AC141" s="13"/>
      <c r="AD141" s="13"/>
      <c r="AE141" s="13"/>
      <c r="AT141" s="261" t="s">
        <v>156</v>
      </c>
      <c r="AU141" s="261" t="s">
        <v>114</v>
      </c>
      <c r="AV141" s="13" t="s">
        <v>114</v>
      </c>
      <c r="AW141" s="13" t="s">
        <v>4</v>
      </c>
      <c r="AX141" s="13" t="s">
        <v>83</v>
      </c>
      <c r="AY141" s="261" t="s">
        <v>141</v>
      </c>
    </row>
    <row r="142" spans="1:65" s="2" customFormat="1" ht="24.15" customHeight="1">
      <c r="A142" s="36"/>
      <c r="B142" s="37"/>
      <c r="C142" s="227" t="s">
        <v>158</v>
      </c>
      <c r="D142" s="227" t="s">
        <v>144</v>
      </c>
      <c r="E142" s="228" t="s">
        <v>159</v>
      </c>
      <c r="F142" s="229" t="s">
        <v>160</v>
      </c>
      <c r="G142" s="230" t="s">
        <v>161</v>
      </c>
      <c r="H142" s="231">
        <v>13</v>
      </c>
      <c r="I142" s="232"/>
      <c r="J142" s="232"/>
      <c r="K142" s="233">
        <f>ROUND(P142*H142,2)</f>
        <v>0</v>
      </c>
      <c r="L142" s="229" t="s">
        <v>148</v>
      </c>
      <c r="M142" s="42"/>
      <c r="N142" s="234" t="s">
        <v>1</v>
      </c>
      <c r="O142" s="235" t="s">
        <v>42</v>
      </c>
      <c r="P142" s="236">
        <f>I142+J142</f>
        <v>0</v>
      </c>
      <c r="Q142" s="236">
        <f>ROUND(I142*H142,2)</f>
        <v>0</v>
      </c>
      <c r="R142" s="236">
        <f>ROUND(J142*H142,2)</f>
        <v>0</v>
      </c>
      <c r="S142" s="89"/>
      <c r="T142" s="237">
        <f>S142*H142</f>
        <v>0</v>
      </c>
      <c r="U142" s="237">
        <v>0.05892</v>
      </c>
      <c r="V142" s="237">
        <f>U142*H142</f>
        <v>0.76596</v>
      </c>
      <c r="W142" s="237">
        <v>0</v>
      </c>
      <c r="X142" s="238">
        <f>W142*H142</f>
        <v>0</v>
      </c>
      <c r="Y142" s="36"/>
      <c r="Z142" s="36"/>
      <c r="AA142" s="36"/>
      <c r="AB142" s="36"/>
      <c r="AC142" s="36"/>
      <c r="AD142" s="36"/>
      <c r="AE142" s="36"/>
      <c r="AR142" s="239" t="s">
        <v>149</v>
      </c>
      <c r="AT142" s="239" t="s">
        <v>144</v>
      </c>
      <c r="AU142" s="239" t="s">
        <v>114</v>
      </c>
      <c r="AY142" s="15" t="s">
        <v>141</v>
      </c>
      <c r="BE142" s="240">
        <f>IF(O142="základní",K142,0)</f>
        <v>0</v>
      </c>
      <c r="BF142" s="240">
        <f>IF(O142="snížená",K142,0)</f>
        <v>0</v>
      </c>
      <c r="BG142" s="240">
        <f>IF(O142="zákl. přenesená",K142,0)</f>
        <v>0</v>
      </c>
      <c r="BH142" s="240">
        <f>IF(O142="sníž. přenesená",K142,0)</f>
        <v>0</v>
      </c>
      <c r="BI142" s="240">
        <f>IF(O142="nulová",K142,0)</f>
        <v>0</v>
      </c>
      <c r="BJ142" s="15" t="s">
        <v>114</v>
      </c>
      <c r="BK142" s="240">
        <f>ROUND(P142*H142,2)</f>
        <v>0</v>
      </c>
      <c r="BL142" s="15" t="s">
        <v>149</v>
      </c>
      <c r="BM142" s="239" t="s">
        <v>162</v>
      </c>
    </row>
    <row r="143" spans="1:51" s="13" customFormat="1" ht="12">
      <c r="A143" s="13"/>
      <c r="B143" s="251"/>
      <c r="C143" s="252"/>
      <c r="D143" s="253" t="s">
        <v>156</v>
      </c>
      <c r="E143" s="262" t="s">
        <v>1</v>
      </c>
      <c r="F143" s="254" t="s">
        <v>163</v>
      </c>
      <c r="G143" s="252"/>
      <c r="H143" s="255">
        <v>13</v>
      </c>
      <c r="I143" s="256"/>
      <c r="J143" s="256"/>
      <c r="K143" s="252"/>
      <c r="L143" s="252"/>
      <c r="M143" s="257"/>
      <c r="N143" s="258"/>
      <c r="O143" s="259"/>
      <c r="P143" s="259"/>
      <c r="Q143" s="259"/>
      <c r="R143" s="259"/>
      <c r="S143" s="259"/>
      <c r="T143" s="259"/>
      <c r="U143" s="259"/>
      <c r="V143" s="259"/>
      <c r="W143" s="259"/>
      <c r="X143" s="260"/>
      <c r="Y143" s="13"/>
      <c r="Z143" s="13"/>
      <c r="AA143" s="13"/>
      <c r="AB143" s="13"/>
      <c r="AC143" s="13"/>
      <c r="AD143" s="13"/>
      <c r="AE143" s="13"/>
      <c r="AT143" s="261" t="s">
        <v>156</v>
      </c>
      <c r="AU143" s="261" t="s">
        <v>114</v>
      </c>
      <c r="AV143" s="13" t="s">
        <v>114</v>
      </c>
      <c r="AW143" s="13" t="s">
        <v>5</v>
      </c>
      <c r="AX143" s="13" t="s">
        <v>83</v>
      </c>
      <c r="AY143" s="261" t="s">
        <v>141</v>
      </c>
    </row>
    <row r="144" spans="1:65" s="2" customFormat="1" ht="44.25" customHeight="1">
      <c r="A144" s="36"/>
      <c r="B144" s="37"/>
      <c r="C144" s="227" t="s">
        <v>149</v>
      </c>
      <c r="D144" s="227" t="s">
        <v>144</v>
      </c>
      <c r="E144" s="228" t="s">
        <v>164</v>
      </c>
      <c r="F144" s="229" t="s">
        <v>165</v>
      </c>
      <c r="G144" s="230" t="s">
        <v>166</v>
      </c>
      <c r="H144" s="231">
        <v>6</v>
      </c>
      <c r="I144" s="232"/>
      <c r="J144" s="232"/>
      <c r="K144" s="233">
        <f>ROUND(P144*H144,2)</f>
        <v>0</v>
      </c>
      <c r="L144" s="229" t="s">
        <v>148</v>
      </c>
      <c r="M144" s="42"/>
      <c r="N144" s="234" t="s">
        <v>1</v>
      </c>
      <c r="O144" s="235" t="s">
        <v>42</v>
      </c>
      <c r="P144" s="236">
        <f>I144+J144</f>
        <v>0</v>
      </c>
      <c r="Q144" s="236">
        <f>ROUND(I144*H144,2)</f>
        <v>0</v>
      </c>
      <c r="R144" s="236">
        <f>ROUND(J144*H144,2)</f>
        <v>0</v>
      </c>
      <c r="S144" s="89"/>
      <c r="T144" s="237">
        <f>S144*H144</f>
        <v>0</v>
      </c>
      <c r="U144" s="237">
        <v>0.00056</v>
      </c>
      <c r="V144" s="237">
        <f>U144*H144</f>
        <v>0.0033599999999999997</v>
      </c>
      <c r="W144" s="237">
        <v>0</v>
      </c>
      <c r="X144" s="238">
        <f>W144*H144</f>
        <v>0</v>
      </c>
      <c r="Y144" s="36"/>
      <c r="Z144" s="36"/>
      <c r="AA144" s="36"/>
      <c r="AB144" s="36"/>
      <c r="AC144" s="36"/>
      <c r="AD144" s="36"/>
      <c r="AE144" s="36"/>
      <c r="AR144" s="239" t="s">
        <v>149</v>
      </c>
      <c r="AT144" s="239" t="s">
        <v>144</v>
      </c>
      <c r="AU144" s="239" t="s">
        <v>114</v>
      </c>
      <c r="AY144" s="15" t="s">
        <v>141</v>
      </c>
      <c r="BE144" s="240">
        <f>IF(O144="základní",K144,0)</f>
        <v>0</v>
      </c>
      <c r="BF144" s="240">
        <f>IF(O144="snížená",K144,0)</f>
        <v>0</v>
      </c>
      <c r="BG144" s="240">
        <f>IF(O144="zákl. přenesená",K144,0)</f>
        <v>0</v>
      </c>
      <c r="BH144" s="240">
        <f>IF(O144="sníž. přenesená",K144,0)</f>
        <v>0</v>
      </c>
      <c r="BI144" s="240">
        <f>IF(O144="nulová",K144,0)</f>
        <v>0</v>
      </c>
      <c r="BJ144" s="15" t="s">
        <v>114</v>
      </c>
      <c r="BK144" s="240">
        <f>ROUND(P144*H144,2)</f>
        <v>0</v>
      </c>
      <c r="BL144" s="15" t="s">
        <v>149</v>
      </c>
      <c r="BM144" s="239" t="s">
        <v>167</v>
      </c>
    </row>
    <row r="145" spans="1:65" s="2" customFormat="1" ht="24.15" customHeight="1">
      <c r="A145" s="36"/>
      <c r="B145" s="37"/>
      <c r="C145" s="227" t="s">
        <v>168</v>
      </c>
      <c r="D145" s="227" t="s">
        <v>144</v>
      </c>
      <c r="E145" s="228" t="s">
        <v>169</v>
      </c>
      <c r="F145" s="229" t="s">
        <v>170</v>
      </c>
      <c r="G145" s="230" t="s">
        <v>161</v>
      </c>
      <c r="H145" s="231">
        <v>32.1</v>
      </c>
      <c r="I145" s="232"/>
      <c r="J145" s="232"/>
      <c r="K145" s="233">
        <f>ROUND(P145*H145,2)</f>
        <v>0</v>
      </c>
      <c r="L145" s="229" t="s">
        <v>148</v>
      </c>
      <c r="M145" s="42"/>
      <c r="N145" s="234" t="s">
        <v>1</v>
      </c>
      <c r="O145" s="235" t="s">
        <v>42</v>
      </c>
      <c r="P145" s="236">
        <f>I145+J145</f>
        <v>0</v>
      </c>
      <c r="Q145" s="236">
        <f>ROUND(I145*H145,2)</f>
        <v>0</v>
      </c>
      <c r="R145" s="236">
        <f>ROUND(J145*H145,2)</f>
        <v>0</v>
      </c>
      <c r="S145" s="89"/>
      <c r="T145" s="237">
        <f>S145*H145</f>
        <v>0</v>
      </c>
      <c r="U145" s="237">
        <v>0.0612</v>
      </c>
      <c r="V145" s="237">
        <f>U145*H145</f>
        <v>1.96452</v>
      </c>
      <c r="W145" s="237">
        <v>0</v>
      </c>
      <c r="X145" s="238">
        <f>W145*H145</f>
        <v>0</v>
      </c>
      <c r="Y145" s="36"/>
      <c r="Z145" s="36"/>
      <c r="AA145" s="36"/>
      <c r="AB145" s="36"/>
      <c r="AC145" s="36"/>
      <c r="AD145" s="36"/>
      <c r="AE145" s="36"/>
      <c r="AR145" s="239" t="s">
        <v>149</v>
      </c>
      <c r="AT145" s="239" t="s">
        <v>144</v>
      </c>
      <c r="AU145" s="239" t="s">
        <v>114</v>
      </c>
      <c r="AY145" s="15" t="s">
        <v>141</v>
      </c>
      <c r="BE145" s="240">
        <f>IF(O145="základní",K145,0)</f>
        <v>0</v>
      </c>
      <c r="BF145" s="240">
        <f>IF(O145="snížená",K145,0)</f>
        <v>0</v>
      </c>
      <c r="BG145" s="240">
        <f>IF(O145="zákl. přenesená",K145,0)</f>
        <v>0</v>
      </c>
      <c r="BH145" s="240">
        <f>IF(O145="sníž. přenesená",K145,0)</f>
        <v>0</v>
      </c>
      <c r="BI145" s="240">
        <f>IF(O145="nulová",K145,0)</f>
        <v>0</v>
      </c>
      <c r="BJ145" s="15" t="s">
        <v>114</v>
      </c>
      <c r="BK145" s="240">
        <f>ROUND(P145*H145,2)</f>
        <v>0</v>
      </c>
      <c r="BL145" s="15" t="s">
        <v>149</v>
      </c>
      <c r="BM145" s="239" t="s">
        <v>171</v>
      </c>
    </row>
    <row r="146" spans="1:63" s="12" customFormat="1" ht="22.8" customHeight="1">
      <c r="A146" s="12"/>
      <c r="B146" s="210"/>
      <c r="C146" s="211"/>
      <c r="D146" s="212" t="s">
        <v>77</v>
      </c>
      <c r="E146" s="225" t="s">
        <v>172</v>
      </c>
      <c r="F146" s="225" t="s">
        <v>173</v>
      </c>
      <c r="G146" s="211"/>
      <c r="H146" s="211"/>
      <c r="I146" s="214"/>
      <c r="J146" s="214"/>
      <c r="K146" s="226">
        <f>BK146</f>
        <v>0</v>
      </c>
      <c r="L146" s="211"/>
      <c r="M146" s="216"/>
      <c r="N146" s="217"/>
      <c r="O146" s="218"/>
      <c r="P146" s="218"/>
      <c r="Q146" s="219">
        <f>SUM(Q147:Q158)</f>
        <v>0</v>
      </c>
      <c r="R146" s="219">
        <f>SUM(R147:R158)</f>
        <v>0</v>
      </c>
      <c r="S146" s="218"/>
      <c r="T146" s="220">
        <f>SUM(T147:T158)</f>
        <v>0</v>
      </c>
      <c r="U146" s="218"/>
      <c r="V146" s="220">
        <f>SUM(V147:V158)</f>
        <v>0.0217</v>
      </c>
      <c r="W146" s="218"/>
      <c r="X146" s="221">
        <f>SUM(X147:X158)</f>
        <v>5.0960261000000004</v>
      </c>
      <c r="Y146" s="12"/>
      <c r="Z146" s="12"/>
      <c r="AA146" s="12"/>
      <c r="AB146" s="12"/>
      <c r="AC146" s="12"/>
      <c r="AD146" s="12"/>
      <c r="AE146" s="12"/>
      <c r="AR146" s="222" t="s">
        <v>83</v>
      </c>
      <c r="AT146" s="223" t="s">
        <v>77</v>
      </c>
      <c r="AU146" s="223" t="s">
        <v>83</v>
      </c>
      <c r="AY146" s="222" t="s">
        <v>141</v>
      </c>
      <c r="BK146" s="224">
        <f>SUM(BK147:BK158)</f>
        <v>0</v>
      </c>
    </row>
    <row r="147" spans="1:65" s="2" customFormat="1" ht="44.25" customHeight="1">
      <c r="A147" s="36"/>
      <c r="B147" s="37"/>
      <c r="C147" s="227" t="s">
        <v>142</v>
      </c>
      <c r="D147" s="227" t="s">
        <v>144</v>
      </c>
      <c r="E147" s="228" t="s">
        <v>174</v>
      </c>
      <c r="F147" s="229" t="s">
        <v>175</v>
      </c>
      <c r="G147" s="230" t="s">
        <v>161</v>
      </c>
      <c r="H147" s="231">
        <v>163</v>
      </c>
      <c r="I147" s="232"/>
      <c r="J147" s="232"/>
      <c r="K147" s="233">
        <f>ROUND(P147*H147,2)</f>
        <v>0</v>
      </c>
      <c r="L147" s="229" t="s">
        <v>148</v>
      </c>
      <c r="M147" s="42"/>
      <c r="N147" s="234" t="s">
        <v>1</v>
      </c>
      <c r="O147" s="235" t="s">
        <v>42</v>
      </c>
      <c r="P147" s="236">
        <f>I147+J147</f>
        <v>0</v>
      </c>
      <c r="Q147" s="236">
        <f>ROUND(I147*H147,2)</f>
        <v>0</v>
      </c>
      <c r="R147" s="236">
        <f>ROUND(J147*H147,2)</f>
        <v>0</v>
      </c>
      <c r="S147" s="89"/>
      <c r="T147" s="237">
        <f>S147*H147</f>
        <v>0</v>
      </c>
      <c r="U147" s="237">
        <v>0</v>
      </c>
      <c r="V147" s="237">
        <f>U147*H147</f>
        <v>0</v>
      </c>
      <c r="W147" s="237">
        <v>0</v>
      </c>
      <c r="X147" s="238">
        <f>W147*H147</f>
        <v>0</v>
      </c>
      <c r="Y147" s="36"/>
      <c r="Z147" s="36"/>
      <c r="AA147" s="36"/>
      <c r="AB147" s="36"/>
      <c r="AC147" s="36"/>
      <c r="AD147" s="36"/>
      <c r="AE147" s="36"/>
      <c r="AR147" s="239" t="s">
        <v>149</v>
      </c>
      <c r="AT147" s="239" t="s">
        <v>144</v>
      </c>
      <c r="AU147" s="239" t="s">
        <v>114</v>
      </c>
      <c r="AY147" s="15" t="s">
        <v>141</v>
      </c>
      <c r="BE147" s="240">
        <f>IF(O147="základní",K147,0)</f>
        <v>0</v>
      </c>
      <c r="BF147" s="240">
        <f>IF(O147="snížená",K147,0)</f>
        <v>0</v>
      </c>
      <c r="BG147" s="240">
        <f>IF(O147="zákl. přenesená",K147,0)</f>
        <v>0</v>
      </c>
      <c r="BH147" s="240">
        <f>IF(O147="sníž. přenesená",K147,0)</f>
        <v>0</v>
      </c>
      <c r="BI147" s="240">
        <f>IF(O147="nulová",K147,0)</f>
        <v>0</v>
      </c>
      <c r="BJ147" s="15" t="s">
        <v>114</v>
      </c>
      <c r="BK147" s="240">
        <f>ROUND(P147*H147,2)</f>
        <v>0</v>
      </c>
      <c r="BL147" s="15" t="s">
        <v>149</v>
      </c>
      <c r="BM147" s="239" t="s">
        <v>176</v>
      </c>
    </row>
    <row r="148" spans="1:65" s="2" customFormat="1" ht="49.05" customHeight="1">
      <c r="A148" s="36"/>
      <c r="B148" s="37"/>
      <c r="C148" s="227" t="s">
        <v>177</v>
      </c>
      <c r="D148" s="227" t="s">
        <v>144</v>
      </c>
      <c r="E148" s="228" t="s">
        <v>178</v>
      </c>
      <c r="F148" s="229" t="s">
        <v>179</v>
      </c>
      <c r="G148" s="230" t="s">
        <v>161</v>
      </c>
      <c r="H148" s="231">
        <v>2282</v>
      </c>
      <c r="I148" s="232"/>
      <c r="J148" s="232"/>
      <c r="K148" s="233">
        <f>ROUND(P148*H148,2)</f>
        <v>0</v>
      </c>
      <c r="L148" s="229" t="s">
        <v>148</v>
      </c>
      <c r="M148" s="42"/>
      <c r="N148" s="234" t="s">
        <v>1</v>
      </c>
      <c r="O148" s="235" t="s">
        <v>42</v>
      </c>
      <c r="P148" s="236">
        <f>I148+J148</f>
        <v>0</v>
      </c>
      <c r="Q148" s="236">
        <f>ROUND(I148*H148,2)</f>
        <v>0</v>
      </c>
      <c r="R148" s="236">
        <f>ROUND(J148*H148,2)</f>
        <v>0</v>
      </c>
      <c r="S148" s="89"/>
      <c r="T148" s="237">
        <f>S148*H148</f>
        <v>0</v>
      </c>
      <c r="U148" s="237">
        <v>0</v>
      </c>
      <c r="V148" s="237">
        <f>U148*H148</f>
        <v>0</v>
      </c>
      <c r="W148" s="237">
        <v>0</v>
      </c>
      <c r="X148" s="238">
        <f>W148*H148</f>
        <v>0</v>
      </c>
      <c r="Y148" s="36"/>
      <c r="Z148" s="36"/>
      <c r="AA148" s="36"/>
      <c r="AB148" s="36"/>
      <c r="AC148" s="36"/>
      <c r="AD148" s="36"/>
      <c r="AE148" s="36"/>
      <c r="AR148" s="239" t="s">
        <v>149</v>
      </c>
      <c r="AT148" s="239" t="s">
        <v>144</v>
      </c>
      <c r="AU148" s="239" t="s">
        <v>114</v>
      </c>
      <c r="AY148" s="15" t="s">
        <v>141</v>
      </c>
      <c r="BE148" s="240">
        <f>IF(O148="základní",K148,0)</f>
        <v>0</v>
      </c>
      <c r="BF148" s="240">
        <f>IF(O148="snížená",K148,0)</f>
        <v>0</v>
      </c>
      <c r="BG148" s="240">
        <f>IF(O148="zákl. přenesená",K148,0)</f>
        <v>0</v>
      </c>
      <c r="BH148" s="240">
        <f>IF(O148="sníž. přenesená",K148,0)</f>
        <v>0</v>
      </c>
      <c r="BI148" s="240">
        <f>IF(O148="nulová",K148,0)</f>
        <v>0</v>
      </c>
      <c r="BJ148" s="15" t="s">
        <v>114</v>
      </c>
      <c r="BK148" s="240">
        <f>ROUND(P148*H148,2)</f>
        <v>0</v>
      </c>
      <c r="BL148" s="15" t="s">
        <v>149</v>
      </c>
      <c r="BM148" s="239" t="s">
        <v>180</v>
      </c>
    </row>
    <row r="149" spans="1:51" s="13" customFormat="1" ht="12">
      <c r="A149" s="13"/>
      <c r="B149" s="251"/>
      <c r="C149" s="252"/>
      <c r="D149" s="253" t="s">
        <v>156</v>
      </c>
      <c r="E149" s="262" t="s">
        <v>1</v>
      </c>
      <c r="F149" s="254" t="s">
        <v>181</v>
      </c>
      <c r="G149" s="252"/>
      <c r="H149" s="255">
        <v>2282</v>
      </c>
      <c r="I149" s="256"/>
      <c r="J149" s="256"/>
      <c r="K149" s="252"/>
      <c r="L149" s="252"/>
      <c r="M149" s="257"/>
      <c r="N149" s="258"/>
      <c r="O149" s="259"/>
      <c r="P149" s="259"/>
      <c r="Q149" s="259"/>
      <c r="R149" s="259"/>
      <c r="S149" s="259"/>
      <c r="T149" s="259"/>
      <c r="U149" s="259"/>
      <c r="V149" s="259"/>
      <c r="W149" s="259"/>
      <c r="X149" s="260"/>
      <c r="Y149" s="13"/>
      <c r="Z149" s="13"/>
      <c r="AA149" s="13"/>
      <c r="AB149" s="13"/>
      <c r="AC149" s="13"/>
      <c r="AD149" s="13"/>
      <c r="AE149" s="13"/>
      <c r="AT149" s="261" t="s">
        <v>156</v>
      </c>
      <c r="AU149" s="261" t="s">
        <v>114</v>
      </c>
      <c r="AV149" s="13" t="s">
        <v>114</v>
      </c>
      <c r="AW149" s="13" t="s">
        <v>5</v>
      </c>
      <c r="AX149" s="13" t="s">
        <v>83</v>
      </c>
      <c r="AY149" s="261" t="s">
        <v>141</v>
      </c>
    </row>
    <row r="150" spans="1:65" s="2" customFormat="1" ht="44.25" customHeight="1">
      <c r="A150" s="36"/>
      <c r="B150" s="37"/>
      <c r="C150" s="227" t="s">
        <v>154</v>
      </c>
      <c r="D150" s="227" t="s">
        <v>144</v>
      </c>
      <c r="E150" s="228" t="s">
        <v>182</v>
      </c>
      <c r="F150" s="229" t="s">
        <v>183</v>
      </c>
      <c r="G150" s="230" t="s">
        <v>161</v>
      </c>
      <c r="H150" s="231">
        <v>163</v>
      </c>
      <c r="I150" s="232"/>
      <c r="J150" s="232"/>
      <c r="K150" s="233">
        <f>ROUND(P150*H150,2)</f>
        <v>0</v>
      </c>
      <c r="L150" s="229" t="s">
        <v>148</v>
      </c>
      <c r="M150" s="42"/>
      <c r="N150" s="234" t="s">
        <v>1</v>
      </c>
      <c r="O150" s="235" t="s">
        <v>42</v>
      </c>
      <c r="P150" s="236">
        <f>I150+J150</f>
        <v>0</v>
      </c>
      <c r="Q150" s="236">
        <f>ROUND(I150*H150,2)</f>
        <v>0</v>
      </c>
      <c r="R150" s="236">
        <f>ROUND(J150*H150,2)</f>
        <v>0</v>
      </c>
      <c r="S150" s="89"/>
      <c r="T150" s="237">
        <f>S150*H150</f>
        <v>0</v>
      </c>
      <c r="U150" s="237">
        <v>0</v>
      </c>
      <c r="V150" s="237">
        <f>U150*H150</f>
        <v>0</v>
      </c>
      <c r="W150" s="237">
        <v>0</v>
      </c>
      <c r="X150" s="238">
        <f>W150*H150</f>
        <v>0</v>
      </c>
      <c r="Y150" s="36"/>
      <c r="Z150" s="36"/>
      <c r="AA150" s="36"/>
      <c r="AB150" s="36"/>
      <c r="AC150" s="36"/>
      <c r="AD150" s="36"/>
      <c r="AE150" s="36"/>
      <c r="AR150" s="239" t="s">
        <v>149</v>
      </c>
      <c r="AT150" s="239" t="s">
        <v>144</v>
      </c>
      <c r="AU150" s="239" t="s">
        <v>114</v>
      </c>
      <c r="AY150" s="15" t="s">
        <v>141</v>
      </c>
      <c r="BE150" s="240">
        <f>IF(O150="základní",K150,0)</f>
        <v>0</v>
      </c>
      <c r="BF150" s="240">
        <f>IF(O150="snížená",K150,0)</f>
        <v>0</v>
      </c>
      <c r="BG150" s="240">
        <f>IF(O150="zákl. přenesená",K150,0)</f>
        <v>0</v>
      </c>
      <c r="BH150" s="240">
        <f>IF(O150="sníž. přenesená",K150,0)</f>
        <v>0</v>
      </c>
      <c r="BI150" s="240">
        <f>IF(O150="nulová",K150,0)</f>
        <v>0</v>
      </c>
      <c r="BJ150" s="15" t="s">
        <v>114</v>
      </c>
      <c r="BK150" s="240">
        <f>ROUND(P150*H150,2)</f>
        <v>0</v>
      </c>
      <c r="BL150" s="15" t="s">
        <v>149</v>
      </c>
      <c r="BM150" s="239" t="s">
        <v>184</v>
      </c>
    </row>
    <row r="151" spans="1:65" s="2" customFormat="1" ht="37.8" customHeight="1">
      <c r="A151" s="36"/>
      <c r="B151" s="37"/>
      <c r="C151" s="227" t="s">
        <v>172</v>
      </c>
      <c r="D151" s="227" t="s">
        <v>144</v>
      </c>
      <c r="E151" s="228" t="s">
        <v>185</v>
      </c>
      <c r="F151" s="229" t="s">
        <v>186</v>
      </c>
      <c r="G151" s="230" t="s">
        <v>161</v>
      </c>
      <c r="H151" s="231">
        <v>30</v>
      </c>
      <c r="I151" s="232"/>
      <c r="J151" s="232"/>
      <c r="K151" s="233">
        <f>ROUND(P151*H151,2)</f>
        <v>0</v>
      </c>
      <c r="L151" s="229" t="s">
        <v>148</v>
      </c>
      <c r="M151" s="42"/>
      <c r="N151" s="234" t="s">
        <v>1</v>
      </c>
      <c r="O151" s="235" t="s">
        <v>42</v>
      </c>
      <c r="P151" s="236">
        <f>I151+J151</f>
        <v>0</v>
      </c>
      <c r="Q151" s="236">
        <f>ROUND(I151*H151,2)</f>
        <v>0</v>
      </c>
      <c r="R151" s="236">
        <f>ROUND(J151*H151,2)</f>
        <v>0</v>
      </c>
      <c r="S151" s="89"/>
      <c r="T151" s="237">
        <f>S151*H151</f>
        <v>0</v>
      </c>
      <c r="U151" s="237">
        <v>4E-05</v>
      </c>
      <c r="V151" s="237">
        <f>U151*H151</f>
        <v>0.0012000000000000001</v>
      </c>
      <c r="W151" s="237">
        <v>0</v>
      </c>
      <c r="X151" s="238">
        <f>W151*H151</f>
        <v>0</v>
      </c>
      <c r="Y151" s="36"/>
      <c r="Z151" s="36"/>
      <c r="AA151" s="36"/>
      <c r="AB151" s="36"/>
      <c r="AC151" s="36"/>
      <c r="AD151" s="36"/>
      <c r="AE151" s="36"/>
      <c r="AR151" s="239" t="s">
        <v>149</v>
      </c>
      <c r="AT151" s="239" t="s">
        <v>144</v>
      </c>
      <c r="AU151" s="239" t="s">
        <v>114</v>
      </c>
      <c r="AY151" s="15" t="s">
        <v>141</v>
      </c>
      <c r="BE151" s="240">
        <f>IF(O151="základní",K151,0)</f>
        <v>0</v>
      </c>
      <c r="BF151" s="240">
        <f>IF(O151="snížená",K151,0)</f>
        <v>0</v>
      </c>
      <c r="BG151" s="240">
        <f>IF(O151="zákl. přenesená",K151,0)</f>
        <v>0</v>
      </c>
      <c r="BH151" s="240">
        <f>IF(O151="sníž. přenesená",K151,0)</f>
        <v>0</v>
      </c>
      <c r="BI151" s="240">
        <f>IF(O151="nulová",K151,0)</f>
        <v>0</v>
      </c>
      <c r="BJ151" s="15" t="s">
        <v>114</v>
      </c>
      <c r="BK151" s="240">
        <f>ROUND(P151*H151,2)</f>
        <v>0</v>
      </c>
      <c r="BL151" s="15" t="s">
        <v>149</v>
      </c>
      <c r="BM151" s="239" t="s">
        <v>187</v>
      </c>
    </row>
    <row r="152" spans="1:65" s="2" customFormat="1" ht="24.15" customHeight="1">
      <c r="A152" s="36"/>
      <c r="B152" s="37"/>
      <c r="C152" s="227" t="s">
        <v>188</v>
      </c>
      <c r="D152" s="227" t="s">
        <v>144</v>
      </c>
      <c r="E152" s="228" t="s">
        <v>189</v>
      </c>
      <c r="F152" s="229" t="s">
        <v>190</v>
      </c>
      <c r="G152" s="230" t="s">
        <v>161</v>
      </c>
      <c r="H152" s="231">
        <v>32.1</v>
      </c>
      <c r="I152" s="232"/>
      <c r="J152" s="232"/>
      <c r="K152" s="233">
        <f>ROUND(P152*H152,2)</f>
        <v>0</v>
      </c>
      <c r="L152" s="229" t="s">
        <v>148</v>
      </c>
      <c r="M152" s="42"/>
      <c r="N152" s="234" t="s">
        <v>1</v>
      </c>
      <c r="O152" s="235" t="s">
        <v>42</v>
      </c>
      <c r="P152" s="236">
        <f>I152+J152</f>
        <v>0</v>
      </c>
      <c r="Q152" s="236">
        <f>ROUND(I152*H152,2)</f>
        <v>0</v>
      </c>
      <c r="R152" s="236">
        <f>ROUND(J152*H152,2)</f>
        <v>0</v>
      </c>
      <c r="S152" s="89"/>
      <c r="T152" s="237">
        <f>S152*H152</f>
        <v>0</v>
      </c>
      <c r="U152" s="237">
        <v>0</v>
      </c>
      <c r="V152" s="237">
        <f>U152*H152</f>
        <v>0</v>
      </c>
      <c r="W152" s="237">
        <v>0.09</v>
      </c>
      <c r="X152" s="238">
        <f>W152*H152</f>
        <v>2.8890000000000002</v>
      </c>
      <c r="Y152" s="36"/>
      <c r="Z152" s="36"/>
      <c r="AA152" s="36"/>
      <c r="AB152" s="36"/>
      <c r="AC152" s="36"/>
      <c r="AD152" s="36"/>
      <c r="AE152" s="36"/>
      <c r="AR152" s="239" t="s">
        <v>149</v>
      </c>
      <c r="AT152" s="239" t="s">
        <v>144</v>
      </c>
      <c r="AU152" s="239" t="s">
        <v>114</v>
      </c>
      <c r="AY152" s="15" t="s">
        <v>141</v>
      </c>
      <c r="BE152" s="240">
        <f>IF(O152="základní",K152,0)</f>
        <v>0</v>
      </c>
      <c r="BF152" s="240">
        <f>IF(O152="snížená",K152,0)</f>
        <v>0</v>
      </c>
      <c r="BG152" s="240">
        <f>IF(O152="zákl. přenesená",K152,0)</f>
        <v>0</v>
      </c>
      <c r="BH152" s="240">
        <f>IF(O152="sníž. přenesená",K152,0)</f>
        <v>0</v>
      </c>
      <c r="BI152" s="240">
        <f>IF(O152="nulová",K152,0)</f>
        <v>0</v>
      </c>
      <c r="BJ152" s="15" t="s">
        <v>114</v>
      </c>
      <c r="BK152" s="240">
        <f>ROUND(P152*H152,2)</f>
        <v>0</v>
      </c>
      <c r="BL152" s="15" t="s">
        <v>149</v>
      </c>
      <c r="BM152" s="239" t="s">
        <v>191</v>
      </c>
    </row>
    <row r="153" spans="1:65" s="2" customFormat="1" ht="37.8" customHeight="1">
      <c r="A153" s="36"/>
      <c r="B153" s="37"/>
      <c r="C153" s="227" t="s">
        <v>192</v>
      </c>
      <c r="D153" s="227" t="s">
        <v>144</v>
      </c>
      <c r="E153" s="228" t="s">
        <v>193</v>
      </c>
      <c r="F153" s="229" t="s">
        <v>194</v>
      </c>
      <c r="G153" s="230" t="s">
        <v>195</v>
      </c>
      <c r="H153" s="231">
        <v>0.963</v>
      </c>
      <c r="I153" s="232"/>
      <c r="J153" s="232"/>
      <c r="K153" s="233">
        <f>ROUND(P153*H153,2)</f>
        <v>0</v>
      </c>
      <c r="L153" s="229" t="s">
        <v>148</v>
      </c>
      <c r="M153" s="42"/>
      <c r="N153" s="234" t="s">
        <v>1</v>
      </c>
      <c r="O153" s="235" t="s">
        <v>42</v>
      </c>
      <c r="P153" s="236">
        <f>I153+J153</f>
        <v>0</v>
      </c>
      <c r="Q153" s="236">
        <f>ROUND(I153*H153,2)</f>
        <v>0</v>
      </c>
      <c r="R153" s="236">
        <f>ROUND(J153*H153,2)</f>
        <v>0</v>
      </c>
      <c r="S153" s="89"/>
      <c r="T153" s="237">
        <f>S153*H153</f>
        <v>0</v>
      </c>
      <c r="U153" s="237">
        <v>0</v>
      </c>
      <c r="V153" s="237">
        <f>U153*H153</f>
        <v>0</v>
      </c>
      <c r="W153" s="237">
        <v>0.0047</v>
      </c>
      <c r="X153" s="238">
        <f>W153*H153</f>
        <v>0.0045261</v>
      </c>
      <c r="Y153" s="36"/>
      <c r="Z153" s="36"/>
      <c r="AA153" s="36"/>
      <c r="AB153" s="36"/>
      <c r="AC153" s="36"/>
      <c r="AD153" s="36"/>
      <c r="AE153" s="36"/>
      <c r="AR153" s="239" t="s">
        <v>149</v>
      </c>
      <c r="AT153" s="239" t="s">
        <v>144</v>
      </c>
      <c r="AU153" s="239" t="s">
        <v>114</v>
      </c>
      <c r="AY153" s="15" t="s">
        <v>141</v>
      </c>
      <c r="BE153" s="240">
        <f>IF(O153="základní",K153,0)</f>
        <v>0</v>
      </c>
      <c r="BF153" s="240">
        <f>IF(O153="snížená",K153,0)</f>
        <v>0</v>
      </c>
      <c r="BG153" s="240">
        <f>IF(O153="zákl. přenesená",K153,0)</f>
        <v>0</v>
      </c>
      <c r="BH153" s="240">
        <f>IF(O153="sníž. přenesená",K153,0)</f>
        <v>0</v>
      </c>
      <c r="BI153" s="240">
        <f>IF(O153="nulová",K153,0)</f>
        <v>0</v>
      </c>
      <c r="BJ153" s="15" t="s">
        <v>114</v>
      </c>
      <c r="BK153" s="240">
        <f>ROUND(P153*H153,2)</f>
        <v>0</v>
      </c>
      <c r="BL153" s="15" t="s">
        <v>149</v>
      </c>
      <c r="BM153" s="239" t="s">
        <v>196</v>
      </c>
    </row>
    <row r="154" spans="1:65" s="2" customFormat="1" ht="44.25" customHeight="1">
      <c r="A154" s="36"/>
      <c r="B154" s="37"/>
      <c r="C154" s="227" t="s">
        <v>9</v>
      </c>
      <c r="D154" s="227" t="s">
        <v>144</v>
      </c>
      <c r="E154" s="228" t="s">
        <v>197</v>
      </c>
      <c r="F154" s="229" t="s">
        <v>198</v>
      </c>
      <c r="G154" s="230" t="s">
        <v>161</v>
      </c>
      <c r="H154" s="231">
        <v>32.1</v>
      </c>
      <c r="I154" s="232"/>
      <c r="J154" s="232"/>
      <c r="K154" s="233">
        <f>ROUND(P154*H154,2)</f>
        <v>0</v>
      </c>
      <c r="L154" s="229" t="s">
        <v>148</v>
      </c>
      <c r="M154" s="42"/>
      <c r="N154" s="234" t="s">
        <v>1</v>
      </c>
      <c r="O154" s="235" t="s">
        <v>42</v>
      </c>
      <c r="P154" s="236">
        <f>I154+J154</f>
        <v>0</v>
      </c>
      <c r="Q154" s="236">
        <f>ROUND(I154*H154,2)</f>
        <v>0</v>
      </c>
      <c r="R154" s="236">
        <f>ROUND(J154*H154,2)</f>
        <v>0</v>
      </c>
      <c r="S154" s="89"/>
      <c r="T154" s="237">
        <f>S154*H154</f>
        <v>0</v>
      </c>
      <c r="U154" s="237">
        <v>0</v>
      </c>
      <c r="V154" s="237">
        <f>U154*H154</f>
        <v>0</v>
      </c>
      <c r="W154" s="237">
        <v>0.035</v>
      </c>
      <c r="X154" s="238">
        <f>W154*H154</f>
        <v>1.1235000000000002</v>
      </c>
      <c r="Y154" s="36"/>
      <c r="Z154" s="36"/>
      <c r="AA154" s="36"/>
      <c r="AB154" s="36"/>
      <c r="AC154" s="36"/>
      <c r="AD154" s="36"/>
      <c r="AE154" s="36"/>
      <c r="AR154" s="239" t="s">
        <v>149</v>
      </c>
      <c r="AT154" s="239" t="s">
        <v>144</v>
      </c>
      <c r="AU154" s="239" t="s">
        <v>114</v>
      </c>
      <c r="AY154" s="15" t="s">
        <v>141</v>
      </c>
      <c r="BE154" s="240">
        <f>IF(O154="základní",K154,0)</f>
        <v>0</v>
      </c>
      <c r="BF154" s="240">
        <f>IF(O154="snížená",K154,0)</f>
        <v>0</v>
      </c>
      <c r="BG154" s="240">
        <f>IF(O154="zákl. přenesená",K154,0)</f>
        <v>0</v>
      </c>
      <c r="BH154" s="240">
        <f>IF(O154="sníž. přenesená",K154,0)</f>
        <v>0</v>
      </c>
      <c r="BI154" s="240">
        <f>IF(O154="nulová",K154,0)</f>
        <v>0</v>
      </c>
      <c r="BJ154" s="15" t="s">
        <v>114</v>
      </c>
      <c r="BK154" s="240">
        <f>ROUND(P154*H154,2)</f>
        <v>0</v>
      </c>
      <c r="BL154" s="15" t="s">
        <v>149</v>
      </c>
      <c r="BM154" s="239" t="s">
        <v>199</v>
      </c>
    </row>
    <row r="155" spans="1:65" s="2" customFormat="1" ht="24.15" customHeight="1">
      <c r="A155" s="36"/>
      <c r="B155" s="37"/>
      <c r="C155" s="227" t="s">
        <v>200</v>
      </c>
      <c r="D155" s="227" t="s">
        <v>144</v>
      </c>
      <c r="E155" s="228" t="s">
        <v>201</v>
      </c>
      <c r="F155" s="229" t="s">
        <v>202</v>
      </c>
      <c r="G155" s="230" t="s">
        <v>147</v>
      </c>
      <c r="H155" s="231">
        <v>31</v>
      </c>
      <c r="I155" s="232"/>
      <c r="J155" s="232"/>
      <c r="K155" s="233">
        <f>ROUND(P155*H155,2)</f>
        <v>0</v>
      </c>
      <c r="L155" s="229" t="s">
        <v>148</v>
      </c>
      <c r="M155" s="42"/>
      <c r="N155" s="234" t="s">
        <v>1</v>
      </c>
      <c r="O155" s="235" t="s">
        <v>42</v>
      </c>
      <c r="P155" s="236">
        <f>I155+J155</f>
        <v>0</v>
      </c>
      <c r="Q155" s="236">
        <f>ROUND(I155*H155,2)</f>
        <v>0</v>
      </c>
      <c r="R155" s="236">
        <f>ROUND(J155*H155,2)</f>
        <v>0</v>
      </c>
      <c r="S155" s="89"/>
      <c r="T155" s="237">
        <f>S155*H155</f>
        <v>0</v>
      </c>
      <c r="U155" s="237">
        <v>0</v>
      </c>
      <c r="V155" s="237">
        <f>U155*H155</f>
        <v>0</v>
      </c>
      <c r="W155" s="237">
        <v>0.009</v>
      </c>
      <c r="X155" s="238">
        <f>W155*H155</f>
        <v>0.27899999999999997</v>
      </c>
      <c r="Y155" s="36"/>
      <c r="Z155" s="36"/>
      <c r="AA155" s="36"/>
      <c r="AB155" s="36"/>
      <c r="AC155" s="36"/>
      <c r="AD155" s="36"/>
      <c r="AE155" s="36"/>
      <c r="AR155" s="239" t="s">
        <v>149</v>
      </c>
      <c r="AT155" s="239" t="s">
        <v>144</v>
      </c>
      <c r="AU155" s="239" t="s">
        <v>114</v>
      </c>
      <c r="AY155" s="15" t="s">
        <v>141</v>
      </c>
      <c r="BE155" s="240">
        <f>IF(O155="základní",K155,0)</f>
        <v>0</v>
      </c>
      <c r="BF155" s="240">
        <f>IF(O155="snížená",K155,0)</f>
        <v>0</v>
      </c>
      <c r="BG155" s="240">
        <f>IF(O155="zákl. přenesená",K155,0)</f>
        <v>0</v>
      </c>
      <c r="BH155" s="240">
        <f>IF(O155="sníž. přenesená",K155,0)</f>
        <v>0</v>
      </c>
      <c r="BI155" s="240">
        <f>IF(O155="nulová",K155,0)</f>
        <v>0</v>
      </c>
      <c r="BJ155" s="15" t="s">
        <v>114</v>
      </c>
      <c r="BK155" s="240">
        <f>ROUND(P155*H155,2)</f>
        <v>0</v>
      </c>
      <c r="BL155" s="15" t="s">
        <v>149</v>
      </c>
      <c r="BM155" s="239" t="s">
        <v>203</v>
      </c>
    </row>
    <row r="156" spans="1:65" s="2" customFormat="1" ht="44.25" customHeight="1">
      <c r="A156" s="36"/>
      <c r="B156" s="37"/>
      <c r="C156" s="227" t="s">
        <v>204</v>
      </c>
      <c r="D156" s="227" t="s">
        <v>144</v>
      </c>
      <c r="E156" s="228" t="s">
        <v>205</v>
      </c>
      <c r="F156" s="229" t="s">
        <v>206</v>
      </c>
      <c r="G156" s="230" t="s">
        <v>161</v>
      </c>
      <c r="H156" s="231">
        <v>13</v>
      </c>
      <c r="I156" s="232"/>
      <c r="J156" s="232"/>
      <c r="K156" s="233">
        <f>ROUND(P156*H156,2)</f>
        <v>0</v>
      </c>
      <c r="L156" s="229" t="s">
        <v>148</v>
      </c>
      <c r="M156" s="42"/>
      <c r="N156" s="234" t="s">
        <v>1</v>
      </c>
      <c r="O156" s="235" t="s">
        <v>42</v>
      </c>
      <c r="P156" s="236">
        <f>I156+J156</f>
        <v>0</v>
      </c>
      <c r="Q156" s="236">
        <f>ROUND(I156*H156,2)</f>
        <v>0</v>
      </c>
      <c r="R156" s="236">
        <f>ROUND(J156*H156,2)</f>
        <v>0</v>
      </c>
      <c r="S156" s="89"/>
      <c r="T156" s="237">
        <f>S156*H156</f>
        <v>0</v>
      </c>
      <c r="U156" s="237">
        <v>0</v>
      </c>
      <c r="V156" s="237">
        <f>U156*H156</f>
        <v>0</v>
      </c>
      <c r="W156" s="237">
        <v>0.059</v>
      </c>
      <c r="X156" s="238">
        <f>W156*H156</f>
        <v>0.7669999999999999</v>
      </c>
      <c r="Y156" s="36"/>
      <c r="Z156" s="36"/>
      <c r="AA156" s="36"/>
      <c r="AB156" s="36"/>
      <c r="AC156" s="36"/>
      <c r="AD156" s="36"/>
      <c r="AE156" s="36"/>
      <c r="AR156" s="239" t="s">
        <v>149</v>
      </c>
      <c r="AT156" s="239" t="s">
        <v>144</v>
      </c>
      <c r="AU156" s="239" t="s">
        <v>114</v>
      </c>
      <c r="AY156" s="15" t="s">
        <v>141</v>
      </c>
      <c r="BE156" s="240">
        <f>IF(O156="základní",K156,0)</f>
        <v>0</v>
      </c>
      <c r="BF156" s="240">
        <f>IF(O156="snížená",K156,0)</f>
        <v>0</v>
      </c>
      <c r="BG156" s="240">
        <f>IF(O156="zákl. přenesená",K156,0)</f>
        <v>0</v>
      </c>
      <c r="BH156" s="240">
        <f>IF(O156="sníž. přenesená",K156,0)</f>
        <v>0</v>
      </c>
      <c r="BI156" s="240">
        <f>IF(O156="nulová",K156,0)</f>
        <v>0</v>
      </c>
      <c r="BJ156" s="15" t="s">
        <v>114</v>
      </c>
      <c r="BK156" s="240">
        <f>ROUND(P156*H156,2)</f>
        <v>0</v>
      </c>
      <c r="BL156" s="15" t="s">
        <v>149</v>
      </c>
      <c r="BM156" s="239" t="s">
        <v>207</v>
      </c>
    </row>
    <row r="157" spans="1:65" s="2" customFormat="1" ht="24.15" customHeight="1">
      <c r="A157" s="36"/>
      <c r="B157" s="37"/>
      <c r="C157" s="227" t="s">
        <v>208</v>
      </c>
      <c r="D157" s="227" t="s">
        <v>144</v>
      </c>
      <c r="E157" s="228" t="s">
        <v>209</v>
      </c>
      <c r="F157" s="229" t="s">
        <v>210</v>
      </c>
      <c r="G157" s="230" t="s">
        <v>161</v>
      </c>
      <c r="H157" s="231">
        <v>0.5</v>
      </c>
      <c r="I157" s="232"/>
      <c r="J157" s="232"/>
      <c r="K157" s="233">
        <f>ROUND(P157*H157,2)</f>
        <v>0</v>
      </c>
      <c r="L157" s="229" t="s">
        <v>148</v>
      </c>
      <c r="M157" s="42"/>
      <c r="N157" s="234" t="s">
        <v>1</v>
      </c>
      <c r="O157" s="235" t="s">
        <v>42</v>
      </c>
      <c r="P157" s="236">
        <f>I157+J157</f>
        <v>0</v>
      </c>
      <c r="Q157" s="236">
        <f>ROUND(I157*H157,2)</f>
        <v>0</v>
      </c>
      <c r="R157" s="236">
        <f>ROUND(J157*H157,2)</f>
        <v>0</v>
      </c>
      <c r="S157" s="89"/>
      <c r="T157" s="237">
        <f>S157*H157</f>
        <v>0</v>
      </c>
      <c r="U157" s="237">
        <v>0</v>
      </c>
      <c r="V157" s="237">
        <f>U157*H157</f>
        <v>0</v>
      </c>
      <c r="W157" s="237">
        <v>0.066</v>
      </c>
      <c r="X157" s="238">
        <f>W157*H157</f>
        <v>0.033</v>
      </c>
      <c r="Y157" s="36"/>
      <c r="Z157" s="36"/>
      <c r="AA157" s="36"/>
      <c r="AB157" s="36"/>
      <c r="AC157" s="36"/>
      <c r="AD157" s="36"/>
      <c r="AE157" s="36"/>
      <c r="AR157" s="239" t="s">
        <v>149</v>
      </c>
      <c r="AT157" s="239" t="s">
        <v>144</v>
      </c>
      <c r="AU157" s="239" t="s">
        <v>114</v>
      </c>
      <c r="AY157" s="15" t="s">
        <v>141</v>
      </c>
      <c r="BE157" s="240">
        <f>IF(O157="základní",K157,0)</f>
        <v>0</v>
      </c>
      <c r="BF157" s="240">
        <f>IF(O157="snížená",K157,0)</f>
        <v>0</v>
      </c>
      <c r="BG157" s="240">
        <f>IF(O157="zákl. přenesená",K157,0)</f>
        <v>0</v>
      </c>
      <c r="BH157" s="240">
        <f>IF(O157="sníž. přenesená",K157,0)</f>
        <v>0</v>
      </c>
      <c r="BI157" s="240">
        <f>IF(O157="nulová",K157,0)</f>
        <v>0</v>
      </c>
      <c r="BJ157" s="15" t="s">
        <v>114</v>
      </c>
      <c r="BK157" s="240">
        <f>ROUND(P157*H157,2)</f>
        <v>0</v>
      </c>
      <c r="BL157" s="15" t="s">
        <v>149</v>
      </c>
      <c r="BM157" s="239" t="s">
        <v>211</v>
      </c>
    </row>
    <row r="158" spans="1:65" s="2" customFormat="1" ht="24.15" customHeight="1">
      <c r="A158" s="36"/>
      <c r="B158" s="37"/>
      <c r="C158" s="227" t="s">
        <v>212</v>
      </c>
      <c r="D158" s="227" t="s">
        <v>144</v>
      </c>
      <c r="E158" s="228" t="s">
        <v>213</v>
      </c>
      <c r="F158" s="229" t="s">
        <v>214</v>
      </c>
      <c r="G158" s="230" t="s">
        <v>161</v>
      </c>
      <c r="H158" s="231">
        <v>0.5</v>
      </c>
      <c r="I158" s="232"/>
      <c r="J158" s="232"/>
      <c r="K158" s="233">
        <f>ROUND(P158*H158,2)</f>
        <v>0</v>
      </c>
      <c r="L158" s="229" t="s">
        <v>1</v>
      </c>
      <c r="M158" s="42"/>
      <c r="N158" s="234" t="s">
        <v>1</v>
      </c>
      <c r="O158" s="235" t="s">
        <v>42</v>
      </c>
      <c r="P158" s="236">
        <f>I158+J158</f>
        <v>0</v>
      </c>
      <c r="Q158" s="236">
        <f>ROUND(I158*H158,2)</f>
        <v>0</v>
      </c>
      <c r="R158" s="236">
        <f>ROUND(J158*H158,2)</f>
        <v>0</v>
      </c>
      <c r="S158" s="89"/>
      <c r="T158" s="237">
        <f>S158*H158</f>
        <v>0</v>
      </c>
      <c r="U158" s="237">
        <v>0.041</v>
      </c>
      <c r="V158" s="237">
        <f>U158*H158</f>
        <v>0.0205</v>
      </c>
      <c r="W158" s="237">
        <v>0</v>
      </c>
      <c r="X158" s="238">
        <f>W158*H158</f>
        <v>0</v>
      </c>
      <c r="Y158" s="36"/>
      <c r="Z158" s="36"/>
      <c r="AA158" s="36"/>
      <c r="AB158" s="36"/>
      <c r="AC158" s="36"/>
      <c r="AD158" s="36"/>
      <c r="AE158" s="36"/>
      <c r="AR158" s="239" t="s">
        <v>149</v>
      </c>
      <c r="AT158" s="239" t="s">
        <v>144</v>
      </c>
      <c r="AU158" s="239" t="s">
        <v>114</v>
      </c>
      <c r="AY158" s="15" t="s">
        <v>141</v>
      </c>
      <c r="BE158" s="240">
        <f>IF(O158="základní",K158,0)</f>
        <v>0</v>
      </c>
      <c r="BF158" s="240">
        <f>IF(O158="snížená",K158,0)</f>
        <v>0</v>
      </c>
      <c r="BG158" s="240">
        <f>IF(O158="zákl. přenesená",K158,0)</f>
        <v>0</v>
      </c>
      <c r="BH158" s="240">
        <f>IF(O158="sníž. přenesená",K158,0)</f>
        <v>0</v>
      </c>
      <c r="BI158" s="240">
        <f>IF(O158="nulová",K158,0)</f>
        <v>0</v>
      </c>
      <c r="BJ158" s="15" t="s">
        <v>114</v>
      </c>
      <c r="BK158" s="240">
        <f>ROUND(P158*H158,2)</f>
        <v>0</v>
      </c>
      <c r="BL158" s="15" t="s">
        <v>149</v>
      </c>
      <c r="BM158" s="239" t="s">
        <v>215</v>
      </c>
    </row>
    <row r="159" spans="1:63" s="12" customFormat="1" ht="22.8" customHeight="1">
      <c r="A159" s="12"/>
      <c r="B159" s="210"/>
      <c r="C159" s="211"/>
      <c r="D159" s="212" t="s">
        <v>77</v>
      </c>
      <c r="E159" s="225" t="s">
        <v>216</v>
      </c>
      <c r="F159" s="225" t="s">
        <v>217</v>
      </c>
      <c r="G159" s="211"/>
      <c r="H159" s="211"/>
      <c r="I159" s="214"/>
      <c r="J159" s="214"/>
      <c r="K159" s="226">
        <f>BK159</f>
        <v>0</v>
      </c>
      <c r="L159" s="211"/>
      <c r="M159" s="216"/>
      <c r="N159" s="217"/>
      <c r="O159" s="218"/>
      <c r="P159" s="218"/>
      <c r="Q159" s="219">
        <f>SUM(Q160:Q164)</f>
        <v>0</v>
      </c>
      <c r="R159" s="219">
        <f>SUM(R160:R164)</f>
        <v>0</v>
      </c>
      <c r="S159" s="218"/>
      <c r="T159" s="220">
        <f>SUM(T160:T164)</f>
        <v>0</v>
      </c>
      <c r="U159" s="218"/>
      <c r="V159" s="220">
        <f>SUM(V160:V164)</f>
        <v>0</v>
      </c>
      <c r="W159" s="218"/>
      <c r="X159" s="221">
        <f>SUM(X160:X164)</f>
        <v>0</v>
      </c>
      <c r="Y159" s="12"/>
      <c r="Z159" s="12"/>
      <c r="AA159" s="12"/>
      <c r="AB159" s="12"/>
      <c r="AC159" s="12"/>
      <c r="AD159" s="12"/>
      <c r="AE159" s="12"/>
      <c r="AR159" s="222" t="s">
        <v>83</v>
      </c>
      <c r="AT159" s="223" t="s">
        <v>77</v>
      </c>
      <c r="AU159" s="223" t="s">
        <v>83</v>
      </c>
      <c r="AY159" s="222" t="s">
        <v>141</v>
      </c>
      <c r="BK159" s="224">
        <f>SUM(BK160:BK164)</f>
        <v>0</v>
      </c>
    </row>
    <row r="160" spans="1:65" s="2" customFormat="1" ht="44.25" customHeight="1">
      <c r="A160" s="36"/>
      <c r="B160" s="37"/>
      <c r="C160" s="227" t="s">
        <v>218</v>
      </c>
      <c r="D160" s="227" t="s">
        <v>144</v>
      </c>
      <c r="E160" s="228" t="s">
        <v>219</v>
      </c>
      <c r="F160" s="229" t="s">
        <v>220</v>
      </c>
      <c r="G160" s="230" t="s">
        <v>221</v>
      </c>
      <c r="H160" s="231">
        <v>5.257</v>
      </c>
      <c r="I160" s="232"/>
      <c r="J160" s="232"/>
      <c r="K160" s="233">
        <f>ROUND(P160*H160,2)</f>
        <v>0</v>
      </c>
      <c r="L160" s="229" t="s">
        <v>148</v>
      </c>
      <c r="M160" s="42"/>
      <c r="N160" s="234" t="s">
        <v>1</v>
      </c>
      <c r="O160" s="235" t="s">
        <v>42</v>
      </c>
      <c r="P160" s="236">
        <f>I160+J160</f>
        <v>0</v>
      </c>
      <c r="Q160" s="236">
        <f>ROUND(I160*H160,2)</f>
        <v>0</v>
      </c>
      <c r="R160" s="236">
        <f>ROUND(J160*H160,2)</f>
        <v>0</v>
      </c>
      <c r="S160" s="89"/>
      <c r="T160" s="237">
        <f>S160*H160</f>
        <v>0</v>
      </c>
      <c r="U160" s="237">
        <v>0</v>
      </c>
      <c r="V160" s="237">
        <f>U160*H160</f>
        <v>0</v>
      </c>
      <c r="W160" s="237">
        <v>0</v>
      </c>
      <c r="X160" s="238">
        <f>W160*H160</f>
        <v>0</v>
      </c>
      <c r="Y160" s="36"/>
      <c r="Z160" s="36"/>
      <c r="AA160" s="36"/>
      <c r="AB160" s="36"/>
      <c r="AC160" s="36"/>
      <c r="AD160" s="36"/>
      <c r="AE160" s="36"/>
      <c r="AR160" s="239" t="s">
        <v>149</v>
      </c>
      <c r="AT160" s="239" t="s">
        <v>144</v>
      </c>
      <c r="AU160" s="239" t="s">
        <v>114</v>
      </c>
      <c r="AY160" s="15" t="s">
        <v>141</v>
      </c>
      <c r="BE160" s="240">
        <f>IF(O160="základní",K160,0)</f>
        <v>0</v>
      </c>
      <c r="BF160" s="240">
        <f>IF(O160="snížená",K160,0)</f>
        <v>0</v>
      </c>
      <c r="BG160" s="240">
        <f>IF(O160="zákl. přenesená",K160,0)</f>
        <v>0</v>
      </c>
      <c r="BH160" s="240">
        <f>IF(O160="sníž. přenesená",K160,0)</f>
        <v>0</v>
      </c>
      <c r="BI160" s="240">
        <f>IF(O160="nulová",K160,0)</f>
        <v>0</v>
      </c>
      <c r="BJ160" s="15" t="s">
        <v>114</v>
      </c>
      <c r="BK160" s="240">
        <f>ROUND(P160*H160,2)</f>
        <v>0</v>
      </c>
      <c r="BL160" s="15" t="s">
        <v>149</v>
      </c>
      <c r="BM160" s="239" t="s">
        <v>222</v>
      </c>
    </row>
    <row r="161" spans="1:65" s="2" customFormat="1" ht="33" customHeight="1">
      <c r="A161" s="36"/>
      <c r="B161" s="37"/>
      <c r="C161" s="227" t="s">
        <v>223</v>
      </c>
      <c r="D161" s="227" t="s">
        <v>144</v>
      </c>
      <c r="E161" s="228" t="s">
        <v>224</v>
      </c>
      <c r="F161" s="229" t="s">
        <v>225</v>
      </c>
      <c r="G161" s="230" t="s">
        <v>221</v>
      </c>
      <c r="H161" s="231">
        <v>5.257</v>
      </c>
      <c r="I161" s="232"/>
      <c r="J161" s="232"/>
      <c r="K161" s="233">
        <f>ROUND(P161*H161,2)</f>
        <v>0</v>
      </c>
      <c r="L161" s="229" t="s">
        <v>148</v>
      </c>
      <c r="M161" s="42"/>
      <c r="N161" s="234" t="s">
        <v>1</v>
      </c>
      <c r="O161" s="235" t="s">
        <v>42</v>
      </c>
      <c r="P161" s="236">
        <f>I161+J161</f>
        <v>0</v>
      </c>
      <c r="Q161" s="236">
        <f>ROUND(I161*H161,2)</f>
        <v>0</v>
      </c>
      <c r="R161" s="236">
        <f>ROUND(J161*H161,2)</f>
        <v>0</v>
      </c>
      <c r="S161" s="89"/>
      <c r="T161" s="237">
        <f>S161*H161</f>
        <v>0</v>
      </c>
      <c r="U161" s="237">
        <v>0</v>
      </c>
      <c r="V161" s="237">
        <f>U161*H161</f>
        <v>0</v>
      </c>
      <c r="W161" s="237">
        <v>0</v>
      </c>
      <c r="X161" s="238">
        <f>W161*H161</f>
        <v>0</v>
      </c>
      <c r="Y161" s="36"/>
      <c r="Z161" s="36"/>
      <c r="AA161" s="36"/>
      <c r="AB161" s="36"/>
      <c r="AC161" s="36"/>
      <c r="AD161" s="36"/>
      <c r="AE161" s="36"/>
      <c r="AR161" s="239" t="s">
        <v>149</v>
      </c>
      <c r="AT161" s="239" t="s">
        <v>144</v>
      </c>
      <c r="AU161" s="239" t="s">
        <v>114</v>
      </c>
      <c r="AY161" s="15" t="s">
        <v>141</v>
      </c>
      <c r="BE161" s="240">
        <f>IF(O161="základní",K161,0)</f>
        <v>0</v>
      </c>
      <c r="BF161" s="240">
        <f>IF(O161="snížená",K161,0)</f>
        <v>0</v>
      </c>
      <c r="BG161" s="240">
        <f>IF(O161="zákl. přenesená",K161,0)</f>
        <v>0</v>
      </c>
      <c r="BH161" s="240">
        <f>IF(O161="sníž. přenesená",K161,0)</f>
        <v>0</v>
      </c>
      <c r="BI161" s="240">
        <f>IF(O161="nulová",K161,0)</f>
        <v>0</v>
      </c>
      <c r="BJ161" s="15" t="s">
        <v>114</v>
      </c>
      <c r="BK161" s="240">
        <f>ROUND(P161*H161,2)</f>
        <v>0</v>
      </c>
      <c r="BL161" s="15" t="s">
        <v>149</v>
      </c>
      <c r="BM161" s="239" t="s">
        <v>226</v>
      </c>
    </row>
    <row r="162" spans="1:65" s="2" customFormat="1" ht="44.25" customHeight="1">
      <c r="A162" s="36"/>
      <c r="B162" s="37"/>
      <c r="C162" s="227" t="s">
        <v>227</v>
      </c>
      <c r="D162" s="227" t="s">
        <v>144</v>
      </c>
      <c r="E162" s="228" t="s">
        <v>228</v>
      </c>
      <c r="F162" s="229" t="s">
        <v>229</v>
      </c>
      <c r="G162" s="230" t="s">
        <v>221</v>
      </c>
      <c r="H162" s="231">
        <v>99.883</v>
      </c>
      <c r="I162" s="232"/>
      <c r="J162" s="232"/>
      <c r="K162" s="233">
        <f>ROUND(P162*H162,2)</f>
        <v>0</v>
      </c>
      <c r="L162" s="229" t="s">
        <v>148</v>
      </c>
      <c r="M162" s="42"/>
      <c r="N162" s="234" t="s">
        <v>1</v>
      </c>
      <c r="O162" s="235" t="s">
        <v>42</v>
      </c>
      <c r="P162" s="236">
        <f>I162+J162</f>
        <v>0</v>
      </c>
      <c r="Q162" s="236">
        <f>ROUND(I162*H162,2)</f>
        <v>0</v>
      </c>
      <c r="R162" s="236">
        <f>ROUND(J162*H162,2)</f>
        <v>0</v>
      </c>
      <c r="S162" s="89"/>
      <c r="T162" s="237">
        <f>S162*H162</f>
        <v>0</v>
      </c>
      <c r="U162" s="237">
        <v>0</v>
      </c>
      <c r="V162" s="237">
        <f>U162*H162</f>
        <v>0</v>
      </c>
      <c r="W162" s="237">
        <v>0</v>
      </c>
      <c r="X162" s="238">
        <f>W162*H162</f>
        <v>0</v>
      </c>
      <c r="Y162" s="36"/>
      <c r="Z162" s="36"/>
      <c r="AA162" s="36"/>
      <c r="AB162" s="36"/>
      <c r="AC162" s="36"/>
      <c r="AD162" s="36"/>
      <c r="AE162" s="36"/>
      <c r="AR162" s="239" t="s">
        <v>149</v>
      </c>
      <c r="AT162" s="239" t="s">
        <v>144</v>
      </c>
      <c r="AU162" s="239" t="s">
        <v>114</v>
      </c>
      <c r="AY162" s="15" t="s">
        <v>141</v>
      </c>
      <c r="BE162" s="240">
        <f>IF(O162="základní",K162,0)</f>
        <v>0</v>
      </c>
      <c r="BF162" s="240">
        <f>IF(O162="snížená",K162,0)</f>
        <v>0</v>
      </c>
      <c r="BG162" s="240">
        <f>IF(O162="zákl. přenesená",K162,0)</f>
        <v>0</v>
      </c>
      <c r="BH162" s="240">
        <f>IF(O162="sníž. přenesená",K162,0)</f>
        <v>0</v>
      </c>
      <c r="BI162" s="240">
        <f>IF(O162="nulová",K162,0)</f>
        <v>0</v>
      </c>
      <c r="BJ162" s="15" t="s">
        <v>114</v>
      </c>
      <c r="BK162" s="240">
        <f>ROUND(P162*H162,2)</f>
        <v>0</v>
      </c>
      <c r="BL162" s="15" t="s">
        <v>149</v>
      </c>
      <c r="BM162" s="239" t="s">
        <v>230</v>
      </c>
    </row>
    <row r="163" spans="1:51" s="13" customFormat="1" ht="12">
      <c r="A163" s="13"/>
      <c r="B163" s="251"/>
      <c r="C163" s="252"/>
      <c r="D163" s="253" t="s">
        <v>156</v>
      </c>
      <c r="E163" s="262" t="s">
        <v>1</v>
      </c>
      <c r="F163" s="254" t="s">
        <v>231</v>
      </c>
      <c r="G163" s="252"/>
      <c r="H163" s="255">
        <v>99.883</v>
      </c>
      <c r="I163" s="256"/>
      <c r="J163" s="256"/>
      <c r="K163" s="252"/>
      <c r="L163" s="252"/>
      <c r="M163" s="257"/>
      <c r="N163" s="258"/>
      <c r="O163" s="259"/>
      <c r="P163" s="259"/>
      <c r="Q163" s="259"/>
      <c r="R163" s="259"/>
      <c r="S163" s="259"/>
      <c r="T163" s="259"/>
      <c r="U163" s="259"/>
      <c r="V163" s="259"/>
      <c r="W163" s="259"/>
      <c r="X163" s="260"/>
      <c r="Y163" s="13"/>
      <c r="Z163" s="13"/>
      <c r="AA163" s="13"/>
      <c r="AB163" s="13"/>
      <c r="AC163" s="13"/>
      <c r="AD163" s="13"/>
      <c r="AE163" s="13"/>
      <c r="AT163" s="261" t="s">
        <v>156</v>
      </c>
      <c r="AU163" s="261" t="s">
        <v>114</v>
      </c>
      <c r="AV163" s="13" t="s">
        <v>114</v>
      </c>
      <c r="AW163" s="13" t="s">
        <v>5</v>
      </c>
      <c r="AX163" s="13" t="s">
        <v>83</v>
      </c>
      <c r="AY163" s="261" t="s">
        <v>141</v>
      </c>
    </row>
    <row r="164" spans="1:65" s="2" customFormat="1" ht="55.5" customHeight="1">
      <c r="A164" s="36"/>
      <c r="B164" s="37"/>
      <c r="C164" s="227" t="s">
        <v>232</v>
      </c>
      <c r="D164" s="227" t="s">
        <v>144</v>
      </c>
      <c r="E164" s="228" t="s">
        <v>233</v>
      </c>
      <c r="F164" s="229" t="s">
        <v>234</v>
      </c>
      <c r="G164" s="230" t="s">
        <v>221</v>
      </c>
      <c r="H164" s="231">
        <v>5.257</v>
      </c>
      <c r="I164" s="232"/>
      <c r="J164" s="232"/>
      <c r="K164" s="233">
        <f>ROUND(P164*H164,2)</f>
        <v>0</v>
      </c>
      <c r="L164" s="229" t="s">
        <v>148</v>
      </c>
      <c r="M164" s="42"/>
      <c r="N164" s="234" t="s">
        <v>1</v>
      </c>
      <c r="O164" s="235" t="s">
        <v>42</v>
      </c>
      <c r="P164" s="236">
        <f>I164+J164</f>
        <v>0</v>
      </c>
      <c r="Q164" s="236">
        <f>ROUND(I164*H164,2)</f>
        <v>0</v>
      </c>
      <c r="R164" s="236">
        <f>ROUND(J164*H164,2)</f>
        <v>0</v>
      </c>
      <c r="S164" s="89"/>
      <c r="T164" s="237">
        <f>S164*H164</f>
        <v>0</v>
      </c>
      <c r="U164" s="237">
        <v>0</v>
      </c>
      <c r="V164" s="237">
        <f>U164*H164</f>
        <v>0</v>
      </c>
      <c r="W164" s="237">
        <v>0</v>
      </c>
      <c r="X164" s="238">
        <f>W164*H164</f>
        <v>0</v>
      </c>
      <c r="Y164" s="36"/>
      <c r="Z164" s="36"/>
      <c r="AA164" s="36"/>
      <c r="AB164" s="36"/>
      <c r="AC164" s="36"/>
      <c r="AD164" s="36"/>
      <c r="AE164" s="36"/>
      <c r="AR164" s="239" t="s">
        <v>149</v>
      </c>
      <c r="AT164" s="239" t="s">
        <v>144</v>
      </c>
      <c r="AU164" s="239" t="s">
        <v>114</v>
      </c>
      <c r="AY164" s="15" t="s">
        <v>141</v>
      </c>
      <c r="BE164" s="240">
        <f>IF(O164="základní",K164,0)</f>
        <v>0</v>
      </c>
      <c r="BF164" s="240">
        <f>IF(O164="snížená",K164,0)</f>
        <v>0</v>
      </c>
      <c r="BG164" s="240">
        <f>IF(O164="zákl. přenesená",K164,0)</f>
        <v>0</v>
      </c>
      <c r="BH164" s="240">
        <f>IF(O164="sníž. přenesená",K164,0)</f>
        <v>0</v>
      </c>
      <c r="BI164" s="240">
        <f>IF(O164="nulová",K164,0)</f>
        <v>0</v>
      </c>
      <c r="BJ164" s="15" t="s">
        <v>114</v>
      </c>
      <c r="BK164" s="240">
        <f>ROUND(P164*H164,2)</f>
        <v>0</v>
      </c>
      <c r="BL164" s="15" t="s">
        <v>149</v>
      </c>
      <c r="BM164" s="239" t="s">
        <v>235</v>
      </c>
    </row>
    <row r="165" spans="1:63" s="12" customFormat="1" ht="22.8" customHeight="1">
      <c r="A165" s="12"/>
      <c r="B165" s="210"/>
      <c r="C165" s="211"/>
      <c r="D165" s="212" t="s">
        <v>77</v>
      </c>
      <c r="E165" s="225" t="s">
        <v>236</v>
      </c>
      <c r="F165" s="225" t="s">
        <v>237</v>
      </c>
      <c r="G165" s="211"/>
      <c r="H165" s="211"/>
      <c r="I165" s="214"/>
      <c r="J165" s="214"/>
      <c r="K165" s="226">
        <f>BK165</f>
        <v>0</v>
      </c>
      <c r="L165" s="211"/>
      <c r="M165" s="216"/>
      <c r="N165" s="217"/>
      <c r="O165" s="218"/>
      <c r="P165" s="218"/>
      <c r="Q165" s="219">
        <f>Q166</f>
        <v>0</v>
      </c>
      <c r="R165" s="219">
        <f>R166</f>
        <v>0</v>
      </c>
      <c r="S165" s="218"/>
      <c r="T165" s="220">
        <f>T166</f>
        <v>0</v>
      </c>
      <c r="U165" s="218"/>
      <c r="V165" s="220">
        <f>V166</f>
        <v>0</v>
      </c>
      <c r="W165" s="218"/>
      <c r="X165" s="221">
        <f>X166</f>
        <v>0</v>
      </c>
      <c r="Y165" s="12"/>
      <c r="Z165" s="12"/>
      <c r="AA165" s="12"/>
      <c r="AB165" s="12"/>
      <c r="AC165" s="12"/>
      <c r="AD165" s="12"/>
      <c r="AE165" s="12"/>
      <c r="AR165" s="222" t="s">
        <v>83</v>
      </c>
      <c r="AT165" s="223" t="s">
        <v>77</v>
      </c>
      <c r="AU165" s="223" t="s">
        <v>83</v>
      </c>
      <c r="AY165" s="222" t="s">
        <v>141</v>
      </c>
      <c r="BK165" s="224">
        <f>BK166</f>
        <v>0</v>
      </c>
    </row>
    <row r="166" spans="1:65" s="2" customFormat="1" ht="55.5" customHeight="1">
      <c r="A166" s="36"/>
      <c r="B166" s="37"/>
      <c r="C166" s="227" t="s">
        <v>8</v>
      </c>
      <c r="D166" s="227" t="s">
        <v>144</v>
      </c>
      <c r="E166" s="228" t="s">
        <v>238</v>
      </c>
      <c r="F166" s="229" t="s">
        <v>239</v>
      </c>
      <c r="G166" s="230" t="s">
        <v>221</v>
      </c>
      <c r="H166" s="231">
        <v>2.759</v>
      </c>
      <c r="I166" s="232"/>
      <c r="J166" s="232"/>
      <c r="K166" s="233">
        <f>ROUND(P166*H166,2)</f>
        <v>0</v>
      </c>
      <c r="L166" s="229" t="s">
        <v>148</v>
      </c>
      <c r="M166" s="42"/>
      <c r="N166" s="234" t="s">
        <v>1</v>
      </c>
      <c r="O166" s="235" t="s">
        <v>42</v>
      </c>
      <c r="P166" s="236">
        <f>I166+J166</f>
        <v>0</v>
      </c>
      <c r="Q166" s="236">
        <f>ROUND(I166*H166,2)</f>
        <v>0</v>
      </c>
      <c r="R166" s="236">
        <f>ROUND(J166*H166,2)</f>
        <v>0</v>
      </c>
      <c r="S166" s="89"/>
      <c r="T166" s="237">
        <f>S166*H166</f>
        <v>0</v>
      </c>
      <c r="U166" s="237">
        <v>0</v>
      </c>
      <c r="V166" s="237">
        <f>U166*H166</f>
        <v>0</v>
      </c>
      <c r="W166" s="237">
        <v>0</v>
      </c>
      <c r="X166" s="238">
        <f>W166*H166</f>
        <v>0</v>
      </c>
      <c r="Y166" s="36"/>
      <c r="Z166" s="36"/>
      <c r="AA166" s="36"/>
      <c r="AB166" s="36"/>
      <c r="AC166" s="36"/>
      <c r="AD166" s="36"/>
      <c r="AE166" s="36"/>
      <c r="AR166" s="239" t="s">
        <v>149</v>
      </c>
      <c r="AT166" s="239" t="s">
        <v>144</v>
      </c>
      <c r="AU166" s="239" t="s">
        <v>114</v>
      </c>
      <c r="AY166" s="15" t="s">
        <v>141</v>
      </c>
      <c r="BE166" s="240">
        <f>IF(O166="základní",K166,0)</f>
        <v>0</v>
      </c>
      <c r="BF166" s="240">
        <f>IF(O166="snížená",K166,0)</f>
        <v>0</v>
      </c>
      <c r="BG166" s="240">
        <f>IF(O166="zákl. přenesená",K166,0)</f>
        <v>0</v>
      </c>
      <c r="BH166" s="240">
        <f>IF(O166="sníž. přenesená",K166,0)</f>
        <v>0</v>
      </c>
      <c r="BI166" s="240">
        <f>IF(O166="nulová",K166,0)</f>
        <v>0</v>
      </c>
      <c r="BJ166" s="15" t="s">
        <v>114</v>
      </c>
      <c r="BK166" s="240">
        <f>ROUND(P166*H166,2)</f>
        <v>0</v>
      </c>
      <c r="BL166" s="15" t="s">
        <v>149</v>
      </c>
      <c r="BM166" s="239" t="s">
        <v>240</v>
      </c>
    </row>
    <row r="167" spans="1:63" s="12" customFormat="1" ht="25.9" customHeight="1">
      <c r="A167" s="12"/>
      <c r="B167" s="210"/>
      <c r="C167" s="211"/>
      <c r="D167" s="212" t="s">
        <v>77</v>
      </c>
      <c r="E167" s="213" t="s">
        <v>241</v>
      </c>
      <c r="F167" s="213" t="s">
        <v>242</v>
      </c>
      <c r="G167" s="211"/>
      <c r="H167" s="211"/>
      <c r="I167" s="214"/>
      <c r="J167" s="214"/>
      <c r="K167" s="215">
        <f>BK167</f>
        <v>0</v>
      </c>
      <c r="L167" s="211"/>
      <c r="M167" s="216"/>
      <c r="N167" s="217"/>
      <c r="O167" s="218"/>
      <c r="P167" s="218"/>
      <c r="Q167" s="219">
        <f>Q168+Q182+Q188+Q201</f>
        <v>0</v>
      </c>
      <c r="R167" s="219">
        <f>R168+R182+R188+R201</f>
        <v>0</v>
      </c>
      <c r="S167" s="218"/>
      <c r="T167" s="220">
        <f>T168+T182+T188+T201</f>
        <v>0</v>
      </c>
      <c r="U167" s="218"/>
      <c r="V167" s="220">
        <f>V168+V182+V188+V201</f>
        <v>1.1599469999999998</v>
      </c>
      <c r="W167" s="218"/>
      <c r="X167" s="221">
        <f>X168+X182+X188+X201</f>
        <v>0.161145</v>
      </c>
      <c r="Y167" s="12"/>
      <c r="Z167" s="12"/>
      <c r="AA167" s="12"/>
      <c r="AB167" s="12"/>
      <c r="AC167" s="12"/>
      <c r="AD167" s="12"/>
      <c r="AE167" s="12"/>
      <c r="AR167" s="222" t="s">
        <v>114</v>
      </c>
      <c r="AT167" s="223" t="s">
        <v>77</v>
      </c>
      <c r="AU167" s="223" t="s">
        <v>78</v>
      </c>
      <c r="AY167" s="222" t="s">
        <v>141</v>
      </c>
      <c r="BK167" s="224">
        <f>BK168+BK182+BK188+BK201</f>
        <v>0</v>
      </c>
    </row>
    <row r="168" spans="1:63" s="12" customFormat="1" ht="22.8" customHeight="1">
      <c r="A168" s="12"/>
      <c r="B168" s="210"/>
      <c r="C168" s="211"/>
      <c r="D168" s="212" t="s">
        <v>77</v>
      </c>
      <c r="E168" s="225" t="s">
        <v>243</v>
      </c>
      <c r="F168" s="225" t="s">
        <v>244</v>
      </c>
      <c r="G168" s="211"/>
      <c r="H168" s="211"/>
      <c r="I168" s="214"/>
      <c r="J168" s="214"/>
      <c r="K168" s="226">
        <f>BK168</f>
        <v>0</v>
      </c>
      <c r="L168" s="211"/>
      <c r="M168" s="216"/>
      <c r="N168" s="217"/>
      <c r="O168" s="218"/>
      <c r="P168" s="218"/>
      <c r="Q168" s="219">
        <f>SUM(Q169:Q181)</f>
        <v>0</v>
      </c>
      <c r="R168" s="219">
        <f>SUM(R169:R181)</f>
        <v>0</v>
      </c>
      <c r="S168" s="218"/>
      <c r="T168" s="220">
        <f>SUM(T169:T181)</f>
        <v>0</v>
      </c>
      <c r="U168" s="218"/>
      <c r="V168" s="220">
        <f>SUM(V169:V181)</f>
        <v>0.20358899999999996</v>
      </c>
      <c r="W168" s="218"/>
      <c r="X168" s="221">
        <f>SUM(X169:X181)</f>
        <v>0.12840000000000001</v>
      </c>
      <c r="Y168" s="12"/>
      <c r="Z168" s="12"/>
      <c r="AA168" s="12"/>
      <c r="AB168" s="12"/>
      <c r="AC168" s="12"/>
      <c r="AD168" s="12"/>
      <c r="AE168" s="12"/>
      <c r="AR168" s="222" t="s">
        <v>114</v>
      </c>
      <c r="AT168" s="223" t="s">
        <v>77</v>
      </c>
      <c r="AU168" s="223" t="s">
        <v>83</v>
      </c>
      <c r="AY168" s="222" t="s">
        <v>141</v>
      </c>
      <c r="BK168" s="224">
        <f>SUM(BK169:BK181)</f>
        <v>0</v>
      </c>
    </row>
    <row r="169" spans="1:65" s="2" customFormat="1" ht="37.8" customHeight="1">
      <c r="A169" s="36"/>
      <c r="B169" s="37"/>
      <c r="C169" s="227" t="s">
        <v>245</v>
      </c>
      <c r="D169" s="227" t="s">
        <v>144</v>
      </c>
      <c r="E169" s="228" t="s">
        <v>246</v>
      </c>
      <c r="F169" s="229" t="s">
        <v>247</v>
      </c>
      <c r="G169" s="230" t="s">
        <v>161</v>
      </c>
      <c r="H169" s="231">
        <v>32.1</v>
      </c>
      <c r="I169" s="232"/>
      <c r="J169" s="232"/>
      <c r="K169" s="233">
        <f>ROUND(P169*H169,2)</f>
        <v>0</v>
      </c>
      <c r="L169" s="229" t="s">
        <v>148</v>
      </c>
      <c r="M169" s="42"/>
      <c r="N169" s="234" t="s">
        <v>1</v>
      </c>
      <c r="O169" s="235" t="s">
        <v>42</v>
      </c>
      <c r="P169" s="236">
        <f>I169+J169</f>
        <v>0</v>
      </c>
      <c r="Q169" s="236">
        <f>ROUND(I169*H169,2)</f>
        <v>0</v>
      </c>
      <c r="R169" s="236">
        <f>ROUND(J169*H169,2)</f>
        <v>0</v>
      </c>
      <c r="S169" s="89"/>
      <c r="T169" s="237">
        <f>S169*H169</f>
        <v>0</v>
      </c>
      <c r="U169" s="237">
        <v>0.001</v>
      </c>
      <c r="V169" s="237">
        <f>U169*H169</f>
        <v>0.032100000000000004</v>
      </c>
      <c r="W169" s="237">
        <v>0</v>
      </c>
      <c r="X169" s="238">
        <f>W169*H169</f>
        <v>0</v>
      </c>
      <c r="Y169" s="36"/>
      <c r="Z169" s="36"/>
      <c r="AA169" s="36"/>
      <c r="AB169" s="36"/>
      <c r="AC169" s="36"/>
      <c r="AD169" s="36"/>
      <c r="AE169" s="36"/>
      <c r="AR169" s="239" t="s">
        <v>212</v>
      </c>
      <c r="AT169" s="239" t="s">
        <v>144</v>
      </c>
      <c r="AU169" s="239" t="s">
        <v>114</v>
      </c>
      <c r="AY169" s="15" t="s">
        <v>141</v>
      </c>
      <c r="BE169" s="240">
        <f>IF(O169="základní",K169,0)</f>
        <v>0</v>
      </c>
      <c r="BF169" s="240">
        <f>IF(O169="snížená",K169,0)</f>
        <v>0</v>
      </c>
      <c r="BG169" s="240">
        <f>IF(O169="zákl. přenesená",K169,0)</f>
        <v>0</v>
      </c>
      <c r="BH169" s="240">
        <f>IF(O169="sníž. přenesená",K169,0)</f>
        <v>0</v>
      </c>
      <c r="BI169" s="240">
        <f>IF(O169="nulová",K169,0)</f>
        <v>0</v>
      </c>
      <c r="BJ169" s="15" t="s">
        <v>114</v>
      </c>
      <c r="BK169" s="240">
        <f>ROUND(P169*H169,2)</f>
        <v>0</v>
      </c>
      <c r="BL169" s="15" t="s">
        <v>212</v>
      </c>
      <c r="BM169" s="239" t="s">
        <v>248</v>
      </c>
    </row>
    <row r="170" spans="1:65" s="2" customFormat="1" ht="24.15" customHeight="1">
      <c r="A170" s="36"/>
      <c r="B170" s="37"/>
      <c r="C170" s="227" t="s">
        <v>249</v>
      </c>
      <c r="D170" s="227" t="s">
        <v>144</v>
      </c>
      <c r="E170" s="228" t="s">
        <v>250</v>
      </c>
      <c r="F170" s="229" t="s">
        <v>251</v>
      </c>
      <c r="G170" s="230" t="s">
        <v>161</v>
      </c>
      <c r="H170" s="231">
        <v>32.1</v>
      </c>
      <c r="I170" s="232"/>
      <c r="J170" s="232"/>
      <c r="K170" s="233">
        <f>ROUND(P170*H170,2)</f>
        <v>0</v>
      </c>
      <c r="L170" s="229" t="s">
        <v>148</v>
      </c>
      <c r="M170" s="42"/>
      <c r="N170" s="234" t="s">
        <v>1</v>
      </c>
      <c r="O170" s="235" t="s">
        <v>42</v>
      </c>
      <c r="P170" s="236">
        <f>I170+J170</f>
        <v>0</v>
      </c>
      <c r="Q170" s="236">
        <f>ROUND(I170*H170,2)</f>
        <v>0</v>
      </c>
      <c r="R170" s="236">
        <f>ROUND(J170*H170,2)</f>
        <v>0</v>
      </c>
      <c r="S170" s="89"/>
      <c r="T170" s="237">
        <f>S170*H170</f>
        <v>0</v>
      </c>
      <c r="U170" s="237">
        <v>0</v>
      </c>
      <c r="V170" s="237">
        <f>U170*H170</f>
        <v>0</v>
      </c>
      <c r="W170" s="237">
        <v>0.004</v>
      </c>
      <c r="X170" s="238">
        <f>W170*H170</f>
        <v>0.12840000000000001</v>
      </c>
      <c r="Y170" s="36"/>
      <c r="Z170" s="36"/>
      <c r="AA170" s="36"/>
      <c r="AB170" s="36"/>
      <c r="AC170" s="36"/>
      <c r="AD170" s="36"/>
      <c r="AE170" s="36"/>
      <c r="AR170" s="239" t="s">
        <v>212</v>
      </c>
      <c r="AT170" s="239" t="s">
        <v>144</v>
      </c>
      <c r="AU170" s="239" t="s">
        <v>114</v>
      </c>
      <c r="AY170" s="15" t="s">
        <v>141</v>
      </c>
      <c r="BE170" s="240">
        <f>IF(O170="základní",K170,0)</f>
        <v>0</v>
      </c>
      <c r="BF170" s="240">
        <f>IF(O170="snížená",K170,0)</f>
        <v>0</v>
      </c>
      <c r="BG170" s="240">
        <f>IF(O170="zákl. přenesená",K170,0)</f>
        <v>0</v>
      </c>
      <c r="BH170" s="240">
        <f>IF(O170="sníž. přenesená",K170,0)</f>
        <v>0</v>
      </c>
      <c r="BI170" s="240">
        <f>IF(O170="nulová",K170,0)</f>
        <v>0</v>
      </c>
      <c r="BJ170" s="15" t="s">
        <v>114</v>
      </c>
      <c r="BK170" s="240">
        <f>ROUND(P170*H170,2)</f>
        <v>0</v>
      </c>
      <c r="BL170" s="15" t="s">
        <v>212</v>
      </c>
      <c r="BM170" s="239" t="s">
        <v>252</v>
      </c>
    </row>
    <row r="171" spans="1:65" s="2" customFormat="1" ht="37.8" customHeight="1">
      <c r="A171" s="36"/>
      <c r="B171" s="37"/>
      <c r="C171" s="227" t="s">
        <v>253</v>
      </c>
      <c r="D171" s="227" t="s">
        <v>144</v>
      </c>
      <c r="E171" s="228" t="s">
        <v>254</v>
      </c>
      <c r="F171" s="229" t="s">
        <v>255</v>
      </c>
      <c r="G171" s="230" t="s">
        <v>147</v>
      </c>
      <c r="H171" s="231">
        <v>74</v>
      </c>
      <c r="I171" s="232"/>
      <c r="J171" s="232"/>
      <c r="K171" s="233">
        <f>ROUND(P171*H171,2)</f>
        <v>0</v>
      </c>
      <c r="L171" s="229" t="s">
        <v>148</v>
      </c>
      <c r="M171" s="42"/>
      <c r="N171" s="234" t="s">
        <v>1</v>
      </c>
      <c r="O171" s="235" t="s">
        <v>42</v>
      </c>
      <c r="P171" s="236">
        <f>I171+J171</f>
        <v>0</v>
      </c>
      <c r="Q171" s="236">
        <f>ROUND(I171*H171,2)</f>
        <v>0</v>
      </c>
      <c r="R171" s="236">
        <f>ROUND(J171*H171,2)</f>
        <v>0</v>
      </c>
      <c r="S171" s="89"/>
      <c r="T171" s="237">
        <f>S171*H171</f>
        <v>0</v>
      </c>
      <c r="U171" s="237">
        <v>0</v>
      </c>
      <c r="V171" s="237">
        <f>U171*H171</f>
        <v>0</v>
      </c>
      <c r="W171" s="237">
        <v>0</v>
      </c>
      <c r="X171" s="238">
        <f>W171*H171</f>
        <v>0</v>
      </c>
      <c r="Y171" s="36"/>
      <c r="Z171" s="36"/>
      <c r="AA171" s="36"/>
      <c r="AB171" s="36"/>
      <c r="AC171" s="36"/>
      <c r="AD171" s="36"/>
      <c r="AE171" s="36"/>
      <c r="AR171" s="239" t="s">
        <v>212</v>
      </c>
      <c r="AT171" s="239" t="s">
        <v>144</v>
      </c>
      <c r="AU171" s="239" t="s">
        <v>114</v>
      </c>
      <c r="AY171" s="15" t="s">
        <v>141</v>
      </c>
      <c r="BE171" s="240">
        <f>IF(O171="základní",K171,0)</f>
        <v>0</v>
      </c>
      <c r="BF171" s="240">
        <f>IF(O171="snížená",K171,0)</f>
        <v>0</v>
      </c>
      <c r="BG171" s="240">
        <f>IF(O171="zákl. přenesená",K171,0)</f>
        <v>0</v>
      </c>
      <c r="BH171" s="240">
        <f>IF(O171="sníž. přenesená",K171,0)</f>
        <v>0</v>
      </c>
      <c r="BI171" s="240">
        <f>IF(O171="nulová",K171,0)</f>
        <v>0</v>
      </c>
      <c r="BJ171" s="15" t="s">
        <v>114</v>
      </c>
      <c r="BK171" s="240">
        <f>ROUND(P171*H171,2)</f>
        <v>0</v>
      </c>
      <c r="BL171" s="15" t="s">
        <v>212</v>
      </c>
      <c r="BM171" s="239" t="s">
        <v>256</v>
      </c>
    </row>
    <row r="172" spans="1:51" s="13" customFormat="1" ht="12">
      <c r="A172" s="13"/>
      <c r="B172" s="251"/>
      <c r="C172" s="252"/>
      <c r="D172" s="253" t="s">
        <v>156</v>
      </c>
      <c r="E172" s="262" t="s">
        <v>1</v>
      </c>
      <c r="F172" s="254" t="s">
        <v>257</v>
      </c>
      <c r="G172" s="252"/>
      <c r="H172" s="255">
        <v>74</v>
      </c>
      <c r="I172" s="256"/>
      <c r="J172" s="256"/>
      <c r="K172" s="252"/>
      <c r="L172" s="252"/>
      <c r="M172" s="257"/>
      <c r="N172" s="258"/>
      <c r="O172" s="259"/>
      <c r="P172" s="259"/>
      <c r="Q172" s="259"/>
      <c r="R172" s="259"/>
      <c r="S172" s="259"/>
      <c r="T172" s="259"/>
      <c r="U172" s="259"/>
      <c r="V172" s="259"/>
      <c r="W172" s="259"/>
      <c r="X172" s="260"/>
      <c r="Y172" s="13"/>
      <c r="Z172" s="13"/>
      <c r="AA172" s="13"/>
      <c r="AB172" s="13"/>
      <c r="AC172" s="13"/>
      <c r="AD172" s="13"/>
      <c r="AE172" s="13"/>
      <c r="AT172" s="261" t="s">
        <v>156</v>
      </c>
      <c r="AU172" s="261" t="s">
        <v>114</v>
      </c>
      <c r="AV172" s="13" t="s">
        <v>114</v>
      </c>
      <c r="AW172" s="13" t="s">
        <v>5</v>
      </c>
      <c r="AX172" s="13" t="s">
        <v>83</v>
      </c>
      <c r="AY172" s="261" t="s">
        <v>141</v>
      </c>
    </row>
    <row r="173" spans="1:65" s="2" customFormat="1" ht="24.15" customHeight="1">
      <c r="A173" s="36"/>
      <c r="B173" s="37"/>
      <c r="C173" s="241" t="s">
        <v>258</v>
      </c>
      <c r="D173" s="241" t="s">
        <v>151</v>
      </c>
      <c r="E173" s="242" t="s">
        <v>259</v>
      </c>
      <c r="F173" s="243" t="s">
        <v>260</v>
      </c>
      <c r="G173" s="244" t="s">
        <v>147</v>
      </c>
      <c r="H173" s="245">
        <v>77.7</v>
      </c>
      <c r="I173" s="246"/>
      <c r="J173" s="247"/>
      <c r="K173" s="248">
        <f>ROUND(P173*H173,2)</f>
        <v>0</v>
      </c>
      <c r="L173" s="243" t="s">
        <v>148</v>
      </c>
      <c r="M173" s="249"/>
      <c r="N173" s="250" t="s">
        <v>1</v>
      </c>
      <c r="O173" s="235" t="s">
        <v>42</v>
      </c>
      <c r="P173" s="236">
        <f>I173+J173</f>
        <v>0</v>
      </c>
      <c r="Q173" s="236">
        <f>ROUND(I173*H173,2)</f>
        <v>0</v>
      </c>
      <c r="R173" s="236">
        <f>ROUND(J173*H173,2)</f>
        <v>0</v>
      </c>
      <c r="S173" s="89"/>
      <c r="T173" s="237">
        <f>S173*H173</f>
        <v>0</v>
      </c>
      <c r="U173" s="237">
        <v>8E-05</v>
      </c>
      <c r="V173" s="237">
        <f>U173*H173</f>
        <v>0.006216000000000001</v>
      </c>
      <c r="W173" s="237">
        <v>0</v>
      </c>
      <c r="X173" s="238">
        <f>W173*H173</f>
        <v>0</v>
      </c>
      <c r="Y173" s="36"/>
      <c r="Z173" s="36"/>
      <c r="AA173" s="36"/>
      <c r="AB173" s="36"/>
      <c r="AC173" s="36"/>
      <c r="AD173" s="36"/>
      <c r="AE173" s="36"/>
      <c r="AR173" s="239" t="s">
        <v>261</v>
      </c>
      <c r="AT173" s="239" t="s">
        <v>151</v>
      </c>
      <c r="AU173" s="239" t="s">
        <v>114</v>
      </c>
      <c r="AY173" s="15" t="s">
        <v>141</v>
      </c>
      <c r="BE173" s="240">
        <f>IF(O173="základní",K173,0)</f>
        <v>0</v>
      </c>
      <c r="BF173" s="240">
        <f>IF(O173="snížená",K173,0)</f>
        <v>0</v>
      </c>
      <c r="BG173" s="240">
        <f>IF(O173="zákl. přenesená",K173,0)</f>
        <v>0</v>
      </c>
      <c r="BH173" s="240">
        <f>IF(O173="sníž. přenesená",K173,0)</f>
        <v>0</v>
      </c>
      <c r="BI173" s="240">
        <f>IF(O173="nulová",K173,0)</f>
        <v>0</v>
      </c>
      <c r="BJ173" s="15" t="s">
        <v>114</v>
      </c>
      <c r="BK173" s="240">
        <f>ROUND(P173*H173,2)</f>
        <v>0</v>
      </c>
      <c r="BL173" s="15" t="s">
        <v>212</v>
      </c>
      <c r="BM173" s="239" t="s">
        <v>262</v>
      </c>
    </row>
    <row r="174" spans="1:51" s="13" customFormat="1" ht="12">
      <c r="A174" s="13"/>
      <c r="B174" s="251"/>
      <c r="C174" s="252"/>
      <c r="D174" s="253" t="s">
        <v>156</v>
      </c>
      <c r="E174" s="252"/>
      <c r="F174" s="254" t="s">
        <v>263</v>
      </c>
      <c r="G174" s="252"/>
      <c r="H174" s="255">
        <v>77.7</v>
      </c>
      <c r="I174" s="256"/>
      <c r="J174" s="256"/>
      <c r="K174" s="252"/>
      <c r="L174" s="252"/>
      <c r="M174" s="257"/>
      <c r="N174" s="258"/>
      <c r="O174" s="259"/>
      <c r="P174" s="259"/>
      <c r="Q174" s="259"/>
      <c r="R174" s="259"/>
      <c r="S174" s="259"/>
      <c r="T174" s="259"/>
      <c r="U174" s="259"/>
      <c r="V174" s="259"/>
      <c r="W174" s="259"/>
      <c r="X174" s="260"/>
      <c r="Y174" s="13"/>
      <c r="Z174" s="13"/>
      <c r="AA174" s="13"/>
      <c r="AB174" s="13"/>
      <c r="AC174" s="13"/>
      <c r="AD174" s="13"/>
      <c r="AE174" s="13"/>
      <c r="AT174" s="261" t="s">
        <v>156</v>
      </c>
      <c r="AU174" s="261" t="s">
        <v>114</v>
      </c>
      <c r="AV174" s="13" t="s">
        <v>114</v>
      </c>
      <c r="AW174" s="13" t="s">
        <v>4</v>
      </c>
      <c r="AX174" s="13" t="s">
        <v>83</v>
      </c>
      <c r="AY174" s="261" t="s">
        <v>141</v>
      </c>
    </row>
    <row r="175" spans="1:65" s="2" customFormat="1" ht="37.8" customHeight="1">
      <c r="A175" s="36"/>
      <c r="B175" s="37"/>
      <c r="C175" s="227" t="s">
        <v>264</v>
      </c>
      <c r="D175" s="227" t="s">
        <v>144</v>
      </c>
      <c r="E175" s="228" t="s">
        <v>265</v>
      </c>
      <c r="F175" s="229" t="s">
        <v>266</v>
      </c>
      <c r="G175" s="230" t="s">
        <v>161</v>
      </c>
      <c r="H175" s="231">
        <v>39.1</v>
      </c>
      <c r="I175" s="232"/>
      <c r="J175" s="232"/>
      <c r="K175" s="233">
        <f>ROUND(P175*H175,2)</f>
        <v>0</v>
      </c>
      <c r="L175" s="229" t="s">
        <v>148</v>
      </c>
      <c r="M175" s="42"/>
      <c r="N175" s="234" t="s">
        <v>1</v>
      </c>
      <c r="O175" s="235" t="s">
        <v>42</v>
      </c>
      <c r="P175" s="236">
        <f>I175+J175</f>
        <v>0</v>
      </c>
      <c r="Q175" s="236">
        <f>ROUND(I175*H175,2)</f>
        <v>0</v>
      </c>
      <c r="R175" s="236">
        <f>ROUND(J175*H175,2)</f>
        <v>0</v>
      </c>
      <c r="S175" s="89"/>
      <c r="T175" s="237">
        <f>S175*H175</f>
        <v>0</v>
      </c>
      <c r="U175" s="237">
        <v>3E-05</v>
      </c>
      <c r="V175" s="237">
        <f>U175*H175</f>
        <v>0.001173</v>
      </c>
      <c r="W175" s="237">
        <v>0</v>
      </c>
      <c r="X175" s="238">
        <f>W175*H175</f>
        <v>0</v>
      </c>
      <c r="Y175" s="36"/>
      <c r="Z175" s="36"/>
      <c r="AA175" s="36"/>
      <c r="AB175" s="36"/>
      <c r="AC175" s="36"/>
      <c r="AD175" s="36"/>
      <c r="AE175" s="36"/>
      <c r="AR175" s="239" t="s">
        <v>212</v>
      </c>
      <c r="AT175" s="239" t="s">
        <v>144</v>
      </c>
      <c r="AU175" s="239" t="s">
        <v>114</v>
      </c>
      <c r="AY175" s="15" t="s">
        <v>141</v>
      </c>
      <c r="BE175" s="240">
        <f>IF(O175="základní",K175,0)</f>
        <v>0</v>
      </c>
      <c r="BF175" s="240">
        <f>IF(O175="snížená",K175,0)</f>
        <v>0</v>
      </c>
      <c r="BG175" s="240">
        <f>IF(O175="zákl. přenesená",K175,0)</f>
        <v>0</v>
      </c>
      <c r="BH175" s="240">
        <f>IF(O175="sníž. přenesená",K175,0)</f>
        <v>0</v>
      </c>
      <c r="BI175" s="240">
        <f>IF(O175="nulová",K175,0)</f>
        <v>0</v>
      </c>
      <c r="BJ175" s="15" t="s">
        <v>114</v>
      </c>
      <c r="BK175" s="240">
        <f>ROUND(P175*H175,2)</f>
        <v>0</v>
      </c>
      <c r="BL175" s="15" t="s">
        <v>212</v>
      </c>
      <c r="BM175" s="239" t="s">
        <v>267</v>
      </c>
    </row>
    <row r="176" spans="1:51" s="13" customFormat="1" ht="12">
      <c r="A176" s="13"/>
      <c r="B176" s="251"/>
      <c r="C176" s="252"/>
      <c r="D176" s="253" t="s">
        <v>156</v>
      </c>
      <c r="E176" s="262" t="s">
        <v>1</v>
      </c>
      <c r="F176" s="254" t="s">
        <v>268</v>
      </c>
      <c r="G176" s="252"/>
      <c r="H176" s="255">
        <v>39.1</v>
      </c>
      <c r="I176" s="256"/>
      <c r="J176" s="256"/>
      <c r="K176" s="252"/>
      <c r="L176" s="252"/>
      <c r="M176" s="257"/>
      <c r="N176" s="258"/>
      <c r="O176" s="259"/>
      <c r="P176" s="259"/>
      <c r="Q176" s="259"/>
      <c r="R176" s="259"/>
      <c r="S176" s="259"/>
      <c r="T176" s="259"/>
      <c r="U176" s="259"/>
      <c r="V176" s="259"/>
      <c r="W176" s="259"/>
      <c r="X176" s="260"/>
      <c r="Y176" s="13"/>
      <c r="Z176" s="13"/>
      <c r="AA176" s="13"/>
      <c r="AB176" s="13"/>
      <c r="AC176" s="13"/>
      <c r="AD176" s="13"/>
      <c r="AE176" s="13"/>
      <c r="AT176" s="261" t="s">
        <v>156</v>
      </c>
      <c r="AU176" s="261" t="s">
        <v>114</v>
      </c>
      <c r="AV176" s="13" t="s">
        <v>114</v>
      </c>
      <c r="AW176" s="13" t="s">
        <v>5</v>
      </c>
      <c r="AX176" s="13" t="s">
        <v>83</v>
      </c>
      <c r="AY176" s="261" t="s">
        <v>141</v>
      </c>
    </row>
    <row r="177" spans="1:65" s="2" customFormat="1" ht="24.15" customHeight="1">
      <c r="A177" s="36"/>
      <c r="B177" s="37"/>
      <c r="C177" s="241" t="s">
        <v>269</v>
      </c>
      <c r="D177" s="241" t="s">
        <v>151</v>
      </c>
      <c r="E177" s="242" t="s">
        <v>270</v>
      </c>
      <c r="F177" s="243" t="s">
        <v>271</v>
      </c>
      <c r="G177" s="244" t="s">
        <v>161</v>
      </c>
      <c r="H177" s="245">
        <v>40</v>
      </c>
      <c r="I177" s="246"/>
      <c r="J177" s="247"/>
      <c r="K177" s="248">
        <f>ROUND(P177*H177,2)</f>
        <v>0</v>
      </c>
      <c r="L177" s="243" t="s">
        <v>148</v>
      </c>
      <c r="M177" s="249"/>
      <c r="N177" s="250" t="s">
        <v>1</v>
      </c>
      <c r="O177" s="235" t="s">
        <v>42</v>
      </c>
      <c r="P177" s="236">
        <f>I177+J177</f>
        <v>0</v>
      </c>
      <c r="Q177" s="236">
        <f>ROUND(I177*H177,2)</f>
        <v>0</v>
      </c>
      <c r="R177" s="236">
        <f>ROUND(J177*H177,2)</f>
        <v>0</v>
      </c>
      <c r="S177" s="89"/>
      <c r="T177" s="237">
        <f>S177*H177</f>
        <v>0</v>
      </c>
      <c r="U177" s="237">
        <v>0.0021</v>
      </c>
      <c r="V177" s="237">
        <f>U177*H177</f>
        <v>0.08399999999999999</v>
      </c>
      <c r="W177" s="237">
        <v>0</v>
      </c>
      <c r="X177" s="238">
        <f>W177*H177</f>
        <v>0</v>
      </c>
      <c r="Y177" s="36"/>
      <c r="Z177" s="36"/>
      <c r="AA177" s="36"/>
      <c r="AB177" s="36"/>
      <c r="AC177" s="36"/>
      <c r="AD177" s="36"/>
      <c r="AE177" s="36"/>
      <c r="AR177" s="239" t="s">
        <v>261</v>
      </c>
      <c r="AT177" s="239" t="s">
        <v>151</v>
      </c>
      <c r="AU177" s="239" t="s">
        <v>114</v>
      </c>
      <c r="AY177" s="15" t="s">
        <v>141</v>
      </c>
      <c r="BE177" s="240">
        <f>IF(O177="základní",K177,0)</f>
        <v>0</v>
      </c>
      <c r="BF177" s="240">
        <f>IF(O177="snížená",K177,0)</f>
        <v>0</v>
      </c>
      <c r="BG177" s="240">
        <f>IF(O177="zákl. přenesená",K177,0)</f>
        <v>0</v>
      </c>
      <c r="BH177" s="240">
        <f>IF(O177="sníž. přenesená",K177,0)</f>
        <v>0</v>
      </c>
      <c r="BI177" s="240">
        <f>IF(O177="nulová",K177,0)</f>
        <v>0</v>
      </c>
      <c r="BJ177" s="15" t="s">
        <v>114</v>
      </c>
      <c r="BK177" s="240">
        <f>ROUND(P177*H177,2)</f>
        <v>0</v>
      </c>
      <c r="BL177" s="15" t="s">
        <v>212</v>
      </c>
      <c r="BM177" s="239" t="s">
        <v>272</v>
      </c>
    </row>
    <row r="178" spans="1:51" s="13" customFormat="1" ht="12">
      <c r="A178" s="13"/>
      <c r="B178" s="251"/>
      <c r="C178" s="252"/>
      <c r="D178" s="253" t="s">
        <v>156</v>
      </c>
      <c r="E178" s="252"/>
      <c r="F178" s="254" t="s">
        <v>273</v>
      </c>
      <c r="G178" s="252"/>
      <c r="H178" s="255">
        <v>40</v>
      </c>
      <c r="I178" s="256"/>
      <c r="J178" s="256"/>
      <c r="K178" s="252"/>
      <c r="L178" s="252"/>
      <c r="M178" s="257"/>
      <c r="N178" s="258"/>
      <c r="O178" s="259"/>
      <c r="P178" s="259"/>
      <c r="Q178" s="259"/>
      <c r="R178" s="259"/>
      <c r="S178" s="259"/>
      <c r="T178" s="259"/>
      <c r="U178" s="259"/>
      <c r="V178" s="259"/>
      <c r="W178" s="259"/>
      <c r="X178" s="260"/>
      <c r="Y178" s="13"/>
      <c r="Z178" s="13"/>
      <c r="AA178" s="13"/>
      <c r="AB178" s="13"/>
      <c r="AC178" s="13"/>
      <c r="AD178" s="13"/>
      <c r="AE178" s="13"/>
      <c r="AT178" s="261" t="s">
        <v>156</v>
      </c>
      <c r="AU178" s="261" t="s">
        <v>114</v>
      </c>
      <c r="AV178" s="13" t="s">
        <v>114</v>
      </c>
      <c r="AW178" s="13" t="s">
        <v>4</v>
      </c>
      <c r="AX178" s="13" t="s">
        <v>83</v>
      </c>
      <c r="AY178" s="261" t="s">
        <v>141</v>
      </c>
    </row>
    <row r="179" spans="1:65" s="2" customFormat="1" ht="24.15" customHeight="1">
      <c r="A179" s="36"/>
      <c r="B179" s="37"/>
      <c r="C179" s="227" t="s">
        <v>274</v>
      </c>
      <c r="D179" s="227" t="s">
        <v>144</v>
      </c>
      <c r="E179" s="228" t="s">
        <v>275</v>
      </c>
      <c r="F179" s="229" t="s">
        <v>276</v>
      </c>
      <c r="G179" s="230" t="s">
        <v>161</v>
      </c>
      <c r="H179" s="231">
        <v>32.1</v>
      </c>
      <c r="I179" s="232"/>
      <c r="J179" s="232"/>
      <c r="K179" s="233">
        <f>ROUND(P179*H179,2)</f>
        <v>0</v>
      </c>
      <c r="L179" s="229" t="s">
        <v>148</v>
      </c>
      <c r="M179" s="42"/>
      <c r="N179" s="234" t="s">
        <v>1</v>
      </c>
      <c r="O179" s="235" t="s">
        <v>42</v>
      </c>
      <c r="P179" s="236">
        <f>I179+J179</f>
        <v>0</v>
      </c>
      <c r="Q179" s="236">
        <f>ROUND(I179*H179,2)</f>
        <v>0</v>
      </c>
      <c r="R179" s="236">
        <f>ROUND(J179*H179,2)</f>
        <v>0</v>
      </c>
      <c r="S179" s="89"/>
      <c r="T179" s="237">
        <f>S179*H179</f>
        <v>0</v>
      </c>
      <c r="U179" s="237">
        <v>0</v>
      </c>
      <c r="V179" s="237">
        <f>U179*H179</f>
        <v>0</v>
      </c>
      <c r="W179" s="237">
        <v>0</v>
      </c>
      <c r="X179" s="238">
        <f>W179*H179</f>
        <v>0</v>
      </c>
      <c r="Y179" s="36"/>
      <c r="Z179" s="36"/>
      <c r="AA179" s="36"/>
      <c r="AB179" s="36"/>
      <c r="AC179" s="36"/>
      <c r="AD179" s="36"/>
      <c r="AE179" s="36"/>
      <c r="AR179" s="239" t="s">
        <v>212</v>
      </c>
      <c r="AT179" s="239" t="s">
        <v>144</v>
      </c>
      <c r="AU179" s="239" t="s">
        <v>114</v>
      </c>
      <c r="AY179" s="15" t="s">
        <v>141</v>
      </c>
      <c r="BE179" s="240">
        <f>IF(O179="základní",K179,0)</f>
        <v>0</v>
      </c>
      <c r="BF179" s="240">
        <f>IF(O179="snížená",K179,0)</f>
        <v>0</v>
      </c>
      <c r="BG179" s="240">
        <f>IF(O179="zákl. přenesená",K179,0)</f>
        <v>0</v>
      </c>
      <c r="BH179" s="240">
        <f>IF(O179="sníž. přenesená",K179,0)</f>
        <v>0</v>
      </c>
      <c r="BI179" s="240">
        <f>IF(O179="nulová",K179,0)</f>
        <v>0</v>
      </c>
      <c r="BJ179" s="15" t="s">
        <v>114</v>
      </c>
      <c r="BK179" s="240">
        <f>ROUND(P179*H179,2)</f>
        <v>0</v>
      </c>
      <c r="BL179" s="15" t="s">
        <v>212</v>
      </c>
      <c r="BM179" s="239" t="s">
        <v>277</v>
      </c>
    </row>
    <row r="180" spans="1:65" s="2" customFormat="1" ht="24.15" customHeight="1">
      <c r="A180" s="36"/>
      <c r="B180" s="37"/>
      <c r="C180" s="241" t="s">
        <v>278</v>
      </c>
      <c r="D180" s="241" t="s">
        <v>151</v>
      </c>
      <c r="E180" s="242" t="s">
        <v>279</v>
      </c>
      <c r="F180" s="243" t="s">
        <v>280</v>
      </c>
      <c r="G180" s="244" t="s">
        <v>281</v>
      </c>
      <c r="H180" s="245">
        <v>80.1</v>
      </c>
      <c r="I180" s="246"/>
      <c r="J180" s="247"/>
      <c r="K180" s="248">
        <f>ROUND(P180*H180,2)</f>
        <v>0</v>
      </c>
      <c r="L180" s="243" t="s">
        <v>148</v>
      </c>
      <c r="M180" s="249"/>
      <c r="N180" s="250" t="s">
        <v>1</v>
      </c>
      <c r="O180" s="235" t="s">
        <v>42</v>
      </c>
      <c r="P180" s="236">
        <f>I180+J180</f>
        <v>0</v>
      </c>
      <c r="Q180" s="236">
        <f>ROUND(I180*H180,2)</f>
        <v>0</v>
      </c>
      <c r="R180" s="236">
        <f>ROUND(J180*H180,2)</f>
        <v>0</v>
      </c>
      <c r="S180" s="89"/>
      <c r="T180" s="237">
        <f>S180*H180</f>
        <v>0</v>
      </c>
      <c r="U180" s="237">
        <v>0.001</v>
      </c>
      <c r="V180" s="237">
        <f>U180*H180</f>
        <v>0.08009999999999999</v>
      </c>
      <c r="W180" s="237">
        <v>0</v>
      </c>
      <c r="X180" s="238">
        <f>W180*H180</f>
        <v>0</v>
      </c>
      <c r="Y180" s="36"/>
      <c r="Z180" s="36"/>
      <c r="AA180" s="36"/>
      <c r="AB180" s="36"/>
      <c r="AC180" s="36"/>
      <c r="AD180" s="36"/>
      <c r="AE180" s="36"/>
      <c r="AR180" s="239" t="s">
        <v>261</v>
      </c>
      <c r="AT180" s="239" t="s">
        <v>151</v>
      </c>
      <c r="AU180" s="239" t="s">
        <v>114</v>
      </c>
      <c r="AY180" s="15" t="s">
        <v>141</v>
      </c>
      <c r="BE180" s="240">
        <f>IF(O180="základní",K180,0)</f>
        <v>0</v>
      </c>
      <c r="BF180" s="240">
        <f>IF(O180="snížená",K180,0)</f>
        <v>0</v>
      </c>
      <c r="BG180" s="240">
        <f>IF(O180="zákl. přenesená",K180,0)</f>
        <v>0</v>
      </c>
      <c r="BH180" s="240">
        <f>IF(O180="sníž. přenesená",K180,0)</f>
        <v>0</v>
      </c>
      <c r="BI180" s="240">
        <f>IF(O180="nulová",K180,0)</f>
        <v>0</v>
      </c>
      <c r="BJ180" s="15" t="s">
        <v>114</v>
      </c>
      <c r="BK180" s="240">
        <f>ROUND(P180*H180,2)</f>
        <v>0</v>
      </c>
      <c r="BL180" s="15" t="s">
        <v>212</v>
      </c>
      <c r="BM180" s="239" t="s">
        <v>282</v>
      </c>
    </row>
    <row r="181" spans="1:65" s="2" customFormat="1" ht="49.05" customHeight="1">
      <c r="A181" s="36"/>
      <c r="B181" s="37"/>
      <c r="C181" s="227" t="s">
        <v>283</v>
      </c>
      <c r="D181" s="227" t="s">
        <v>144</v>
      </c>
      <c r="E181" s="228" t="s">
        <v>284</v>
      </c>
      <c r="F181" s="229" t="s">
        <v>285</v>
      </c>
      <c r="G181" s="230" t="s">
        <v>286</v>
      </c>
      <c r="H181" s="263"/>
      <c r="I181" s="232"/>
      <c r="J181" s="232"/>
      <c r="K181" s="233">
        <f>ROUND(P181*H181,2)</f>
        <v>0</v>
      </c>
      <c r="L181" s="229" t="s">
        <v>148</v>
      </c>
      <c r="M181" s="42"/>
      <c r="N181" s="234" t="s">
        <v>1</v>
      </c>
      <c r="O181" s="235" t="s">
        <v>42</v>
      </c>
      <c r="P181" s="236">
        <f>I181+J181</f>
        <v>0</v>
      </c>
      <c r="Q181" s="236">
        <f>ROUND(I181*H181,2)</f>
        <v>0</v>
      </c>
      <c r="R181" s="236">
        <f>ROUND(J181*H181,2)</f>
        <v>0</v>
      </c>
      <c r="S181" s="89"/>
      <c r="T181" s="237">
        <f>S181*H181</f>
        <v>0</v>
      </c>
      <c r="U181" s="237">
        <v>0</v>
      </c>
      <c r="V181" s="237">
        <f>U181*H181</f>
        <v>0</v>
      </c>
      <c r="W181" s="237">
        <v>0</v>
      </c>
      <c r="X181" s="238">
        <f>W181*H181</f>
        <v>0</v>
      </c>
      <c r="Y181" s="36"/>
      <c r="Z181" s="36"/>
      <c r="AA181" s="36"/>
      <c r="AB181" s="36"/>
      <c r="AC181" s="36"/>
      <c r="AD181" s="36"/>
      <c r="AE181" s="36"/>
      <c r="AR181" s="239" t="s">
        <v>212</v>
      </c>
      <c r="AT181" s="239" t="s">
        <v>144</v>
      </c>
      <c r="AU181" s="239" t="s">
        <v>114</v>
      </c>
      <c r="AY181" s="15" t="s">
        <v>141</v>
      </c>
      <c r="BE181" s="240">
        <f>IF(O181="základní",K181,0)</f>
        <v>0</v>
      </c>
      <c r="BF181" s="240">
        <f>IF(O181="snížená",K181,0)</f>
        <v>0</v>
      </c>
      <c r="BG181" s="240">
        <f>IF(O181="zákl. přenesená",K181,0)</f>
        <v>0</v>
      </c>
      <c r="BH181" s="240">
        <f>IF(O181="sníž. přenesená",K181,0)</f>
        <v>0</v>
      </c>
      <c r="BI181" s="240">
        <f>IF(O181="nulová",K181,0)</f>
        <v>0</v>
      </c>
      <c r="BJ181" s="15" t="s">
        <v>114</v>
      </c>
      <c r="BK181" s="240">
        <f>ROUND(P181*H181,2)</f>
        <v>0</v>
      </c>
      <c r="BL181" s="15" t="s">
        <v>212</v>
      </c>
      <c r="BM181" s="239" t="s">
        <v>287</v>
      </c>
    </row>
    <row r="182" spans="1:63" s="12" customFormat="1" ht="22.8" customHeight="1">
      <c r="A182" s="12"/>
      <c r="B182" s="210"/>
      <c r="C182" s="211"/>
      <c r="D182" s="212" t="s">
        <v>77</v>
      </c>
      <c r="E182" s="225" t="s">
        <v>288</v>
      </c>
      <c r="F182" s="225" t="s">
        <v>289</v>
      </c>
      <c r="G182" s="211"/>
      <c r="H182" s="211"/>
      <c r="I182" s="214"/>
      <c r="J182" s="214"/>
      <c r="K182" s="226">
        <f>BK182</f>
        <v>0</v>
      </c>
      <c r="L182" s="211"/>
      <c r="M182" s="216"/>
      <c r="N182" s="217"/>
      <c r="O182" s="218"/>
      <c r="P182" s="218"/>
      <c r="Q182" s="219">
        <f>SUM(Q183:Q187)</f>
        <v>0</v>
      </c>
      <c r="R182" s="219">
        <f>SUM(R183:R187)</f>
        <v>0</v>
      </c>
      <c r="S182" s="218"/>
      <c r="T182" s="220">
        <f>SUM(T183:T187)</f>
        <v>0</v>
      </c>
      <c r="U182" s="218"/>
      <c r="V182" s="220">
        <f>SUM(V183:V187)</f>
        <v>0.0774</v>
      </c>
      <c r="W182" s="218"/>
      <c r="X182" s="221">
        <f>SUM(X183:X187)</f>
        <v>0.032745</v>
      </c>
      <c r="Y182" s="12"/>
      <c r="Z182" s="12"/>
      <c r="AA182" s="12"/>
      <c r="AB182" s="12"/>
      <c r="AC182" s="12"/>
      <c r="AD182" s="12"/>
      <c r="AE182" s="12"/>
      <c r="AR182" s="222" t="s">
        <v>114</v>
      </c>
      <c r="AT182" s="223" t="s">
        <v>77</v>
      </c>
      <c r="AU182" s="223" t="s">
        <v>83</v>
      </c>
      <c r="AY182" s="222" t="s">
        <v>141</v>
      </c>
      <c r="BK182" s="224">
        <f>SUM(BK183:BK187)</f>
        <v>0</v>
      </c>
    </row>
    <row r="183" spans="1:65" s="2" customFormat="1" ht="24.15" customHeight="1">
      <c r="A183" s="36"/>
      <c r="B183" s="37"/>
      <c r="C183" s="227" t="s">
        <v>290</v>
      </c>
      <c r="D183" s="227" t="s">
        <v>144</v>
      </c>
      <c r="E183" s="228" t="s">
        <v>291</v>
      </c>
      <c r="F183" s="229" t="s">
        <v>292</v>
      </c>
      <c r="G183" s="230" t="s">
        <v>147</v>
      </c>
      <c r="H183" s="231">
        <v>18.5</v>
      </c>
      <c r="I183" s="232"/>
      <c r="J183" s="232"/>
      <c r="K183" s="233">
        <f>ROUND(P183*H183,2)</f>
        <v>0</v>
      </c>
      <c r="L183" s="229" t="s">
        <v>148</v>
      </c>
      <c r="M183" s="42"/>
      <c r="N183" s="234" t="s">
        <v>1</v>
      </c>
      <c r="O183" s="235" t="s">
        <v>42</v>
      </c>
      <c r="P183" s="236">
        <f>I183+J183</f>
        <v>0</v>
      </c>
      <c r="Q183" s="236">
        <f>ROUND(I183*H183,2)</f>
        <v>0</v>
      </c>
      <c r="R183" s="236">
        <f>ROUND(J183*H183,2)</f>
        <v>0</v>
      </c>
      <c r="S183" s="89"/>
      <c r="T183" s="237">
        <f>S183*H183</f>
        <v>0</v>
      </c>
      <c r="U183" s="237">
        <v>0</v>
      </c>
      <c r="V183" s="237">
        <f>U183*H183</f>
        <v>0</v>
      </c>
      <c r="W183" s="237">
        <v>0.00177</v>
      </c>
      <c r="X183" s="238">
        <f>W183*H183</f>
        <v>0.032745</v>
      </c>
      <c r="Y183" s="36"/>
      <c r="Z183" s="36"/>
      <c r="AA183" s="36"/>
      <c r="AB183" s="36"/>
      <c r="AC183" s="36"/>
      <c r="AD183" s="36"/>
      <c r="AE183" s="36"/>
      <c r="AR183" s="239" t="s">
        <v>212</v>
      </c>
      <c r="AT183" s="239" t="s">
        <v>144</v>
      </c>
      <c r="AU183" s="239" t="s">
        <v>114</v>
      </c>
      <c r="AY183" s="15" t="s">
        <v>141</v>
      </c>
      <c r="BE183" s="240">
        <f>IF(O183="základní",K183,0)</f>
        <v>0</v>
      </c>
      <c r="BF183" s="240">
        <f>IF(O183="snížená",K183,0)</f>
        <v>0</v>
      </c>
      <c r="BG183" s="240">
        <f>IF(O183="zákl. přenesená",K183,0)</f>
        <v>0</v>
      </c>
      <c r="BH183" s="240">
        <f>IF(O183="sníž. přenesená",K183,0)</f>
        <v>0</v>
      </c>
      <c r="BI183" s="240">
        <f>IF(O183="nulová",K183,0)</f>
        <v>0</v>
      </c>
      <c r="BJ183" s="15" t="s">
        <v>114</v>
      </c>
      <c r="BK183" s="240">
        <f>ROUND(P183*H183,2)</f>
        <v>0</v>
      </c>
      <c r="BL183" s="15" t="s">
        <v>212</v>
      </c>
      <c r="BM183" s="239" t="s">
        <v>293</v>
      </c>
    </row>
    <row r="184" spans="1:65" s="2" customFormat="1" ht="21.75" customHeight="1">
      <c r="A184" s="36"/>
      <c r="B184" s="37"/>
      <c r="C184" s="227" t="s">
        <v>261</v>
      </c>
      <c r="D184" s="227" t="s">
        <v>144</v>
      </c>
      <c r="E184" s="228" t="s">
        <v>294</v>
      </c>
      <c r="F184" s="229" t="s">
        <v>295</v>
      </c>
      <c r="G184" s="230" t="s">
        <v>147</v>
      </c>
      <c r="H184" s="231">
        <v>18.5</v>
      </c>
      <c r="I184" s="232"/>
      <c r="J184" s="232"/>
      <c r="K184" s="233">
        <f>ROUND(P184*H184,2)</f>
        <v>0</v>
      </c>
      <c r="L184" s="229" t="s">
        <v>1</v>
      </c>
      <c r="M184" s="42"/>
      <c r="N184" s="234" t="s">
        <v>1</v>
      </c>
      <c r="O184" s="235" t="s">
        <v>42</v>
      </c>
      <c r="P184" s="236">
        <f>I184+J184</f>
        <v>0</v>
      </c>
      <c r="Q184" s="236">
        <f>ROUND(I184*H184,2)</f>
        <v>0</v>
      </c>
      <c r="R184" s="236">
        <f>ROUND(J184*H184,2)</f>
        <v>0</v>
      </c>
      <c r="S184" s="89"/>
      <c r="T184" s="237">
        <f>S184*H184</f>
        <v>0</v>
      </c>
      <c r="U184" s="237">
        <v>0</v>
      </c>
      <c r="V184" s="237">
        <f>U184*H184</f>
        <v>0</v>
      </c>
      <c r="W184" s="237">
        <v>0</v>
      </c>
      <c r="X184" s="238">
        <f>W184*H184</f>
        <v>0</v>
      </c>
      <c r="Y184" s="36"/>
      <c r="Z184" s="36"/>
      <c r="AA184" s="36"/>
      <c r="AB184" s="36"/>
      <c r="AC184" s="36"/>
      <c r="AD184" s="36"/>
      <c r="AE184" s="36"/>
      <c r="AR184" s="239" t="s">
        <v>212</v>
      </c>
      <c r="AT184" s="239" t="s">
        <v>144</v>
      </c>
      <c r="AU184" s="239" t="s">
        <v>114</v>
      </c>
      <c r="AY184" s="15" t="s">
        <v>141</v>
      </c>
      <c r="BE184" s="240">
        <f>IF(O184="základní",K184,0)</f>
        <v>0</v>
      </c>
      <c r="BF184" s="240">
        <f>IF(O184="snížená",K184,0)</f>
        <v>0</v>
      </c>
      <c r="BG184" s="240">
        <f>IF(O184="zákl. přenesená",K184,0)</f>
        <v>0</v>
      </c>
      <c r="BH184" s="240">
        <f>IF(O184="sníž. přenesená",K184,0)</f>
        <v>0</v>
      </c>
      <c r="BI184" s="240">
        <f>IF(O184="nulová",K184,0)</f>
        <v>0</v>
      </c>
      <c r="BJ184" s="15" t="s">
        <v>114</v>
      </c>
      <c r="BK184" s="240">
        <f>ROUND(P184*H184,2)</f>
        <v>0</v>
      </c>
      <c r="BL184" s="15" t="s">
        <v>212</v>
      </c>
      <c r="BM184" s="239" t="s">
        <v>296</v>
      </c>
    </row>
    <row r="185" spans="1:65" s="2" customFormat="1" ht="16.5" customHeight="1">
      <c r="A185" s="36"/>
      <c r="B185" s="37"/>
      <c r="C185" s="241" t="s">
        <v>297</v>
      </c>
      <c r="D185" s="241" t="s">
        <v>151</v>
      </c>
      <c r="E185" s="242" t="s">
        <v>298</v>
      </c>
      <c r="F185" s="243" t="s">
        <v>299</v>
      </c>
      <c r="G185" s="244" t="s">
        <v>166</v>
      </c>
      <c r="H185" s="245">
        <v>13</v>
      </c>
      <c r="I185" s="246"/>
      <c r="J185" s="247"/>
      <c r="K185" s="248">
        <f>ROUND(P185*H185,2)</f>
        <v>0</v>
      </c>
      <c r="L185" s="243" t="s">
        <v>1</v>
      </c>
      <c r="M185" s="249"/>
      <c r="N185" s="250" t="s">
        <v>1</v>
      </c>
      <c r="O185" s="235" t="s">
        <v>42</v>
      </c>
      <c r="P185" s="236">
        <f>I185+J185</f>
        <v>0</v>
      </c>
      <c r="Q185" s="236">
        <f>ROUND(I185*H185,2)</f>
        <v>0</v>
      </c>
      <c r="R185" s="236">
        <f>ROUND(J185*H185,2)</f>
        <v>0</v>
      </c>
      <c r="S185" s="89"/>
      <c r="T185" s="237">
        <f>S185*H185</f>
        <v>0</v>
      </c>
      <c r="U185" s="237">
        <v>0.00215</v>
      </c>
      <c r="V185" s="237">
        <f>U185*H185</f>
        <v>0.02795</v>
      </c>
      <c r="W185" s="237">
        <v>0</v>
      </c>
      <c r="X185" s="238">
        <f>W185*H185</f>
        <v>0</v>
      </c>
      <c r="Y185" s="36"/>
      <c r="Z185" s="36"/>
      <c r="AA185" s="36"/>
      <c r="AB185" s="36"/>
      <c r="AC185" s="36"/>
      <c r="AD185" s="36"/>
      <c r="AE185" s="36"/>
      <c r="AR185" s="239" t="s">
        <v>261</v>
      </c>
      <c r="AT185" s="239" t="s">
        <v>151</v>
      </c>
      <c r="AU185" s="239" t="s">
        <v>114</v>
      </c>
      <c r="AY185" s="15" t="s">
        <v>141</v>
      </c>
      <c r="BE185" s="240">
        <f>IF(O185="základní",K185,0)</f>
        <v>0</v>
      </c>
      <c r="BF185" s="240">
        <f>IF(O185="snížená",K185,0)</f>
        <v>0</v>
      </c>
      <c r="BG185" s="240">
        <f>IF(O185="zákl. přenesená",K185,0)</f>
        <v>0</v>
      </c>
      <c r="BH185" s="240">
        <f>IF(O185="sníž. přenesená",K185,0)</f>
        <v>0</v>
      </c>
      <c r="BI185" s="240">
        <f>IF(O185="nulová",K185,0)</f>
        <v>0</v>
      </c>
      <c r="BJ185" s="15" t="s">
        <v>114</v>
      </c>
      <c r="BK185" s="240">
        <f>ROUND(P185*H185,2)</f>
        <v>0</v>
      </c>
      <c r="BL185" s="15" t="s">
        <v>212</v>
      </c>
      <c r="BM185" s="239" t="s">
        <v>300</v>
      </c>
    </row>
    <row r="186" spans="1:65" s="2" customFormat="1" ht="16.5" customHeight="1">
      <c r="A186" s="36"/>
      <c r="B186" s="37"/>
      <c r="C186" s="241" t="s">
        <v>301</v>
      </c>
      <c r="D186" s="241" t="s">
        <v>151</v>
      </c>
      <c r="E186" s="242" t="s">
        <v>302</v>
      </c>
      <c r="F186" s="243" t="s">
        <v>299</v>
      </c>
      <c r="G186" s="244" t="s">
        <v>147</v>
      </c>
      <c r="H186" s="245">
        <v>23</v>
      </c>
      <c r="I186" s="246"/>
      <c r="J186" s="247"/>
      <c r="K186" s="248">
        <f>ROUND(P186*H186,2)</f>
        <v>0</v>
      </c>
      <c r="L186" s="243" t="s">
        <v>1</v>
      </c>
      <c r="M186" s="249"/>
      <c r="N186" s="250" t="s">
        <v>1</v>
      </c>
      <c r="O186" s="235" t="s">
        <v>42</v>
      </c>
      <c r="P186" s="236">
        <f>I186+J186</f>
        <v>0</v>
      </c>
      <c r="Q186" s="236">
        <f>ROUND(I186*H186,2)</f>
        <v>0</v>
      </c>
      <c r="R186" s="236">
        <f>ROUND(J186*H186,2)</f>
        <v>0</v>
      </c>
      <c r="S186" s="89"/>
      <c r="T186" s="237">
        <f>S186*H186</f>
        <v>0</v>
      </c>
      <c r="U186" s="237">
        <v>0.00215</v>
      </c>
      <c r="V186" s="237">
        <f>U186*H186</f>
        <v>0.04945</v>
      </c>
      <c r="W186" s="237">
        <v>0</v>
      </c>
      <c r="X186" s="238">
        <f>W186*H186</f>
        <v>0</v>
      </c>
      <c r="Y186" s="36"/>
      <c r="Z186" s="36"/>
      <c r="AA186" s="36"/>
      <c r="AB186" s="36"/>
      <c r="AC186" s="36"/>
      <c r="AD186" s="36"/>
      <c r="AE186" s="36"/>
      <c r="AR186" s="239" t="s">
        <v>261</v>
      </c>
      <c r="AT186" s="239" t="s">
        <v>151</v>
      </c>
      <c r="AU186" s="239" t="s">
        <v>114</v>
      </c>
      <c r="AY186" s="15" t="s">
        <v>141</v>
      </c>
      <c r="BE186" s="240">
        <f>IF(O186="základní",K186,0)</f>
        <v>0</v>
      </c>
      <c r="BF186" s="240">
        <f>IF(O186="snížená",K186,0)</f>
        <v>0</v>
      </c>
      <c r="BG186" s="240">
        <f>IF(O186="zákl. přenesená",K186,0)</f>
        <v>0</v>
      </c>
      <c r="BH186" s="240">
        <f>IF(O186="sníž. přenesená",K186,0)</f>
        <v>0</v>
      </c>
      <c r="BI186" s="240">
        <f>IF(O186="nulová",K186,0)</f>
        <v>0</v>
      </c>
      <c r="BJ186" s="15" t="s">
        <v>114</v>
      </c>
      <c r="BK186" s="240">
        <f>ROUND(P186*H186,2)</f>
        <v>0</v>
      </c>
      <c r="BL186" s="15" t="s">
        <v>212</v>
      </c>
      <c r="BM186" s="239" t="s">
        <v>303</v>
      </c>
    </row>
    <row r="187" spans="1:65" s="2" customFormat="1" ht="44.25" customHeight="1">
      <c r="A187" s="36"/>
      <c r="B187" s="37"/>
      <c r="C187" s="227" t="s">
        <v>304</v>
      </c>
      <c r="D187" s="227" t="s">
        <v>144</v>
      </c>
      <c r="E187" s="228" t="s">
        <v>305</v>
      </c>
      <c r="F187" s="229" t="s">
        <v>306</v>
      </c>
      <c r="G187" s="230" t="s">
        <v>286</v>
      </c>
      <c r="H187" s="263"/>
      <c r="I187" s="232"/>
      <c r="J187" s="232"/>
      <c r="K187" s="233">
        <f>ROUND(P187*H187,2)</f>
        <v>0</v>
      </c>
      <c r="L187" s="229" t="s">
        <v>148</v>
      </c>
      <c r="M187" s="42"/>
      <c r="N187" s="234" t="s">
        <v>1</v>
      </c>
      <c r="O187" s="235" t="s">
        <v>42</v>
      </c>
      <c r="P187" s="236">
        <f>I187+J187</f>
        <v>0</v>
      </c>
      <c r="Q187" s="236">
        <f>ROUND(I187*H187,2)</f>
        <v>0</v>
      </c>
      <c r="R187" s="236">
        <f>ROUND(J187*H187,2)</f>
        <v>0</v>
      </c>
      <c r="S187" s="89"/>
      <c r="T187" s="237">
        <f>S187*H187</f>
        <v>0</v>
      </c>
      <c r="U187" s="237">
        <v>0</v>
      </c>
      <c r="V187" s="237">
        <f>U187*H187</f>
        <v>0</v>
      </c>
      <c r="W187" s="237">
        <v>0</v>
      </c>
      <c r="X187" s="238">
        <f>W187*H187</f>
        <v>0</v>
      </c>
      <c r="Y187" s="36"/>
      <c r="Z187" s="36"/>
      <c r="AA187" s="36"/>
      <c r="AB187" s="36"/>
      <c r="AC187" s="36"/>
      <c r="AD187" s="36"/>
      <c r="AE187" s="36"/>
      <c r="AR187" s="239" t="s">
        <v>212</v>
      </c>
      <c r="AT187" s="239" t="s">
        <v>144</v>
      </c>
      <c r="AU187" s="239" t="s">
        <v>114</v>
      </c>
      <c r="AY187" s="15" t="s">
        <v>141</v>
      </c>
      <c r="BE187" s="240">
        <f>IF(O187="základní",K187,0)</f>
        <v>0</v>
      </c>
      <c r="BF187" s="240">
        <f>IF(O187="snížená",K187,0)</f>
        <v>0</v>
      </c>
      <c r="BG187" s="240">
        <f>IF(O187="zákl. přenesená",K187,0)</f>
        <v>0</v>
      </c>
      <c r="BH187" s="240">
        <f>IF(O187="sníž. přenesená",K187,0)</f>
        <v>0</v>
      </c>
      <c r="BI187" s="240">
        <f>IF(O187="nulová",K187,0)</f>
        <v>0</v>
      </c>
      <c r="BJ187" s="15" t="s">
        <v>114</v>
      </c>
      <c r="BK187" s="240">
        <f>ROUND(P187*H187,2)</f>
        <v>0</v>
      </c>
      <c r="BL187" s="15" t="s">
        <v>212</v>
      </c>
      <c r="BM187" s="239" t="s">
        <v>307</v>
      </c>
    </row>
    <row r="188" spans="1:63" s="12" customFormat="1" ht="22.8" customHeight="1">
      <c r="A188" s="12"/>
      <c r="B188" s="210"/>
      <c r="C188" s="211"/>
      <c r="D188" s="212" t="s">
        <v>77</v>
      </c>
      <c r="E188" s="225" t="s">
        <v>308</v>
      </c>
      <c r="F188" s="225" t="s">
        <v>309</v>
      </c>
      <c r="G188" s="211"/>
      <c r="H188" s="211"/>
      <c r="I188" s="214"/>
      <c r="J188" s="214"/>
      <c r="K188" s="226">
        <f>BK188</f>
        <v>0</v>
      </c>
      <c r="L188" s="211"/>
      <c r="M188" s="216"/>
      <c r="N188" s="217"/>
      <c r="O188" s="218"/>
      <c r="P188" s="218"/>
      <c r="Q188" s="219">
        <f>SUM(Q189:Q200)</f>
        <v>0</v>
      </c>
      <c r="R188" s="219">
        <f>SUM(R189:R200)</f>
        <v>0</v>
      </c>
      <c r="S188" s="218"/>
      <c r="T188" s="220">
        <f>SUM(T189:T200)</f>
        <v>0</v>
      </c>
      <c r="U188" s="218"/>
      <c r="V188" s="220">
        <f>SUM(V189:V200)</f>
        <v>0.8589680000000001</v>
      </c>
      <c r="W188" s="218"/>
      <c r="X188" s="221">
        <f>SUM(X189:X200)</f>
        <v>0</v>
      </c>
      <c r="Y188" s="12"/>
      <c r="Z188" s="12"/>
      <c r="AA188" s="12"/>
      <c r="AB188" s="12"/>
      <c r="AC188" s="12"/>
      <c r="AD188" s="12"/>
      <c r="AE188" s="12"/>
      <c r="AR188" s="222" t="s">
        <v>114</v>
      </c>
      <c r="AT188" s="223" t="s">
        <v>77</v>
      </c>
      <c r="AU188" s="223" t="s">
        <v>83</v>
      </c>
      <c r="AY188" s="222" t="s">
        <v>141</v>
      </c>
      <c r="BK188" s="224">
        <f>SUM(BK189:BK200)</f>
        <v>0</v>
      </c>
    </row>
    <row r="189" spans="1:65" s="2" customFormat="1" ht="24.15" customHeight="1">
      <c r="A189" s="36"/>
      <c r="B189" s="37"/>
      <c r="C189" s="227" t="s">
        <v>310</v>
      </c>
      <c r="D189" s="227" t="s">
        <v>144</v>
      </c>
      <c r="E189" s="228" t="s">
        <v>311</v>
      </c>
      <c r="F189" s="229" t="s">
        <v>312</v>
      </c>
      <c r="G189" s="230" t="s">
        <v>161</v>
      </c>
      <c r="H189" s="231">
        <v>32.1</v>
      </c>
      <c r="I189" s="232"/>
      <c r="J189" s="232"/>
      <c r="K189" s="233">
        <f>ROUND(P189*H189,2)</f>
        <v>0</v>
      </c>
      <c r="L189" s="229" t="s">
        <v>148</v>
      </c>
      <c r="M189" s="42"/>
      <c r="N189" s="234" t="s">
        <v>1</v>
      </c>
      <c r="O189" s="235" t="s">
        <v>42</v>
      </c>
      <c r="P189" s="236">
        <f>I189+J189</f>
        <v>0</v>
      </c>
      <c r="Q189" s="236">
        <f>ROUND(I189*H189,2)</f>
        <v>0</v>
      </c>
      <c r="R189" s="236">
        <f>ROUND(J189*H189,2)</f>
        <v>0</v>
      </c>
      <c r="S189" s="89"/>
      <c r="T189" s="237">
        <f>S189*H189</f>
        <v>0</v>
      </c>
      <c r="U189" s="237">
        <v>0</v>
      </c>
      <c r="V189" s="237">
        <f>U189*H189</f>
        <v>0</v>
      </c>
      <c r="W189" s="237">
        <v>0</v>
      </c>
      <c r="X189" s="238">
        <f>W189*H189</f>
        <v>0</v>
      </c>
      <c r="Y189" s="36"/>
      <c r="Z189" s="36"/>
      <c r="AA189" s="36"/>
      <c r="AB189" s="36"/>
      <c r="AC189" s="36"/>
      <c r="AD189" s="36"/>
      <c r="AE189" s="36"/>
      <c r="AR189" s="239" t="s">
        <v>212</v>
      </c>
      <c r="AT189" s="239" t="s">
        <v>144</v>
      </c>
      <c r="AU189" s="239" t="s">
        <v>114</v>
      </c>
      <c r="AY189" s="15" t="s">
        <v>141</v>
      </c>
      <c r="BE189" s="240">
        <f>IF(O189="základní",K189,0)</f>
        <v>0</v>
      </c>
      <c r="BF189" s="240">
        <f>IF(O189="snížená",K189,0)</f>
        <v>0</v>
      </c>
      <c r="BG189" s="240">
        <f>IF(O189="zákl. přenesená",K189,0)</f>
        <v>0</v>
      </c>
      <c r="BH189" s="240">
        <f>IF(O189="sníž. přenesená",K189,0)</f>
        <v>0</v>
      </c>
      <c r="BI189" s="240">
        <f>IF(O189="nulová",K189,0)</f>
        <v>0</v>
      </c>
      <c r="BJ189" s="15" t="s">
        <v>114</v>
      </c>
      <c r="BK189" s="240">
        <f>ROUND(P189*H189,2)</f>
        <v>0</v>
      </c>
      <c r="BL189" s="15" t="s">
        <v>212</v>
      </c>
      <c r="BM189" s="239" t="s">
        <v>313</v>
      </c>
    </row>
    <row r="190" spans="1:65" s="2" customFormat="1" ht="33" customHeight="1">
      <c r="A190" s="36"/>
      <c r="B190" s="37"/>
      <c r="C190" s="227" t="s">
        <v>314</v>
      </c>
      <c r="D190" s="227" t="s">
        <v>144</v>
      </c>
      <c r="E190" s="228" t="s">
        <v>315</v>
      </c>
      <c r="F190" s="229" t="s">
        <v>316</v>
      </c>
      <c r="G190" s="230" t="s">
        <v>147</v>
      </c>
      <c r="H190" s="231">
        <v>31</v>
      </c>
      <c r="I190" s="232"/>
      <c r="J190" s="232"/>
      <c r="K190" s="233">
        <f>ROUND(P190*H190,2)</f>
        <v>0</v>
      </c>
      <c r="L190" s="229" t="s">
        <v>148</v>
      </c>
      <c r="M190" s="42"/>
      <c r="N190" s="234" t="s">
        <v>1</v>
      </c>
      <c r="O190" s="235" t="s">
        <v>42</v>
      </c>
      <c r="P190" s="236">
        <f>I190+J190</f>
        <v>0</v>
      </c>
      <c r="Q190" s="236">
        <f>ROUND(I190*H190,2)</f>
        <v>0</v>
      </c>
      <c r="R190" s="236">
        <f>ROUND(J190*H190,2)</f>
        <v>0</v>
      </c>
      <c r="S190" s="89"/>
      <c r="T190" s="237">
        <f>S190*H190</f>
        <v>0</v>
      </c>
      <c r="U190" s="237">
        <v>0.00058</v>
      </c>
      <c r="V190" s="237">
        <f>U190*H190</f>
        <v>0.01798</v>
      </c>
      <c r="W190" s="237">
        <v>0</v>
      </c>
      <c r="X190" s="238">
        <f>W190*H190</f>
        <v>0</v>
      </c>
      <c r="Y190" s="36"/>
      <c r="Z190" s="36"/>
      <c r="AA190" s="36"/>
      <c r="AB190" s="36"/>
      <c r="AC190" s="36"/>
      <c r="AD190" s="36"/>
      <c r="AE190" s="36"/>
      <c r="AR190" s="239" t="s">
        <v>212</v>
      </c>
      <c r="AT190" s="239" t="s">
        <v>144</v>
      </c>
      <c r="AU190" s="239" t="s">
        <v>114</v>
      </c>
      <c r="AY190" s="15" t="s">
        <v>141</v>
      </c>
      <c r="BE190" s="240">
        <f>IF(O190="základní",K190,0)</f>
        <v>0</v>
      </c>
      <c r="BF190" s="240">
        <f>IF(O190="snížená",K190,0)</f>
        <v>0</v>
      </c>
      <c r="BG190" s="240">
        <f>IF(O190="zákl. přenesená",K190,0)</f>
        <v>0</v>
      </c>
      <c r="BH190" s="240">
        <f>IF(O190="sníž. přenesená",K190,0)</f>
        <v>0</v>
      </c>
      <c r="BI190" s="240">
        <f>IF(O190="nulová",K190,0)</f>
        <v>0</v>
      </c>
      <c r="BJ190" s="15" t="s">
        <v>114</v>
      </c>
      <c r="BK190" s="240">
        <f>ROUND(P190*H190,2)</f>
        <v>0</v>
      </c>
      <c r="BL190" s="15" t="s">
        <v>212</v>
      </c>
      <c r="BM190" s="239" t="s">
        <v>317</v>
      </c>
    </row>
    <row r="191" spans="1:65" s="2" customFormat="1" ht="24.15" customHeight="1">
      <c r="A191" s="36"/>
      <c r="B191" s="37"/>
      <c r="C191" s="241" t="s">
        <v>318</v>
      </c>
      <c r="D191" s="241" t="s">
        <v>151</v>
      </c>
      <c r="E191" s="242" t="s">
        <v>319</v>
      </c>
      <c r="F191" s="243" t="s">
        <v>320</v>
      </c>
      <c r="G191" s="244" t="s">
        <v>166</v>
      </c>
      <c r="H191" s="245">
        <v>40</v>
      </c>
      <c r="I191" s="246"/>
      <c r="J191" s="247"/>
      <c r="K191" s="248">
        <f>ROUND(P191*H191,2)</f>
        <v>0</v>
      </c>
      <c r="L191" s="243" t="s">
        <v>148</v>
      </c>
      <c r="M191" s="249"/>
      <c r="N191" s="250" t="s">
        <v>1</v>
      </c>
      <c r="O191" s="235" t="s">
        <v>42</v>
      </c>
      <c r="P191" s="236">
        <f>I191+J191</f>
        <v>0</v>
      </c>
      <c r="Q191" s="236">
        <f>ROUND(I191*H191,2)</f>
        <v>0</v>
      </c>
      <c r="R191" s="236">
        <f>ROUND(J191*H191,2)</f>
        <v>0</v>
      </c>
      <c r="S191" s="89"/>
      <c r="T191" s="237">
        <f>S191*H191</f>
        <v>0</v>
      </c>
      <c r="U191" s="237">
        <v>0.00167</v>
      </c>
      <c r="V191" s="237">
        <f>U191*H191</f>
        <v>0.0668</v>
      </c>
      <c r="W191" s="237">
        <v>0</v>
      </c>
      <c r="X191" s="238">
        <f>W191*H191</f>
        <v>0</v>
      </c>
      <c r="Y191" s="36"/>
      <c r="Z191" s="36"/>
      <c r="AA191" s="36"/>
      <c r="AB191" s="36"/>
      <c r="AC191" s="36"/>
      <c r="AD191" s="36"/>
      <c r="AE191" s="36"/>
      <c r="AR191" s="239" t="s">
        <v>261</v>
      </c>
      <c r="AT191" s="239" t="s">
        <v>151</v>
      </c>
      <c r="AU191" s="239" t="s">
        <v>114</v>
      </c>
      <c r="AY191" s="15" t="s">
        <v>141</v>
      </c>
      <c r="BE191" s="240">
        <f>IF(O191="základní",K191,0)</f>
        <v>0</v>
      </c>
      <c r="BF191" s="240">
        <f>IF(O191="snížená",K191,0)</f>
        <v>0</v>
      </c>
      <c r="BG191" s="240">
        <f>IF(O191="zákl. přenesená",K191,0)</f>
        <v>0</v>
      </c>
      <c r="BH191" s="240">
        <f>IF(O191="sníž. přenesená",K191,0)</f>
        <v>0</v>
      </c>
      <c r="BI191" s="240">
        <f>IF(O191="nulová",K191,0)</f>
        <v>0</v>
      </c>
      <c r="BJ191" s="15" t="s">
        <v>114</v>
      </c>
      <c r="BK191" s="240">
        <f>ROUND(P191*H191,2)</f>
        <v>0</v>
      </c>
      <c r="BL191" s="15" t="s">
        <v>212</v>
      </c>
      <c r="BM191" s="239" t="s">
        <v>321</v>
      </c>
    </row>
    <row r="192" spans="1:51" s="13" customFormat="1" ht="12">
      <c r="A192" s="13"/>
      <c r="B192" s="251"/>
      <c r="C192" s="252"/>
      <c r="D192" s="253" t="s">
        <v>156</v>
      </c>
      <c r="E192" s="252"/>
      <c r="F192" s="254" t="s">
        <v>322</v>
      </c>
      <c r="G192" s="252"/>
      <c r="H192" s="255">
        <v>40</v>
      </c>
      <c r="I192" s="256"/>
      <c r="J192" s="256"/>
      <c r="K192" s="252"/>
      <c r="L192" s="252"/>
      <c r="M192" s="257"/>
      <c r="N192" s="258"/>
      <c r="O192" s="259"/>
      <c r="P192" s="259"/>
      <c r="Q192" s="259"/>
      <c r="R192" s="259"/>
      <c r="S192" s="259"/>
      <c r="T192" s="259"/>
      <c r="U192" s="259"/>
      <c r="V192" s="259"/>
      <c r="W192" s="259"/>
      <c r="X192" s="260"/>
      <c r="Y192" s="13"/>
      <c r="Z192" s="13"/>
      <c r="AA192" s="13"/>
      <c r="AB192" s="13"/>
      <c r="AC192" s="13"/>
      <c r="AD192" s="13"/>
      <c r="AE192" s="13"/>
      <c r="AT192" s="261" t="s">
        <v>156</v>
      </c>
      <c r="AU192" s="261" t="s">
        <v>114</v>
      </c>
      <c r="AV192" s="13" t="s">
        <v>114</v>
      </c>
      <c r="AW192" s="13" t="s">
        <v>4</v>
      </c>
      <c r="AX192" s="13" t="s">
        <v>83</v>
      </c>
      <c r="AY192" s="261" t="s">
        <v>141</v>
      </c>
    </row>
    <row r="193" spans="1:65" s="2" customFormat="1" ht="33" customHeight="1">
      <c r="A193" s="36"/>
      <c r="B193" s="37"/>
      <c r="C193" s="227" t="s">
        <v>323</v>
      </c>
      <c r="D193" s="227" t="s">
        <v>144</v>
      </c>
      <c r="E193" s="228" t="s">
        <v>324</v>
      </c>
      <c r="F193" s="229" t="s">
        <v>325</v>
      </c>
      <c r="G193" s="230" t="s">
        <v>161</v>
      </c>
      <c r="H193" s="231">
        <v>32.1</v>
      </c>
      <c r="I193" s="232"/>
      <c r="J193" s="232"/>
      <c r="K193" s="233">
        <f>ROUND(P193*H193,2)</f>
        <v>0</v>
      </c>
      <c r="L193" s="229" t="s">
        <v>148</v>
      </c>
      <c r="M193" s="42"/>
      <c r="N193" s="234" t="s">
        <v>1</v>
      </c>
      <c r="O193" s="235" t="s">
        <v>42</v>
      </c>
      <c r="P193" s="236">
        <f>I193+J193</f>
        <v>0</v>
      </c>
      <c r="Q193" s="236">
        <f>ROUND(I193*H193,2)</f>
        <v>0</v>
      </c>
      <c r="R193" s="236">
        <f>ROUND(J193*H193,2)</f>
        <v>0</v>
      </c>
      <c r="S193" s="89"/>
      <c r="T193" s="237">
        <f>S193*H193</f>
        <v>0</v>
      </c>
      <c r="U193" s="237">
        <v>0.0026</v>
      </c>
      <c r="V193" s="237">
        <f>U193*H193</f>
        <v>0.08346</v>
      </c>
      <c r="W193" s="237">
        <v>0</v>
      </c>
      <c r="X193" s="238">
        <f>W193*H193</f>
        <v>0</v>
      </c>
      <c r="Y193" s="36"/>
      <c r="Z193" s="36"/>
      <c r="AA193" s="36"/>
      <c r="AB193" s="36"/>
      <c r="AC193" s="36"/>
      <c r="AD193" s="36"/>
      <c r="AE193" s="36"/>
      <c r="AR193" s="239" t="s">
        <v>212</v>
      </c>
      <c r="AT193" s="239" t="s">
        <v>144</v>
      </c>
      <c r="AU193" s="239" t="s">
        <v>114</v>
      </c>
      <c r="AY193" s="15" t="s">
        <v>141</v>
      </c>
      <c r="BE193" s="240">
        <f>IF(O193="základní",K193,0)</f>
        <v>0</v>
      </c>
      <c r="BF193" s="240">
        <f>IF(O193="snížená",K193,0)</f>
        <v>0</v>
      </c>
      <c r="BG193" s="240">
        <f>IF(O193="zákl. přenesená",K193,0)</f>
        <v>0</v>
      </c>
      <c r="BH193" s="240">
        <f>IF(O193="sníž. přenesená",K193,0)</f>
        <v>0</v>
      </c>
      <c r="BI193" s="240">
        <f>IF(O193="nulová",K193,0)</f>
        <v>0</v>
      </c>
      <c r="BJ193" s="15" t="s">
        <v>114</v>
      </c>
      <c r="BK193" s="240">
        <f>ROUND(P193*H193,2)</f>
        <v>0</v>
      </c>
      <c r="BL193" s="15" t="s">
        <v>212</v>
      </c>
      <c r="BM193" s="239" t="s">
        <v>326</v>
      </c>
    </row>
    <row r="194" spans="1:65" s="2" customFormat="1" ht="24.15" customHeight="1">
      <c r="A194" s="36"/>
      <c r="B194" s="37"/>
      <c r="C194" s="241" t="s">
        <v>327</v>
      </c>
      <c r="D194" s="241" t="s">
        <v>151</v>
      </c>
      <c r="E194" s="242" t="s">
        <v>328</v>
      </c>
      <c r="F194" s="243" t="s">
        <v>329</v>
      </c>
      <c r="G194" s="244" t="s">
        <v>161</v>
      </c>
      <c r="H194" s="245">
        <v>35.31</v>
      </c>
      <c r="I194" s="246"/>
      <c r="J194" s="247"/>
      <c r="K194" s="248">
        <f>ROUND(P194*H194,2)</f>
        <v>0</v>
      </c>
      <c r="L194" s="243" t="s">
        <v>148</v>
      </c>
      <c r="M194" s="249"/>
      <c r="N194" s="250" t="s">
        <v>1</v>
      </c>
      <c r="O194" s="235" t="s">
        <v>42</v>
      </c>
      <c r="P194" s="236">
        <f>I194+J194</f>
        <v>0</v>
      </c>
      <c r="Q194" s="236">
        <f>ROUND(I194*H194,2)</f>
        <v>0</v>
      </c>
      <c r="R194" s="236">
        <f>ROUND(J194*H194,2)</f>
        <v>0</v>
      </c>
      <c r="S194" s="89"/>
      <c r="T194" s="237">
        <f>S194*H194</f>
        <v>0</v>
      </c>
      <c r="U194" s="237">
        <v>0.0193</v>
      </c>
      <c r="V194" s="237">
        <f>U194*H194</f>
        <v>0.6814830000000001</v>
      </c>
      <c r="W194" s="237">
        <v>0</v>
      </c>
      <c r="X194" s="238">
        <f>W194*H194</f>
        <v>0</v>
      </c>
      <c r="Y194" s="36"/>
      <c r="Z194" s="36"/>
      <c r="AA194" s="36"/>
      <c r="AB194" s="36"/>
      <c r="AC194" s="36"/>
      <c r="AD194" s="36"/>
      <c r="AE194" s="36"/>
      <c r="AR194" s="239" t="s">
        <v>261</v>
      </c>
      <c r="AT194" s="239" t="s">
        <v>151</v>
      </c>
      <c r="AU194" s="239" t="s">
        <v>114</v>
      </c>
      <c r="AY194" s="15" t="s">
        <v>141</v>
      </c>
      <c r="BE194" s="240">
        <f>IF(O194="základní",K194,0)</f>
        <v>0</v>
      </c>
      <c r="BF194" s="240">
        <f>IF(O194="snížená",K194,0)</f>
        <v>0</v>
      </c>
      <c r="BG194" s="240">
        <f>IF(O194="zákl. přenesená",K194,0)</f>
        <v>0</v>
      </c>
      <c r="BH194" s="240">
        <f>IF(O194="sníž. přenesená",K194,0)</f>
        <v>0</v>
      </c>
      <c r="BI194" s="240">
        <f>IF(O194="nulová",K194,0)</f>
        <v>0</v>
      </c>
      <c r="BJ194" s="15" t="s">
        <v>114</v>
      </c>
      <c r="BK194" s="240">
        <f>ROUND(P194*H194,2)</f>
        <v>0</v>
      </c>
      <c r="BL194" s="15" t="s">
        <v>212</v>
      </c>
      <c r="BM194" s="239" t="s">
        <v>330</v>
      </c>
    </row>
    <row r="195" spans="1:51" s="13" customFormat="1" ht="12">
      <c r="A195" s="13"/>
      <c r="B195" s="251"/>
      <c r="C195" s="252"/>
      <c r="D195" s="253" t="s">
        <v>156</v>
      </c>
      <c r="E195" s="252"/>
      <c r="F195" s="254" t="s">
        <v>331</v>
      </c>
      <c r="G195" s="252"/>
      <c r="H195" s="255">
        <v>35.31</v>
      </c>
      <c r="I195" s="256"/>
      <c r="J195" s="256"/>
      <c r="K195" s="252"/>
      <c r="L195" s="252"/>
      <c r="M195" s="257"/>
      <c r="N195" s="258"/>
      <c r="O195" s="259"/>
      <c r="P195" s="259"/>
      <c r="Q195" s="259"/>
      <c r="R195" s="259"/>
      <c r="S195" s="259"/>
      <c r="T195" s="259"/>
      <c r="U195" s="259"/>
      <c r="V195" s="259"/>
      <c r="W195" s="259"/>
      <c r="X195" s="260"/>
      <c r="Y195" s="13"/>
      <c r="Z195" s="13"/>
      <c r="AA195" s="13"/>
      <c r="AB195" s="13"/>
      <c r="AC195" s="13"/>
      <c r="AD195" s="13"/>
      <c r="AE195" s="13"/>
      <c r="AT195" s="261" t="s">
        <v>156</v>
      </c>
      <c r="AU195" s="261" t="s">
        <v>114</v>
      </c>
      <c r="AV195" s="13" t="s">
        <v>114</v>
      </c>
      <c r="AW195" s="13" t="s">
        <v>4</v>
      </c>
      <c r="AX195" s="13" t="s">
        <v>83</v>
      </c>
      <c r="AY195" s="261" t="s">
        <v>141</v>
      </c>
    </row>
    <row r="196" spans="1:65" s="2" customFormat="1" ht="24.15" customHeight="1">
      <c r="A196" s="36"/>
      <c r="B196" s="37"/>
      <c r="C196" s="227" t="s">
        <v>332</v>
      </c>
      <c r="D196" s="227" t="s">
        <v>144</v>
      </c>
      <c r="E196" s="228" t="s">
        <v>333</v>
      </c>
      <c r="F196" s="229" t="s">
        <v>334</v>
      </c>
      <c r="G196" s="230" t="s">
        <v>147</v>
      </c>
      <c r="H196" s="231">
        <v>18.5</v>
      </c>
      <c r="I196" s="232"/>
      <c r="J196" s="232"/>
      <c r="K196" s="233">
        <f>ROUND(P196*H196,2)</f>
        <v>0</v>
      </c>
      <c r="L196" s="229" t="s">
        <v>148</v>
      </c>
      <c r="M196" s="42"/>
      <c r="N196" s="234" t="s">
        <v>1</v>
      </c>
      <c r="O196" s="235" t="s">
        <v>42</v>
      </c>
      <c r="P196" s="236">
        <f>I196+J196</f>
        <v>0</v>
      </c>
      <c r="Q196" s="236">
        <f>ROUND(I196*H196,2)</f>
        <v>0</v>
      </c>
      <c r="R196" s="236">
        <f>ROUND(J196*H196,2)</f>
        <v>0</v>
      </c>
      <c r="S196" s="89"/>
      <c r="T196" s="237">
        <f>S196*H196</f>
        <v>0</v>
      </c>
      <c r="U196" s="237">
        <v>5E-05</v>
      </c>
      <c r="V196" s="237">
        <f>U196*H196</f>
        <v>0.000925</v>
      </c>
      <c r="W196" s="237">
        <v>0</v>
      </c>
      <c r="X196" s="238">
        <f>W196*H196</f>
        <v>0</v>
      </c>
      <c r="Y196" s="36"/>
      <c r="Z196" s="36"/>
      <c r="AA196" s="36"/>
      <c r="AB196" s="36"/>
      <c r="AC196" s="36"/>
      <c r="AD196" s="36"/>
      <c r="AE196" s="36"/>
      <c r="AR196" s="239" t="s">
        <v>212</v>
      </c>
      <c r="AT196" s="239" t="s">
        <v>144</v>
      </c>
      <c r="AU196" s="239" t="s">
        <v>114</v>
      </c>
      <c r="AY196" s="15" t="s">
        <v>141</v>
      </c>
      <c r="BE196" s="240">
        <f>IF(O196="základní",K196,0)</f>
        <v>0</v>
      </c>
      <c r="BF196" s="240">
        <f>IF(O196="snížená",K196,0)</f>
        <v>0</v>
      </c>
      <c r="BG196" s="240">
        <f>IF(O196="zákl. přenesená",K196,0)</f>
        <v>0</v>
      </c>
      <c r="BH196" s="240">
        <f>IF(O196="sníž. přenesená",K196,0)</f>
        <v>0</v>
      </c>
      <c r="BI196" s="240">
        <f>IF(O196="nulová",K196,0)</f>
        <v>0</v>
      </c>
      <c r="BJ196" s="15" t="s">
        <v>114</v>
      </c>
      <c r="BK196" s="240">
        <f>ROUND(P196*H196,2)</f>
        <v>0</v>
      </c>
      <c r="BL196" s="15" t="s">
        <v>212</v>
      </c>
      <c r="BM196" s="239" t="s">
        <v>335</v>
      </c>
    </row>
    <row r="197" spans="1:65" s="2" customFormat="1" ht="24.15" customHeight="1">
      <c r="A197" s="36"/>
      <c r="B197" s="37"/>
      <c r="C197" s="227" t="s">
        <v>336</v>
      </c>
      <c r="D197" s="227" t="s">
        <v>144</v>
      </c>
      <c r="E197" s="228" t="s">
        <v>337</v>
      </c>
      <c r="F197" s="229" t="s">
        <v>338</v>
      </c>
      <c r="G197" s="230" t="s">
        <v>147</v>
      </c>
      <c r="H197" s="231">
        <v>6</v>
      </c>
      <c r="I197" s="232"/>
      <c r="J197" s="232"/>
      <c r="K197" s="233">
        <f>ROUND(P197*H197,2)</f>
        <v>0</v>
      </c>
      <c r="L197" s="229" t="s">
        <v>148</v>
      </c>
      <c r="M197" s="42"/>
      <c r="N197" s="234" t="s">
        <v>1</v>
      </c>
      <c r="O197" s="235" t="s">
        <v>42</v>
      </c>
      <c r="P197" s="236">
        <f>I197+J197</f>
        <v>0</v>
      </c>
      <c r="Q197" s="236">
        <f>ROUND(I197*H197,2)</f>
        <v>0</v>
      </c>
      <c r="R197" s="236">
        <f>ROUND(J197*H197,2)</f>
        <v>0</v>
      </c>
      <c r="S197" s="89"/>
      <c r="T197" s="237">
        <f>S197*H197</f>
        <v>0</v>
      </c>
      <c r="U197" s="237">
        <v>0.00028</v>
      </c>
      <c r="V197" s="237">
        <f>U197*H197</f>
        <v>0.0016799999999999999</v>
      </c>
      <c r="W197" s="237">
        <v>0</v>
      </c>
      <c r="X197" s="238">
        <f>W197*H197</f>
        <v>0</v>
      </c>
      <c r="Y197" s="36"/>
      <c r="Z197" s="36"/>
      <c r="AA197" s="36"/>
      <c r="AB197" s="36"/>
      <c r="AC197" s="36"/>
      <c r="AD197" s="36"/>
      <c r="AE197" s="36"/>
      <c r="AR197" s="239" t="s">
        <v>212</v>
      </c>
      <c r="AT197" s="239" t="s">
        <v>144</v>
      </c>
      <c r="AU197" s="239" t="s">
        <v>114</v>
      </c>
      <c r="AY197" s="15" t="s">
        <v>141</v>
      </c>
      <c r="BE197" s="240">
        <f>IF(O197="základní",K197,0)</f>
        <v>0</v>
      </c>
      <c r="BF197" s="240">
        <f>IF(O197="snížená",K197,0)</f>
        <v>0</v>
      </c>
      <c r="BG197" s="240">
        <f>IF(O197="zákl. přenesená",K197,0)</f>
        <v>0</v>
      </c>
      <c r="BH197" s="240">
        <f>IF(O197="sníž. přenesená",K197,0)</f>
        <v>0</v>
      </c>
      <c r="BI197" s="240">
        <f>IF(O197="nulová",K197,0)</f>
        <v>0</v>
      </c>
      <c r="BJ197" s="15" t="s">
        <v>114</v>
      </c>
      <c r="BK197" s="240">
        <f>ROUND(P197*H197,2)</f>
        <v>0</v>
      </c>
      <c r="BL197" s="15" t="s">
        <v>212</v>
      </c>
      <c r="BM197" s="239" t="s">
        <v>339</v>
      </c>
    </row>
    <row r="198" spans="1:65" s="2" customFormat="1" ht="16.5" customHeight="1">
      <c r="A198" s="36"/>
      <c r="B198" s="37"/>
      <c r="C198" s="241" t="s">
        <v>340</v>
      </c>
      <c r="D198" s="241" t="s">
        <v>151</v>
      </c>
      <c r="E198" s="242" t="s">
        <v>341</v>
      </c>
      <c r="F198" s="243" t="s">
        <v>342</v>
      </c>
      <c r="G198" s="244" t="s">
        <v>147</v>
      </c>
      <c r="H198" s="245">
        <v>6</v>
      </c>
      <c r="I198" s="246"/>
      <c r="J198" s="247"/>
      <c r="K198" s="248">
        <f>ROUND(P198*H198,2)</f>
        <v>0</v>
      </c>
      <c r="L198" s="243" t="s">
        <v>1</v>
      </c>
      <c r="M198" s="249"/>
      <c r="N198" s="250" t="s">
        <v>1</v>
      </c>
      <c r="O198" s="235" t="s">
        <v>42</v>
      </c>
      <c r="P198" s="236">
        <f>I198+J198</f>
        <v>0</v>
      </c>
      <c r="Q198" s="236">
        <f>ROUND(I198*H198,2)</f>
        <v>0</v>
      </c>
      <c r="R198" s="236">
        <f>ROUND(J198*H198,2)</f>
        <v>0</v>
      </c>
      <c r="S198" s="89"/>
      <c r="T198" s="237">
        <f>S198*H198</f>
        <v>0</v>
      </c>
      <c r="U198" s="237">
        <v>0.00012</v>
      </c>
      <c r="V198" s="237">
        <f>U198*H198</f>
        <v>0.00072</v>
      </c>
      <c r="W198" s="237">
        <v>0</v>
      </c>
      <c r="X198" s="238">
        <f>W198*H198</f>
        <v>0</v>
      </c>
      <c r="Y198" s="36"/>
      <c r="Z198" s="36"/>
      <c r="AA198" s="36"/>
      <c r="AB198" s="36"/>
      <c r="AC198" s="36"/>
      <c r="AD198" s="36"/>
      <c r="AE198" s="36"/>
      <c r="AR198" s="239" t="s">
        <v>261</v>
      </c>
      <c r="AT198" s="239" t="s">
        <v>151</v>
      </c>
      <c r="AU198" s="239" t="s">
        <v>114</v>
      </c>
      <c r="AY198" s="15" t="s">
        <v>141</v>
      </c>
      <c r="BE198" s="240">
        <f>IF(O198="základní",K198,0)</f>
        <v>0</v>
      </c>
      <c r="BF198" s="240">
        <f>IF(O198="snížená",K198,0)</f>
        <v>0</v>
      </c>
      <c r="BG198" s="240">
        <f>IF(O198="zákl. přenesená",K198,0)</f>
        <v>0</v>
      </c>
      <c r="BH198" s="240">
        <f>IF(O198="sníž. přenesená",K198,0)</f>
        <v>0</v>
      </c>
      <c r="BI198" s="240">
        <f>IF(O198="nulová",K198,0)</f>
        <v>0</v>
      </c>
      <c r="BJ198" s="15" t="s">
        <v>114</v>
      </c>
      <c r="BK198" s="240">
        <f>ROUND(P198*H198,2)</f>
        <v>0</v>
      </c>
      <c r="BL198" s="15" t="s">
        <v>212</v>
      </c>
      <c r="BM198" s="239" t="s">
        <v>343</v>
      </c>
    </row>
    <row r="199" spans="1:65" s="2" customFormat="1" ht="24.15" customHeight="1">
      <c r="A199" s="36"/>
      <c r="B199" s="37"/>
      <c r="C199" s="227" t="s">
        <v>344</v>
      </c>
      <c r="D199" s="227" t="s">
        <v>144</v>
      </c>
      <c r="E199" s="228" t="s">
        <v>345</v>
      </c>
      <c r="F199" s="229" t="s">
        <v>346</v>
      </c>
      <c r="G199" s="230" t="s">
        <v>147</v>
      </c>
      <c r="H199" s="231">
        <v>18.5</v>
      </c>
      <c r="I199" s="232"/>
      <c r="J199" s="232"/>
      <c r="K199" s="233">
        <f>ROUND(P199*H199,2)</f>
        <v>0</v>
      </c>
      <c r="L199" s="229" t="s">
        <v>148</v>
      </c>
      <c r="M199" s="42"/>
      <c r="N199" s="234" t="s">
        <v>1</v>
      </c>
      <c r="O199" s="235" t="s">
        <v>42</v>
      </c>
      <c r="P199" s="236">
        <f>I199+J199</f>
        <v>0</v>
      </c>
      <c r="Q199" s="236">
        <f>ROUND(I199*H199,2)</f>
        <v>0</v>
      </c>
      <c r="R199" s="236">
        <f>ROUND(J199*H199,2)</f>
        <v>0</v>
      </c>
      <c r="S199" s="89"/>
      <c r="T199" s="237">
        <f>S199*H199</f>
        <v>0</v>
      </c>
      <c r="U199" s="237">
        <v>0.00032</v>
      </c>
      <c r="V199" s="237">
        <f>U199*H199</f>
        <v>0.005920000000000001</v>
      </c>
      <c r="W199" s="237">
        <v>0</v>
      </c>
      <c r="X199" s="238">
        <f>W199*H199</f>
        <v>0</v>
      </c>
      <c r="Y199" s="36"/>
      <c r="Z199" s="36"/>
      <c r="AA199" s="36"/>
      <c r="AB199" s="36"/>
      <c r="AC199" s="36"/>
      <c r="AD199" s="36"/>
      <c r="AE199" s="36"/>
      <c r="AR199" s="239" t="s">
        <v>212</v>
      </c>
      <c r="AT199" s="239" t="s">
        <v>144</v>
      </c>
      <c r="AU199" s="239" t="s">
        <v>114</v>
      </c>
      <c r="AY199" s="15" t="s">
        <v>141</v>
      </c>
      <c r="BE199" s="240">
        <f>IF(O199="základní",K199,0)</f>
        <v>0</v>
      </c>
      <c r="BF199" s="240">
        <f>IF(O199="snížená",K199,0)</f>
        <v>0</v>
      </c>
      <c r="BG199" s="240">
        <f>IF(O199="zákl. přenesená",K199,0)</f>
        <v>0</v>
      </c>
      <c r="BH199" s="240">
        <f>IF(O199="sníž. přenesená",K199,0)</f>
        <v>0</v>
      </c>
      <c r="BI199" s="240">
        <f>IF(O199="nulová",K199,0)</f>
        <v>0</v>
      </c>
      <c r="BJ199" s="15" t="s">
        <v>114</v>
      </c>
      <c r="BK199" s="240">
        <f>ROUND(P199*H199,2)</f>
        <v>0</v>
      </c>
      <c r="BL199" s="15" t="s">
        <v>212</v>
      </c>
      <c r="BM199" s="239" t="s">
        <v>347</v>
      </c>
    </row>
    <row r="200" spans="1:65" s="2" customFormat="1" ht="49.05" customHeight="1">
      <c r="A200" s="36"/>
      <c r="B200" s="37"/>
      <c r="C200" s="227" t="s">
        <v>348</v>
      </c>
      <c r="D200" s="227" t="s">
        <v>144</v>
      </c>
      <c r="E200" s="228" t="s">
        <v>349</v>
      </c>
      <c r="F200" s="229" t="s">
        <v>350</v>
      </c>
      <c r="G200" s="230" t="s">
        <v>221</v>
      </c>
      <c r="H200" s="231">
        <v>0.859</v>
      </c>
      <c r="I200" s="232"/>
      <c r="J200" s="232"/>
      <c r="K200" s="233">
        <f>ROUND(P200*H200,2)</f>
        <v>0</v>
      </c>
      <c r="L200" s="229" t="s">
        <v>148</v>
      </c>
      <c r="M200" s="42"/>
      <c r="N200" s="234" t="s">
        <v>1</v>
      </c>
      <c r="O200" s="235" t="s">
        <v>42</v>
      </c>
      <c r="P200" s="236">
        <f>I200+J200</f>
        <v>0</v>
      </c>
      <c r="Q200" s="236">
        <f>ROUND(I200*H200,2)</f>
        <v>0</v>
      </c>
      <c r="R200" s="236">
        <f>ROUND(J200*H200,2)</f>
        <v>0</v>
      </c>
      <c r="S200" s="89"/>
      <c r="T200" s="237">
        <f>S200*H200</f>
        <v>0</v>
      </c>
      <c r="U200" s="237">
        <v>0</v>
      </c>
      <c r="V200" s="237">
        <f>U200*H200</f>
        <v>0</v>
      </c>
      <c r="W200" s="237">
        <v>0</v>
      </c>
      <c r="X200" s="238">
        <f>W200*H200</f>
        <v>0</v>
      </c>
      <c r="Y200" s="36"/>
      <c r="Z200" s="36"/>
      <c r="AA200" s="36"/>
      <c r="AB200" s="36"/>
      <c r="AC200" s="36"/>
      <c r="AD200" s="36"/>
      <c r="AE200" s="36"/>
      <c r="AR200" s="239" t="s">
        <v>212</v>
      </c>
      <c r="AT200" s="239" t="s">
        <v>144</v>
      </c>
      <c r="AU200" s="239" t="s">
        <v>114</v>
      </c>
      <c r="AY200" s="15" t="s">
        <v>141</v>
      </c>
      <c r="BE200" s="240">
        <f>IF(O200="základní",K200,0)</f>
        <v>0</v>
      </c>
      <c r="BF200" s="240">
        <f>IF(O200="snížená",K200,0)</f>
        <v>0</v>
      </c>
      <c r="BG200" s="240">
        <f>IF(O200="zákl. přenesená",K200,0)</f>
        <v>0</v>
      </c>
      <c r="BH200" s="240">
        <f>IF(O200="sníž. přenesená",K200,0)</f>
        <v>0</v>
      </c>
      <c r="BI200" s="240">
        <f>IF(O200="nulová",K200,0)</f>
        <v>0</v>
      </c>
      <c r="BJ200" s="15" t="s">
        <v>114</v>
      </c>
      <c r="BK200" s="240">
        <f>ROUND(P200*H200,2)</f>
        <v>0</v>
      </c>
      <c r="BL200" s="15" t="s">
        <v>212</v>
      </c>
      <c r="BM200" s="239" t="s">
        <v>351</v>
      </c>
    </row>
    <row r="201" spans="1:63" s="12" customFormat="1" ht="22.8" customHeight="1">
      <c r="A201" s="12"/>
      <c r="B201" s="210"/>
      <c r="C201" s="211"/>
      <c r="D201" s="212" t="s">
        <v>77</v>
      </c>
      <c r="E201" s="225" t="s">
        <v>352</v>
      </c>
      <c r="F201" s="225" t="s">
        <v>353</v>
      </c>
      <c r="G201" s="211"/>
      <c r="H201" s="211"/>
      <c r="I201" s="214"/>
      <c r="J201" s="214"/>
      <c r="K201" s="226">
        <f>BK201</f>
        <v>0</v>
      </c>
      <c r="L201" s="211"/>
      <c r="M201" s="216"/>
      <c r="N201" s="217"/>
      <c r="O201" s="218"/>
      <c r="P201" s="218"/>
      <c r="Q201" s="219">
        <f>SUM(Q202:Q210)</f>
        <v>0</v>
      </c>
      <c r="R201" s="219">
        <f>SUM(R202:R210)</f>
        <v>0</v>
      </c>
      <c r="S201" s="218"/>
      <c r="T201" s="220">
        <f>SUM(T202:T210)</f>
        <v>0</v>
      </c>
      <c r="U201" s="218"/>
      <c r="V201" s="220">
        <f>SUM(V202:V210)</f>
        <v>0.01999</v>
      </c>
      <c r="W201" s="218"/>
      <c r="X201" s="221">
        <f>SUM(X202:X210)</f>
        <v>0</v>
      </c>
      <c r="Y201" s="12"/>
      <c r="Z201" s="12"/>
      <c r="AA201" s="12"/>
      <c r="AB201" s="12"/>
      <c r="AC201" s="12"/>
      <c r="AD201" s="12"/>
      <c r="AE201" s="12"/>
      <c r="AR201" s="222" t="s">
        <v>114</v>
      </c>
      <c r="AT201" s="223" t="s">
        <v>77</v>
      </c>
      <c r="AU201" s="223" t="s">
        <v>83</v>
      </c>
      <c r="AY201" s="222" t="s">
        <v>141</v>
      </c>
      <c r="BK201" s="224">
        <f>SUM(BK202:BK210)</f>
        <v>0</v>
      </c>
    </row>
    <row r="202" spans="1:65" s="2" customFormat="1" ht="24.15" customHeight="1">
      <c r="A202" s="36"/>
      <c r="B202" s="37"/>
      <c r="C202" s="227" t="s">
        <v>354</v>
      </c>
      <c r="D202" s="227" t="s">
        <v>144</v>
      </c>
      <c r="E202" s="228" t="s">
        <v>355</v>
      </c>
      <c r="F202" s="229" t="s">
        <v>356</v>
      </c>
      <c r="G202" s="230" t="s">
        <v>161</v>
      </c>
      <c r="H202" s="231">
        <v>10</v>
      </c>
      <c r="I202" s="232"/>
      <c r="J202" s="232"/>
      <c r="K202" s="233">
        <f>ROUND(P202*H202,2)</f>
        <v>0</v>
      </c>
      <c r="L202" s="229" t="s">
        <v>148</v>
      </c>
      <c r="M202" s="42"/>
      <c r="N202" s="234" t="s">
        <v>1</v>
      </c>
      <c r="O202" s="235" t="s">
        <v>42</v>
      </c>
      <c r="P202" s="236">
        <f>I202+J202</f>
        <v>0</v>
      </c>
      <c r="Q202" s="236">
        <f>ROUND(I202*H202,2)</f>
        <v>0</v>
      </c>
      <c r="R202" s="236">
        <f>ROUND(J202*H202,2)</f>
        <v>0</v>
      </c>
      <c r="S202" s="89"/>
      <c r="T202" s="237">
        <f>S202*H202</f>
        <v>0</v>
      </c>
      <c r="U202" s="237">
        <v>2E-05</v>
      </c>
      <c r="V202" s="237">
        <f>U202*H202</f>
        <v>0.0002</v>
      </c>
      <c r="W202" s="237">
        <v>0</v>
      </c>
      <c r="X202" s="238">
        <f>W202*H202</f>
        <v>0</v>
      </c>
      <c r="Y202" s="36"/>
      <c r="Z202" s="36"/>
      <c r="AA202" s="36"/>
      <c r="AB202" s="36"/>
      <c r="AC202" s="36"/>
      <c r="AD202" s="36"/>
      <c r="AE202" s="36"/>
      <c r="AR202" s="239" t="s">
        <v>212</v>
      </c>
      <c r="AT202" s="239" t="s">
        <v>144</v>
      </c>
      <c r="AU202" s="239" t="s">
        <v>114</v>
      </c>
      <c r="AY202" s="15" t="s">
        <v>141</v>
      </c>
      <c r="BE202" s="240">
        <f>IF(O202="základní",K202,0)</f>
        <v>0</v>
      </c>
      <c r="BF202" s="240">
        <f>IF(O202="snížená",K202,0)</f>
        <v>0</v>
      </c>
      <c r="BG202" s="240">
        <f>IF(O202="zákl. přenesená",K202,0)</f>
        <v>0</v>
      </c>
      <c r="BH202" s="240">
        <f>IF(O202="sníž. přenesená",K202,0)</f>
        <v>0</v>
      </c>
      <c r="BI202" s="240">
        <f>IF(O202="nulová",K202,0)</f>
        <v>0</v>
      </c>
      <c r="BJ202" s="15" t="s">
        <v>114</v>
      </c>
      <c r="BK202" s="240">
        <f>ROUND(P202*H202,2)</f>
        <v>0</v>
      </c>
      <c r="BL202" s="15" t="s">
        <v>212</v>
      </c>
      <c r="BM202" s="239" t="s">
        <v>357</v>
      </c>
    </row>
    <row r="203" spans="1:65" s="2" customFormat="1" ht="24.15" customHeight="1">
      <c r="A203" s="36"/>
      <c r="B203" s="37"/>
      <c r="C203" s="227" t="s">
        <v>358</v>
      </c>
      <c r="D203" s="227" t="s">
        <v>144</v>
      </c>
      <c r="E203" s="228" t="s">
        <v>359</v>
      </c>
      <c r="F203" s="229" t="s">
        <v>360</v>
      </c>
      <c r="G203" s="230" t="s">
        <v>161</v>
      </c>
      <c r="H203" s="231">
        <v>10</v>
      </c>
      <c r="I203" s="232"/>
      <c r="J203" s="232"/>
      <c r="K203" s="233">
        <f>ROUND(P203*H203,2)</f>
        <v>0</v>
      </c>
      <c r="L203" s="229" t="s">
        <v>148</v>
      </c>
      <c r="M203" s="42"/>
      <c r="N203" s="234" t="s">
        <v>1</v>
      </c>
      <c r="O203" s="235" t="s">
        <v>42</v>
      </c>
      <c r="P203" s="236">
        <f>I203+J203</f>
        <v>0</v>
      </c>
      <c r="Q203" s="236">
        <f>ROUND(I203*H203,2)</f>
        <v>0</v>
      </c>
      <c r="R203" s="236">
        <f>ROUND(J203*H203,2)</f>
        <v>0</v>
      </c>
      <c r="S203" s="89"/>
      <c r="T203" s="237">
        <f>S203*H203</f>
        <v>0</v>
      </c>
      <c r="U203" s="237">
        <v>0</v>
      </c>
      <c r="V203" s="237">
        <f>U203*H203</f>
        <v>0</v>
      </c>
      <c r="W203" s="237">
        <v>0</v>
      </c>
      <c r="X203" s="238">
        <f>W203*H203</f>
        <v>0</v>
      </c>
      <c r="Y203" s="36"/>
      <c r="Z203" s="36"/>
      <c r="AA203" s="36"/>
      <c r="AB203" s="36"/>
      <c r="AC203" s="36"/>
      <c r="AD203" s="36"/>
      <c r="AE203" s="36"/>
      <c r="AR203" s="239" t="s">
        <v>212</v>
      </c>
      <c r="AT203" s="239" t="s">
        <v>144</v>
      </c>
      <c r="AU203" s="239" t="s">
        <v>114</v>
      </c>
      <c r="AY203" s="15" t="s">
        <v>141</v>
      </c>
      <c r="BE203" s="240">
        <f>IF(O203="základní",K203,0)</f>
        <v>0</v>
      </c>
      <c r="BF203" s="240">
        <f>IF(O203="snížená",K203,0)</f>
        <v>0</v>
      </c>
      <c r="BG203" s="240">
        <f>IF(O203="zákl. přenesená",K203,0)</f>
        <v>0</v>
      </c>
      <c r="BH203" s="240">
        <f>IF(O203="sníž. přenesená",K203,0)</f>
        <v>0</v>
      </c>
      <c r="BI203" s="240">
        <f>IF(O203="nulová",K203,0)</f>
        <v>0</v>
      </c>
      <c r="BJ203" s="15" t="s">
        <v>114</v>
      </c>
      <c r="BK203" s="240">
        <f>ROUND(P203*H203,2)</f>
        <v>0</v>
      </c>
      <c r="BL203" s="15" t="s">
        <v>212</v>
      </c>
      <c r="BM203" s="239" t="s">
        <v>361</v>
      </c>
    </row>
    <row r="204" spans="1:65" s="2" customFormat="1" ht="24.15" customHeight="1">
      <c r="A204" s="36"/>
      <c r="B204" s="37"/>
      <c r="C204" s="227" t="s">
        <v>362</v>
      </c>
      <c r="D204" s="227" t="s">
        <v>144</v>
      </c>
      <c r="E204" s="228" t="s">
        <v>363</v>
      </c>
      <c r="F204" s="229" t="s">
        <v>364</v>
      </c>
      <c r="G204" s="230" t="s">
        <v>161</v>
      </c>
      <c r="H204" s="231">
        <v>10</v>
      </c>
      <c r="I204" s="232"/>
      <c r="J204" s="232"/>
      <c r="K204" s="233">
        <f>ROUND(P204*H204,2)</f>
        <v>0</v>
      </c>
      <c r="L204" s="229" t="s">
        <v>148</v>
      </c>
      <c r="M204" s="42"/>
      <c r="N204" s="234" t="s">
        <v>1</v>
      </c>
      <c r="O204" s="235" t="s">
        <v>42</v>
      </c>
      <c r="P204" s="236">
        <f>I204+J204</f>
        <v>0</v>
      </c>
      <c r="Q204" s="236">
        <f>ROUND(I204*H204,2)</f>
        <v>0</v>
      </c>
      <c r="R204" s="236">
        <f>ROUND(J204*H204,2)</f>
        <v>0</v>
      </c>
      <c r="S204" s="89"/>
      <c r="T204" s="237">
        <f>S204*H204</f>
        <v>0</v>
      </c>
      <c r="U204" s="237">
        <v>0.00014</v>
      </c>
      <c r="V204" s="237">
        <f>U204*H204</f>
        <v>0.0013999999999999998</v>
      </c>
      <c r="W204" s="237">
        <v>0</v>
      </c>
      <c r="X204" s="238">
        <f>W204*H204</f>
        <v>0</v>
      </c>
      <c r="Y204" s="36"/>
      <c r="Z204" s="36"/>
      <c r="AA204" s="36"/>
      <c r="AB204" s="36"/>
      <c r="AC204" s="36"/>
      <c r="AD204" s="36"/>
      <c r="AE204" s="36"/>
      <c r="AR204" s="239" t="s">
        <v>212</v>
      </c>
      <c r="AT204" s="239" t="s">
        <v>144</v>
      </c>
      <c r="AU204" s="239" t="s">
        <v>114</v>
      </c>
      <c r="AY204" s="15" t="s">
        <v>141</v>
      </c>
      <c r="BE204" s="240">
        <f>IF(O204="základní",K204,0)</f>
        <v>0</v>
      </c>
      <c r="BF204" s="240">
        <f>IF(O204="snížená",K204,0)</f>
        <v>0</v>
      </c>
      <c r="BG204" s="240">
        <f>IF(O204="zákl. přenesená",K204,0)</f>
        <v>0</v>
      </c>
      <c r="BH204" s="240">
        <f>IF(O204="sníž. přenesená",K204,0)</f>
        <v>0</v>
      </c>
      <c r="BI204" s="240">
        <f>IF(O204="nulová",K204,0)</f>
        <v>0</v>
      </c>
      <c r="BJ204" s="15" t="s">
        <v>114</v>
      </c>
      <c r="BK204" s="240">
        <f>ROUND(P204*H204,2)</f>
        <v>0</v>
      </c>
      <c r="BL204" s="15" t="s">
        <v>212</v>
      </c>
      <c r="BM204" s="239" t="s">
        <v>365</v>
      </c>
    </row>
    <row r="205" spans="1:65" s="2" customFormat="1" ht="24.15" customHeight="1">
      <c r="A205" s="36"/>
      <c r="B205" s="37"/>
      <c r="C205" s="227" t="s">
        <v>366</v>
      </c>
      <c r="D205" s="227" t="s">
        <v>144</v>
      </c>
      <c r="E205" s="228" t="s">
        <v>367</v>
      </c>
      <c r="F205" s="229" t="s">
        <v>368</v>
      </c>
      <c r="G205" s="230" t="s">
        <v>161</v>
      </c>
      <c r="H205" s="231">
        <v>20</v>
      </c>
      <c r="I205" s="232"/>
      <c r="J205" s="232"/>
      <c r="K205" s="233">
        <f>ROUND(P205*H205,2)</f>
        <v>0</v>
      </c>
      <c r="L205" s="229" t="s">
        <v>148</v>
      </c>
      <c r="M205" s="42"/>
      <c r="N205" s="234" t="s">
        <v>1</v>
      </c>
      <c r="O205" s="235" t="s">
        <v>42</v>
      </c>
      <c r="P205" s="236">
        <f>I205+J205</f>
        <v>0</v>
      </c>
      <c r="Q205" s="236">
        <f>ROUND(I205*H205,2)</f>
        <v>0</v>
      </c>
      <c r="R205" s="236">
        <f>ROUND(J205*H205,2)</f>
        <v>0</v>
      </c>
      <c r="S205" s="89"/>
      <c r="T205" s="237">
        <f>S205*H205</f>
        <v>0</v>
      </c>
      <c r="U205" s="237">
        <v>0.00012</v>
      </c>
      <c r="V205" s="237">
        <f>U205*H205</f>
        <v>0.0024000000000000002</v>
      </c>
      <c r="W205" s="237">
        <v>0</v>
      </c>
      <c r="X205" s="238">
        <f>W205*H205</f>
        <v>0</v>
      </c>
      <c r="Y205" s="36"/>
      <c r="Z205" s="36"/>
      <c r="AA205" s="36"/>
      <c r="AB205" s="36"/>
      <c r="AC205" s="36"/>
      <c r="AD205" s="36"/>
      <c r="AE205" s="36"/>
      <c r="AR205" s="239" t="s">
        <v>212</v>
      </c>
      <c r="AT205" s="239" t="s">
        <v>144</v>
      </c>
      <c r="AU205" s="239" t="s">
        <v>114</v>
      </c>
      <c r="AY205" s="15" t="s">
        <v>141</v>
      </c>
      <c r="BE205" s="240">
        <f>IF(O205="základní",K205,0)</f>
        <v>0</v>
      </c>
      <c r="BF205" s="240">
        <f>IF(O205="snížená",K205,0)</f>
        <v>0</v>
      </c>
      <c r="BG205" s="240">
        <f>IF(O205="zákl. přenesená",K205,0)</f>
        <v>0</v>
      </c>
      <c r="BH205" s="240">
        <f>IF(O205="sníž. přenesená",K205,0)</f>
        <v>0</v>
      </c>
      <c r="BI205" s="240">
        <f>IF(O205="nulová",K205,0)</f>
        <v>0</v>
      </c>
      <c r="BJ205" s="15" t="s">
        <v>114</v>
      </c>
      <c r="BK205" s="240">
        <f>ROUND(P205*H205,2)</f>
        <v>0</v>
      </c>
      <c r="BL205" s="15" t="s">
        <v>212</v>
      </c>
      <c r="BM205" s="239" t="s">
        <v>369</v>
      </c>
    </row>
    <row r="206" spans="1:51" s="13" customFormat="1" ht="12">
      <c r="A206" s="13"/>
      <c r="B206" s="251"/>
      <c r="C206" s="252"/>
      <c r="D206" s="253" t="s">
        <v>156</v>
      </c>
      <c r="E206" s="262" t="s">
        <v>1</v>
      </c>
      <c r="F206" s="254" t="s">
        <v>370</v>
      </c>
      <c r="G206" s="252"/>
      <c r="H206" s="255">
        <v>20</v>
      </c>
      <c r="I206" s="256"/>
      <c r="J206" s="256"/>
      <c r="K206" s="252"/>
      <c r="L206" s="252"/>
      <c r="M206" s="257"/>
      <c r="N206" s="258"/>
      <c r="O206" s="259"/>
      <c r="P206" s="259"/>
      <c r="Q206" s="259"/>
      <c r="R206" s="259"/>
      <c r="S206" s="259"/>
      <c r="T206" s="259"/>
      <c r="U206" s="259"/>
      <c r="V206" s="259"/>
      <c r="W206" s="259"/>
      <c r="X206" s="260"/>
      <c r="Y206" s="13"/>
      <c r="Z206" s="13"/>
      <c r="AA206" s="13"/>
      <c r="AB206" s="13"/>
      <c r="AC206" s="13"/>
      <c r="AD206" s="13"/>
      <c r="AE206" s="13"/>
      <c r="AT206" s="261" t="s">
        <v>156</v>
      </c>
      <c r="AU206" s="261" t="s">
        <v>114</v>
      </c>
      <c r="AV206" s="13" t="s">
        <v>114</v>
      </c>
      <c r="AW206" s="13" t="s">
        <v>5</v>
      </c>
      <c r="AX206" s="13" t="s">
        <v>83</v>
      </c>
      <c r="AY206" s="261" t="s">
        <v>141</v>
      </c>
    </row>
    <row r="207" spans="1:65" s="2" customFormat="1" ht="24.15" customHeight="1">
      <c r="A207" s="36"/>
      <c r="B207" s="37"/>
      <c r="C207" s="227" t="s">
        <v>371</v>
      </c>
      <c r="D207" s="227" t="s">
        <v>144</v>
      </c>
      <c r="E207" s="228" t="s">
        <v>372</v>
      </c>
      <c r="F207" s="229" t="s">
        <v>373</v>
      </c>
      <c r="G207" s="230" t="s">
        <v>161</v>
      </c>
      <c r="H207" s="231">
        <v>13</v>
      </c>
      <c r="I207" s="232"/>
      <c r="J207" s="232"/>
      <c r="K207" s="233">
        <f>ROUND(P207*H207,2)</f>
        <v>0</v>
      </c>
      <c r="L207" s="229" t="s">
        <v>148</v>
      </c>
      <c r="M207" s="42"/>
      <c r="N207" s="234" t="s">
        <v>1</v>
      </c>
      <c r="O207" s="235" t="s">
        <v>42</v>
      </c>
      <c r="P207" s="236">
        <f>I207+J207</f>
        <v>0</v>
      </c>
      <c r="Q207" s="236">
        <f>ROUND(I207*H207,2)</f>
        <v>0</v>
      </c>
      <c r="R207" s="236">
        <f>ROUND(J207*H207,2)</f>
        <v>0</v>
      </c>
      <c r="S207" s="89"/>
      <c r="T207" s="237">
        <f>S207*H207</f>
        <v>0</v>
      </c>
      <c r="U207" s="237">
        <v>0</v>
      </c>
      <c r="V207" s="237">
        <f>U207*H207</f>
        <v>0</v>
      </c>
      <c r="W207" s="237">
        <v>0</v>
      </c>
      <c r="X207" s="238">
        <f>W207*H207</f>
        <v>0</v>
      </c>
      <c r="Y207" s="36"/>
      <c r="Z207" s="36"/>
      <c r="AA207" s="36"/>
      <c r="AB207" s="36"/>
      <c r="AC207" s="36"/>
      <c r="AD207" s="36"/>
      <c r="AE207" s="36"/>
      <c r="AR207" s="239" t="s">
        <v>212</v>
      </c>
      <c r="AT207" s="239" t="s">
        <v>144</v>
      </c>
      <c r="AU207" s="239" t="s">
        <v>114</v>
      </c>
      <c r="AY207" s="15" t="s">
        <v>141</v>
      </c>
      <c r="BE207" s="240">
        <f>IF(O207="základní",K207,0)</f>
        <v>0</v>
      </c>
      <c r="BF207" s="240">
        <f>IF(O207="snížená",K207,0)</f>
        <v>0</v>
      </c>
      <c r="BG207" s="240">
        <f>IF(O207="zákl. přenesená",K207,0)</f>
        <v>0</v>
      </c>
      <c r="BH207" s="240">
        <f>IF(O207="sníž. přenesená",K207,0)</f>
        <v>0</v>
      </c>
      <c r="BI207" s="240">
        <f>IF(O207="nulová",K207,0)</f>
        <v>0</v>
      </c>
      <c r="BJ207" s="15" t="s">
        <v>114</v>
      </c>
      <c r="BK207" s="240">
        <f>ROUND(P207*H207,2)</f>
        <v>0</v>
      </c>
      <c r="BL207" s="15" t="s">
        <v>212</v>
      </c>
      <c r="BM207" s="239" t="s">
        <v>374</v>
      </c>
    </row>
    <row r="208" spans="1:65" s="2" customFormat="1" ht="37.8" customHeight="1">
      <c r="A208" s="36"/>
      <c r="B208" s="37"/>
      <c r="C208" s="227" t="s">
        <v>375</v>
      </c>
      <c r="D208" s="227" t="s">
        <v>144</v>
      </c>
      <c r="E208" s="228" t="s">
        <v>376</v>
      </c>
      <c r="F208" s="229" t="s">
        <v>377</v>
      </c>
      <c r="G208" s="230" t="s">
        <v>161</v>
      </c>
      <c r="H208" s="231">
        <v>13</v>
      </c>
      <c r="I208" s="232"/>
      <c r="J208" s="232"/>
      <c r="K208" s="233">
        <f>ROUND(P208*H208,2)</f>
        <v>0</v>
      </c>
      <c r="L208" s="229" t="s">
        <v>148</v>
      </c>
      <c r="M208" s="42"/>
      <c r="N208" s="234" t="s">
        <v>1</v>
      </c>
      <c r="O208" s="235" t="s">
        <v>42</v>
      </c>
      <c r="P208" s="236">
        <f>I208+J208</f>
        <v>0</v>
      </c>
      <c r="Q208" s="236">
        <f>ROUND(I208*H208,2)</f>
        <v>0</v>
      </c>
      <c r="R208" s="236">
        <f>ROUND(J208*H208,2)</f>
        <v>0</v>
      </c>
      <c r="S208" s="89"/>
      <c r="T208" s="237">
        <f>S208*H208</f>
        <v>0</v>
      </c>
      <c r="U208" s="237">
        <v>0.00027</v>
      </c>
      <c r="V208" s="237">
        <f>U208*H208</f>
        <v>0.00351</v>
      </c>
      <c r="W208" s="237">
        <v>0</v>
      </c>
      <c r="X208" s="238">
        <f>W208*H208</f>
        <v>0</v>
      </c>
      <c r="Y208" s="36"/>
      <c r="Z208" s="36"/>
      <c r="AA208" s="36"/>
      <c r="AB208" s="36"/>
      <c r="AC208" s="36"/>
      <c r="AD208" s="36"/>
      <c r="AE208" s="36"/>
      <c r="AR208" s="239" t="s">
        <v>212</v>
      </c>
      <c r="AT208" s="239" t="s">
        <v>144</v>
      </c>
      <c r="AU208" s="239" t="s">
        <v>114</v>
      </c>
      <c r="AY208" s="15" t="s">
        <v>141</v>
      </c>
      <c r="BE208" s="240">
        <f>IF(O208="základní",K208,0)</f>
        <v>0</v>
      </c>
      <c r="BF208" s="240">
        <f>IF(O208="snížená",K208,0)</f>
        <v>0</v>
      </c>
      <c r="BG208" s="240">
        <f>IF(O208="zákl. přenesená",K208,0)</f>
        <v>0</v>
      </c>
      <c r="BH208" s="240">
        <f>IF(O208="sníž. přenesená",K208,0)</f>
        <v>0</v>
      </c>
      <c r="BI208" s="240">
        <f>IF(O208="nulová",K208,0)</f>
        <v>0</v>
      </c>
      <c r="BJ208" s="15" t="s">
        <v>114</v>
      </c>
      <c r="BK208" s="240">
        <f>ROUND(P208*H208,2)</f>
        <v>0</v>
      </c>
      <c r="BL208" s="15" t="s">
        <v>212</v>
      </c>
      <c r="BM208" s="239" t="s">
        <v>378</v>
      </c>
    </row>
    <row r="209" spans="1:65" s="2" customFormat="1" ht="24.15" customHeight="1">
      <c r="A209" s="36"/>
      <c r="B209" s="37"/>
      <c r="C209" s="227" t="s">
        <v>379</v>
      </c>
      <c r="D209" s="227" t="s">
        <v>144</v>
      </c>
      <c r="E209" s="228" t="s">
        <v>380</v>
      </c>
      <c r="F209" s="229" t="s">
        <v>381</v>
      </c>
      <c r="G209" s="230" t="s">
        <v>161</v>
      </c>
      <c r="H209" s="231">
        <v>13</v>
      </c>
      <c r="I209" s="232"/>
      <c r="J209" s="232"/>
      <c r="K209" s="233">
        <f>ROUND(P209*H209,2)</f>
        <v>0</v>
      </c>
      <c r="L209" s="229" t="s">
        <v>148</v>
      </c>
      <c r="M209" s="42"/>
      <c r="N209" s="234" t="s">
        <v>1</v>
      </c>
      <c r="O209" s="235" t="s">
        <v>42</v>
      </c>
      <c r="P209" s="236">
        <f>I209+J209</f>
        <v>0</v>
      </c>
      <c r="Q209" s="236">
        <f>ROUND(I209*H209,2)</f>
        <v>0</v>
      </c>
      <c r="R209" s="236">
        <f>ROUND(J209*H209,2)</f>
        <v>0</v>
      </c>
      <c r="S209" s="89"/>
      <c r="T209" s="237">
        <f>S209*H209</f>
        <v>0</v>
      </c>
      <c r="U209" s="237">
        <v>0.0006</v>
      </c>
      <c r="V209" s="237">
        <f>U209*H209</f>
        <v>0.0078</v>
      </c>
      <c r="W209" s="237">
        <v>0</v>
      </c>
      <c r="X209" s="238">
        <f>W209*H209</f>
        <v>0</v>
      </c>
      <c r="Y209" s="36"/>
      <c r="Z209" s="36"/>
      <c r="AA209" s="36"/>
      <c r="AB209" s="36"/>
      <c r="AC209" s="36"/>
      <c r="AD209" s="36"/>
      <c r="AE209" s="36"/>
      <c r="AR209" s="239" t="s">
        <v>212</v>
      </c>
      <c r="AT209" s="239" t="s">
        <v>144</v>
      </c>
      <c r="AU209" s="239" t="s">
        <v>114</v>
      </c>
      <c r="AY209" s="15" t="s">
        <v>141</v>
      </c>
      <c r="BE209" s="240">
        <f>IF(O209="základní",K209,0)</f>
        <v>0</v>
      </c>
      <c r="BF209" s="240">
        <f>IF(O209="snížená",K209,0)</f>
        <v>0</v>
      </c>
      <c r="BG209" s="240">
        <f>IF(O209="zákl. přenesená",K209,0)</f>
        <v>0</v>
      </c>
      <c r="BH209" s="240">
        <f>IF(O209="sníž. přenesená",K209,0)</f>
        <v>0</v>
      </c>
      <c r="BI209" s="240">
        <f>IF(O209="nulová",K209,0)</f>
        <v>0</v>
      </c>
      <c r="BJ209" s="15" t="s">
        <v>114</v>
      </c>
      <c r="BK209" s="240">
        <f>ROUND(P209*H209,2)</f>
        <v>0</v>
      </c>
      <c r="BL209" s="15" t="s">
        <v>212</v>
      </c>
      <c r="BM209" s="239" t="s">
        <v>382</v>
      </c>
    </row>
    <row r="210" spans="1:65" s="2" customFormat="1" ht="44.25" customHeight="1">
      <c r="A210" s="36"/>
      <c r="B210" s="37"/>
      <c r="C210" s="227" t="s">
        <v>383</v>
      </c>
      <c r="D210" s="227" t="s">
        <v>144</v>
      </c>
      <c r="E210" s="228" t="s">
        <v>384</v>
      </c>
      <c r="F210" s="229" t="s">
        <v>385</v>
      </c>
      <c r="G210" s="230" t="s">
        <v>161</v>
      </c>
      <c r="H210" s="231">
        <v>13</v>
      </c>
      <c r="I210" s="232"/>
      <c r="J210" s="232"/>
      <c r="K210" s="233">
        <f>ROUND(P210*H210,2)</f>
        <v>0</v>
      </c>
      <c r="L210" s="229" t="s">
        <v>148</v>
      </c>
      <c r="M210" s="42"/>
      <c r="N210" s="234" t="s">
        <v>1</v>
      </c>
      <c r="O210" s="235" t="s">
        <v>42</v>
      </c>
      <c r="P210" s="236">
        <f>I210+J210</f>
        <v>0</v>
      </c>
      <c r="Q210" s="236">
        <f>ROUND(I210*H210,2)</f>
        <v>0</v>
      </c>
      <c r="R210" s="236">
        <f>ROUND(J210*H210,2)</f>
        <v>0</v>
      </c>
      <c r="S210" s="89"/>
      <c r="T210" s="237">
        <f>S210*H210</f>
        <v>0</v>
      </c>
      <c r="U210" s="237">
        <v>0.00036</v>
      </c>
      <c r="V210" s="237">
        <f>U210*H210</f>
        <v>0.00468</v>
      </c>
      <c r="W210" s="237">
        <v>0</v>
      </c>
      <c r="X210" s="238">
        <f>W210*H210</f>
        <v>0</v>
      </c>
      <c r="Y210" s="36"/>
      <c r="Z210" s="36"/>
      <c r="AA210" s="36"/>
      <c r="AB210" s="36"/>
      <c r="AC210" s="36"/>
      <c r="AD210" s="36"/>
      <c r="AE210" s="36"/>
      <c r="AR210" s="239" t="s">
        <v>212</v>
      </c>
      <c r="AT210" s="239" t="s">
        <v>144</v>
      </c>
      <c r="AU210" s="239" t="s">
        <v>114</v>
      </c>
      <c r="AY210" s="15" t="s">
        <v>141</v>
      </c>
      <c r="BE210" s="240">
        <f>IF(O210="základní",K210,0)</f>
        <v>0</v>
      </c>
      <c r="BF210" s="240">
        <f>IF(O210="snížená",K210,0)</f>
        <v>0</v>
      </c>
      <c r="BG210" s="240">
        <f>IF(O210="zákl. přenesená",K210,0)</f>
        <v>0</v>
      </c>
      <c r="BH210" s="240">
        <f>IF(O210="sníž. přenesená",K210,0)</f>
        <v>0</v>
      </c>
      <c r="BI210" s="240">
        <f>IF(O210="nulová",K210,0)</f>
        <v>0</v>
      </c>
      <c r="BJ210" s="15" t="s">
        <v>114</v>
      </c>
      <c r="BK210" s="240">
        <f>ROUND(P210*H210,2)</f>
        <v>0</v>
      </c>
      <c r="BL210" s="15" t="s">
        <v>212</v>
      </c>
      <c r="BM210" s="239" t="s">
        <v>386</v>
      </c>
    </row>
    <row r="211" spans="1:63" s="12" customFormat="1" ht="25.9" customHeight="1">
      <c r="A211" s="12"/>
      <c r="B211" s="210"/>
      <c r="C211" s="211"/>
      <c r="D211" s="212" t="s">
        <v>77</v>
      </c>
      <c r="E211" s="213" t="s">
        <v>113</v>
      </c>
      <c r="F211" s="213" t="s">
        <v>387</v>
      </c>
      <c r="G211" s="211"/>
      <c r="H211" s="211"/>
      <c r="I211" s="214"/>
      <c r="J211" s="214"/>
      <c r="K211" s="215">
        <f>BK211</f>
        <v>0</v>
      </c>
      <c r="L211" s="211"/>
      <c r="M211" s="216"/>
      <c r="N211" s="217"/>
      <c r="O211" s="218"/>
      <c r="P211" s="218"/>
      <c r="Q211" s="219">
        <f>Q212+Q214+Q216</f>
        <v>0</v>
      </c>
      <c r="R211" s="219">
        <f>R212+R214+R216</f>
        <v>0</v>
      </c>
      <c r="S211" s="218"/>
      <c r="T211" s="220">
        <f>T212+T214+T216</f>
        <v>0</v>
      </c>
      <c r="U211" s="218"/>
      <c r="V211" s="220">
        <f>V212+V214+V216</f>
        <v>0</v>
      </c>
      <c r="W211" s="218"/>
      <c r="X211" s="221">
        <f>X212+X214+X216</f>
        <v>0</v>
      </c>
      <c r="Y211" s="12"/>
      <c r="Z211" s="12"/>
      <c r="AA211" s="12"/>
      <c r="AB211" s="12"/>
      <c r="AC211" s="12"/>
      <c r="AD211" s="12"/>
      <c r="AE211" s="12"/>
      <c r="AR211" s="222" t="s">
        <v>168</v>
      </c>
      <c r="AT211" s="223" t="s">
        <v>77</v>
      </c>
      <c r="AU211" s="223" t="s">
        <v>78</v>
      </c>
      <c r="AY211" s="222" t="s">
        <v>141</v>
      </c>
      <c r="BK211" s="224">
        <f>BK212+BK214+BK216</f>
        <v>0</v>
      </c>
    </row>
    <row r="212" spans="1:63" s="12" customFormat="1" ht="22.8" customHeight="1">
      <c r="A212" s="12"/>
      <c r="B212" s="210"/>
      <c r="C212" s="211"/>
      <c r="D212" s="212" t="s">
        <v>77</v>
      </c>
      <c r="E212" s="225" t="s">
        <v>388</v>
      </c>
      <c r="F212" s="225" t="s">
        <v>112</v>
      </c>
      <c r="G212" s="211"/>
      <c r="H212" s="211"/>
      <c r="I212" s="214"/>
      <c r="J212" s="214"/>
      <c r="K212" s="226">
        <f>BK212</f>
        <v>0</v>
      </c>
      <c r="L212" s="211"/>
      <c r="M212" s="216"/>
      <c r="N212" s="217"/>
      <c r="O212" s="218"/>
      <c r="P212" s="218"/>
      <c r="Q212" s="219">
        <f>Q213</f>
        <v>0</v>
      </c>
      <c r="R212" s="219">
        <f>R213</f>
        <v>0</v>
      </c>
      <c r="S212" s="218"/>
      <c r="T212" s="220">
        <f>T213</f>
        <v>0</v>
      </c>
      <c r="U212" s="218"/>
      <c r="V212" s="220">
        <f>V213</f>
        <v>0</v>
      </c>
      <c r="W212" s="218"/>
      <c r="X212" s="221">
        <f>X213</f>
        <v>0</v>
      </c>
      <c r="Y212" s="12"/>
      <c r="Z212" s="12"/>
      <c r="AA212" s="12"/>
      <c r="AB212" s="12"/>
      <c r="AC212" s="12"/>
      <c r="AD212" s="12"/>
      <c r="AE212" s="12"/>
      <c r="AR212" s="222" t="s">
        <v>168</v>
      </c>
      <c r="AT212" s="223" t="s">
        <v>77</v>
      </c>
      <c r="AU212" s="223" t="s">
        <v>83</v>
      </c>
      <c r="AY212" s="222" t="s">
        <v>141</v>
      </c>
      <c r="BK212" s="224">
        <f>BK213</f>
        <v>0</v>
      </c>
    </row>
    <row r="213" spans="1:65" s="2" customFormat="1" ht="24.15" customHeight="1">
      <c r="A213" s="36"/>
      <c r="B213" s="37"/>
      <c r="C213" s="227" t="s">
        <v>389</v>
      </c>
      <c r="D213" s="227" t="s">
        <v>144</v>
      </c>
      <c r="E213" s="228" t="s">
        <v>390</v>
      </c>
      <c r="F213" s="229" t="s">
        <v>112</v>
      </c>
      <c r="G213" s="230" t="s">
        <v>391</v>
      </c>
      <c r="H213" s="231">
        <v>1</v>
      </c>
      <c r="I213" s="232"/>
      <c r="J213" s="232"/>
      <c r="K213" s="233">
        <f>ROUND(P213*H213,2)</f>
        <v>0</v>
      </c>
      <c r="L213" s="229" t="s">
        <v>148</v>
      </c>
      <c r="M213" s="42"/>
      <c r="N213" s="234" t="s">
        <v>1</v>
      </c>
      <c r="O213" s="235" t="s">
        <v>42</v>
      </c>
      <c r="P213" s="236">
        <f>I213+J213</f>
        <v>0</v>
      </c>
      <c r="Q213" s="236">
        <f>ROUND(I213*H213,2)</f>
        <v>0</v>
      </c>
      <c r="R213" s="236">
        <f>ROUND(J213*H213,2)</f>
        <v>0</v>
      </c>
      <c r="S213" s="89"/>
      <c r="T213" s="237">
        <f>S213*H213</f>
        <v>0</v>
      </c>
      <c r="U213" s="237">
        <v>0</v>
      </c>
      <c r="V213" s="237">
        <f>U213*H213</f>
        <v>0</v>
      </c>
      <c r="W213" s="237">
        <v>0</v>
      </c>
      <c r="X213" s="238">
        <f>W213*H213</f>
        <v>0</v>
      </c>
      <c r="Y213" s="36"/>
      <c r="Z213" s="36"/>
      <c r="AA213" s="36"/>
      <c r="AB213" s="36"/>
      <c r="AC213" s="36"/>
      <c r="AD213" s="36"/>
      <c r="AE213" s="36"/>
      <c r="AR213" s="239" t="s">
        <v>392</v>
      </c>
      <c r="AT213" s="239" t="s">
        <v>144</v>
      </c>
      <c r="AU213" s="239" t="s">
        <v>114</v>
      </c>
      <c r="AY213" s="15" t="s">
        <v>141</v>
      </c>
      <c r="BE213" s="240">
        <f>IF(O213="základní",K213,0)</f>
        <v>0</v>
      </c>
      <c r="BF213" s="240">
        <f>IF(O213="snížená",K213,0)</f>
        <v>0</v>
      </c>
      <c r="BG213" s="240">
        <f>IF(O213="zákl. přenesená",K213,0)</f>
        <v>0</v>
      </c>
      <c r="BH213" s="240">
        <f>IF(O213="sníž. přenesená",K213,0)</f>
        <v>0</v>
      </c>
      <c r="BI213" s="240">
        <f>IF(O213="nulová",K213,0)</f>
        <v>0</v>
      </c>
      <c r="BJ213" s="15" t="s">
        <v>114</v>
      </c>
      <c r="BK213" s="240">
        <f>ROUND(P213*H213,2)</f>
        <v>0</v>
      </c>
      <c r="BL213" s="15" t="s">
        <v>392</v>
      </c>
      <c r="BM213" s="239" t="s">
        <v>393</v>
      </c>
    </row>
    <row r="214" spans="1:63" s="12" customFormat="1" ht="22.8" customHeight="1">
      <c r="A214" s="12"/>
      <c r="B214" s="210"/>
      <c r="C214" s="211"/>
      <c r="D214" s="212" t="s">
        <v>77</v>
      </c>
      <c r="E214" s="225" t="s">
        <v>394</v>
      </c>
      <c r="F214" s="225" t="s">
        <v>117</v>
      </c>
      <c r="G214" s="211"/>
      <c r="H214" s="211"/>
      <c r="I214" s="214"/>
      <c r="J214" s="214"/>
      <c r="K214" s="226">
        <f>BK214</f>
        <v>0</v>
      </c>
      <c r="L214" s="211"/>
      <c r="M214" s="216"/>
      <c r="N214" s="217"/>
      <c r="O214" s="218"/>
      <c r="P214" s="218"/>
      <c r="Q214" s="219">
        <f>Q215</f>
        <v>0</v>
      </c>
      <c r="R214" s="219">
        <f>R215</f>
        <v>0</v>
      </c>
      <c r="S214" s="218"/>
      <c r="T214" s="220">
        <f>T215</f>
        <v>0</v>
      </c>
      <c r="U214" s="218"/>
      <c r="V214" s="220">
        <f>V215</f>
        <v>0</v>
      </c>
      <c r="W214" s="218"/>
      <c r="X214" s="221">
        <f>X215</f>
        <v>0</v>
      </c>
      <c r="Y214" s="12"/>
      <c r="Z214" s="12"/>
      <c r="AA214" s="12"/>
      <c r="AB214" s="12"/>
      <c r="AC214" s="12"/>
      <c r="AD214" s="12"/>
      <c r="AE214" s="12"/>
      <c r="AR214" s="222" t="s">
        <v>168</v>
      </c>
      <c r="AT214" s="223" t="s">
        <v>77</v>
      </c>
      <c r="AU214" s="223" t="s">
        <v>83</v>
      </c>
      <c r="AY214" s="222" t="s">
        <v>141</v>
      </c>
      <c r="BK214" s="224">
        <f>BK215</f>
        <v>0</v>
      </c>
    </row>
    <row r="215" spans="1:65" s="2" customFormat="1" ht="24.15" customHeight="1">
      <c r="A215" s="36"/>
      <c r="B215" s="37"/>
      <c r="C215" s="227" t="s">
        <v>395</v>
      </c>
      <c r="D215" s="227" t="s">
        <v>144</v>
      </c>
      <c r="E215" s="228" t="s">
        <v>396</v>
      </c>
      <c r="F215" s="229" t="s">
        <v>117</v>
      </c>
      <c r="G215" s="230" t="s">
        <v>397</v>
      </c>
      <c r="H215" s="231">
        <v>1</v>
      </c>
      <c r="I215" s="232"/>
      <c r="J215" s="232"/>
      <c r="K215" s="233">
        <f>ROUND(P215*H215,2)</f>
        <v>0</v>
      </c>
      <c r="L215" s="229" t="s">
        <v>148</v>
      </c>
      <c r="M215" s="42"/>
      <c r="N215" s="234" t="s">
        <v>1</v>
      </c>
      <c r="O215" s="235" t="s">
        <v>42</v>
      </c>
      <c r="P215" s="236">
        <f>I215+J215</f>
        <v>0</v>
      </c>
      <c r="Q215" s="236">
        <f>ROUND(I215*H215,2)</f>
        <v>0</v>
      </c>
      <c r="R215" s="236">
        <f>ROUND(J215*H215,2)</f>
        <v>0</v>
      </c>
      <c r="S215" s="89"/>
      <c r="T215" s="237">
        <f>S215*H215</f>
        <v>0</v>
      </c>
      <c r="U215" s="237">
        <v>0</v>
      </c>
      <c r="V215" s="237">
        <f>U215*H215</f>
        <v>0</v>
      </c>
      <c r="W215" s="237">
        <v>0</v>
      </c>
      <c r="X215" s="238">
        <f>W215*H215</f>
        <v>0</v>
      </c>
      <c r="Y215" s="36"/>
      <c r="Z215" s="36"/>
      <c r="AA215" s="36"/>
      <c r="AB215" s="36"/>
      <c r="AC215" s="36"/>
      <c r="AD215" s="36"/>
      <c r="AE215" s="36"/>
      <c r="AR215" s="239" t="s">
        <v>392</v>
      </c>
      <c r="AT215" s="239" t="s">
        <v>144</v>
      </c>
      <c r="AU215" s="239" t="s">
        <v>114</v>
      </c>
      <c r="AY215" s="15" t="s">
        <v>141</v>
      </c>
      <c r="BE215" s="240">
        <f>IF(O215="základní",K215,0)</f>
        <v>0</v>
      </c>
      <c r="BF215" s="240">
        <f>IF(O215="snížená",K215,0)</f>
        <v>0</v>
      </c>
      <c r="BG215" s="240">
        <f>IF(O215="zákl. přenesená",K215,0)</f>
        <v>0</v>
      </c>
      <c r="BH215" s="240">
        <f>IF(O215="sníž. přenesená",K215,0)</f>
        <v>0</v>
      </c>
      <c r="BI215" s="240">
        <f>IF(O215="nulová",K215,0)</f>
        <v>0</v>
      </c>
      <c r="BJ215" s="15" t="s">
        <v>114</v>
      </c>
      <c r="BK215" s="240">
        <f>ROUND(P215*H215,2)</f>
        <v>0</v>
      </c>
      <c r="BL215" s="15" t="s">
        <v>392</v>
      </c>
      <c r="BM215" s="239" t="s">
        <v>398</v>
      </c>
    </row>
    <row r="216" spans="1:63" s="12" customFormat="1" ht="22.8" customHeight="1">
      <c r="A216" s="12"/>
      <c r="B216" s="210"/>
      <c r="C216" s="211"/>
      <c r="D216" s="212" t="s">
        <v>77</v>
      </c>
      <c r="E216" s="225" t="s">
        <v>399</v>
      </c>
      <c r="F216" s="225" t="s">
        <v>89</v>
      </c>
      <c r="G216" s="211"/>
      <c r="H216" s="211"/>
      <c r="I216" s="214"/>
      <c r="J216" s="214"/>
      <c r="K216" s="226">
        <f>BK216</f>
        <v>0</v>
      </c>
      <c r="L216" s="211"/>
      <c r="M216" s="216"/>
      <c r="N216" s="217"/>
      <c r="O216" s="218"/>
      <c r="P216" s="218"/>
      <c r="Q216" s="219">
        <f>Q217</f>
        <v>0</v>
      </c>
      <c r="R216" s="219">
        <f>R217</f>
        <v>0</v>
      </c>
      <c r="S216" s="218"/>
      <c r="T216" s="220">
        <f>T217</f>
        <v>0</v>
      </c>
      <c r="U216" s="218"/>
      <c r="V216" s="220">
        <f>V217</f>
        <v>0</v>
      </c>
      <c r="W216" s="218"/>
      <c r="X216" s="221">
        <f>X217</f>
        <v>0</v>
      </c>
      <c r="Y216" s="12"/>
      <c r="Z216" s="12"/>
      <c r="AA216" s="12"/>
      <c r="AB216" s="12"/>
      <c r="AC216" s="12"/>
      <c r="AD216" s="12"/>
      <c r="AE216" s="12"/>
      <c r="AR216" s="222" t="s">
        <v>168</v>
      </c>
      <c r="AT216" s="223" t="s">
        <v>77</v>
      </c>
      <c r="AU216" s="223" t="s">
        <v>83</v>
      </c>
      <c r="AY216" s="222" t="s">
        <v>141</v>
      </c>
      <c r="BK216" s="224">
        <f>BK217</f>
        <v>0</v>
      </c>
    </row>
    <row r="217" spans="1:65" s="2" customFormat="1" ht="24.15" customHeight="1">
      <c r="A217" s="36"/>
      <c r="B217" s="37"/>
      <c r="C217" s="227" t="s">
        <v>400</v>
      </c>
      <c r="D217" s="227" t="s">
        <v>144</v>
      </c>
      <c r="E217" s="228" t="s">
        <v>401</v>
      </c>
      <c r="F217" s="229" t="s">
        <v>89</v>
      </c>
      <c r="G217" s="230" t="s">
        <v>397</v>
      </c>
      <c r="H217" s="231">
        <v>0</v>
      </c>
      <c r="I217" s="232"/>
      <c r="J217" s="232"/>
      <c r="K217" s="233">
        <f>ROUND(P217*H217,2)</f>
        <v>0</v>
      </c>
      <c r="L217" s="229" t="s">
        <v>148</v>
      </c>
      <c r="M217" s="42"/>
      <c r="N217" s="264" t="s">
        <v>1</v>
      </c>
      <c r="O217" s="265" t="s">
        <v>42</v>
      </c>
      <c r="P217" s="266">
        <f>I217+J217</f>
        <v>0</v>
      </c>
      <c r="Q217" s="266">
        <f>ROUND(I217*H217,2)</f>
        <v>0</v>
      </c>
      <c r="R217" s="266">
        <f>ROUND(J217*H217,2)</f>
        <v>0</v>
      </c>
      <c r="S217" s="267"/>
      <c r="T217" s="268">
        <f>S217*H217</f>
        <v>0</v>
      </c>
      <c r="U217" s="268">
        <v>0</v>
      </c>
      <c r="V217" s="268">
        <f>U217*H217</f>
        <v>0</v>
      </c>
      <c r="W217" s="268">
        <v>0</v>
      </c>
      <c r="X217" s="269">
        <f>W217*H217</f>
        <v>0</v>
      </c>
      <c r="Y217" s="36"/>
      <c r="Z217" s="36"/>
      <c r="AA217" s="36"/>
      <c r="AB217" s="36"/>
      <c r="AC217" s="36"/>
      <c r="AD217" s="36"/>
      <c r="AE217" s="36"/>
      <c r="AR217" s="239" t="s">
        <v>392</v>
      </c>
      <c r="AT217" s="239" t="s">
        <v>144</v>
      </c>
      <c r="AU217" s="239" t="s">
        <v>114</v>
      </c>
      <c r="AY217" s="15" t="s">
        <v>141</v>
      </c>
      <c r="BE217" s="240">
        <f>IF(O217="základní",K217,0)</f>
        <v>0</v>
      </c>
      <c r="BF217" s="240">
        <f>IF(O217="snížená",K217,0)</f>
        <v>0</v>
      </c>
      <c r="BG217" s="240">
        <f>IF(O217="zákl. přenesená",K217,0)</f>
        <v>0</v>
      </c>
      <c r="BH217" s="240">
        <f>IF(O217="sníž. přenesená",K217,0)</f>
        <v>0</v>
      </c>
      <c r="BI217" s="240">
        <f>IF(O217="nulová",K217,0)</f>
        <v>0</v>
      </c>
      <c r="BJ217" s="15" t="s">
        <v>114</v>
      </c>
      <c r="BK217" s="240">
        <f>ROUND(P217*H217,2)</f>
        <v>0</v>
      </c>
      <c r="BL217" s="15" t="s">
        <v>392</v>
      </c>
      <c r="BM217" s="239" t="s">
        <v>402</v>
      </c>
    </row>
    <row r="218" spans="1:31" s="2" customFormat="1" ht="6.95" customHeight="1">
      <c r="A218" s="36"/>
      <c r="B218" s="64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42"/>
      <c r="N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</row>
  </sheetData>
  <sheetProtection password="CC35" sheet="1" objects="1" scenarios="1" formatColumns="0" formatRows="0" autoFilter="0"/>
  <autoFilter ref="C135:L217"/>
  <mergeCells count="11">
    <mergeCell ref="E7:H7"/>
    <mergeCell ref="E16:H16"/>
    <mergeCell ref="E25:H25"/>
    <mergeCell ref="E85:H85"/>
    <mergeCell ref="D112:F112"/>
    <mergeCell ref="D113:F113"/>
    <mergeCell ref="D114:F114"/>
    <mergeCell ref="D115:F115"/>
    <mergeCell ref="D116:F116"/>
    <mergeCell ref="E128:H128"/>
    <mergeCell ref="M2:Z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DESKTOP-QLT6FDA\Dasa</dc:creator>
  <cp:keywords/>
  <dc:description/>
  <cp:lastModifiedBy>DESKTOP-QLT6FDA\Dasa</cp:lastModifiedBy>
  <dcterms:created xsi:type="dcterms:W3CDTF">2024-04-02T18:26:42Z</dcterms:created>
  <dcterms:modified xsi:type="dcterms:W3CDTF">2024-04-02T18:26:44Z</dcterms:modified>
  <cp:category/>
  <cp:version/>
  <cp:contentType/>
  <cp:contentStatus/>
</cp:coreProperties>
</file>