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\\p5mssrv57.praha5.local\HomeDirectory\antonin.balsanek\Documents\VZMR Švédská 39 2 byty\"/>
    </mc:Choice>
  </mc:AlternateContent>
  <xr:revisionPtr revIDLastSave="0" documentId="8_{85A2D1C1-8A0D-4F59-8465-280C76B18685}" xr6:coauthVersionLast="36" xr6:coauthVersionMax="36" xr10:uidLastSave="{00000000-0000-0000-0000-000000000000}"/>
  <bookViews>
    <workbookView xWindow="0" yWindow="0" windowWidth="28800" windowHeight="12225" firstSheet="4" activeTab="8" xr2:uid="{00000000-000D-0000-FFFF-FFFF00000000}"/>
  </bookViews>
  <sheets>
    <sheet name="Rekapitulace stavby" sheetId="1" r:id="rId1"/>
    <sheet name="A. ASŘ - OPRAVY" sheetId="2" r:id="rId2"/>
    <sheet name="B. ZTI - OPRAVY" sheetId="3" r:id="rId3"/>
    <sheet name="C. EI - OPRAVY" sheetId="4" r:id="rId4"/>
    <sheet name="D. ASŘ - INVESTICE" sheetId="5" r:id="rId5"/>
    <sheet name="E. VZDUCHOTECHNIKA - INVE..." sheetId="6" r:id="rId6"/>
    <sheet name="F. EI - INVESTICE" sheetId="7" r:id="rId7"/>
    <sheet name="G. VYT - INVESTICE" sheetId="8" r:id="rId8"/>
    <sheet name="H. VRN OPR - VRN" sheetId="9" r:id="rId9"/>
    <sheet name="I. VRN - VRN INV" sheetId="10" r:id="rId10"/>
  </sheets>
  <definedNames>
    <definedName name="_xlnm._FilterDatabase" localSheetId="1" hidden="1">'A. ASŘ - OPRAVY'!$C$129:$K$300</definedName>
    <definedName name="_xlnm._FilterDatabase" localSheetId="2" hidden="1">'B. ZTI - OPRAVY'!$C$120:$K$260</definedName>
    <definedName name="_xlnm._FilterDatabase" localSheetId="3" hidden="1">'C. EI - OPRAVY'!$C$118:$K$194</definedName>
    <definedName name="_xlnm._FilterDatabase" localSheetId="4" hidden="1">'D. ASŘ - INVESTICE'!$C$120:$K$154</definedName>
    <definedName name="_xlnm._FilterDatabase" localSheetId="5" hidden="1">'E. VZDUCHOTECHNIKA - INVE...'!$C$116:$K$136</definedName>
    <definedName name="_xlnm._FilterDatabase" localSheetId="6" hidden="1">'F. EI - INVESTICE'!$C$117:$K$128</definedName>
    <definedName name="_xlnm._FilterDatabase" localSheetId="7" hidden="1">'G. VYT - INVESTICE'!$C$117:$K$164</definedName>
    <definedName name="_xlnm._FilterDatabase" localSheetId="8" hidden="1">'H. VRN OPR - VRN'!$C$117:$K$126</definedName>
    <definedName name="_xlnm._FilterDatabase" localSheetId="9" hidden="1">'I. VRN - VRN INV'!$C$117:$K$130</definedName>
    <definedName name="_xlnm.Print_Titles" localSheetId="1">'A. ASŘ - OPRAVY'!$129:$129</definedName>
    <definedName name="_xlnm.Print_Titles" localSheetId="2">'B. ZTI - OPRAVY'!$120:$120</definedName>
    <definedName name="_xlnm.Print_Titles" localSheetId="3">'C. EI - OPRAVY'!$118:$118</definedName>
    <definedName name="_xlnm.Print_Titles" localSheetId="4">'D. ASŘ - INVESTICE'!$120:$120</definedName>
    <definedName name="_xlnm.Print_Titles" localSheetId="5">'E. VZDUCHOTECHNIKA - INVE...'!$116:$116</definedName>
    <definedName name="_xlnm.Print_Titles" localSheetId="6">'F. EI - INVESTICE'!$117:$117</definedName>
    <definedName name="_xlnm.Print_Titles" localSheetId="7">'G. VYT - INVESTICE'!$117:$117</definedName>
    <definedName name="_xlnm.Print_Titles" localSheetId="8">'H. VRN OPR - VRN'!$117:$117</definedName>
    <definedName name="_xlnm.Print_Titles" localSheetId="9">'I. VRN - VRN INV'!$117:$117</definedName>
    <definedName name="_xlnm.Print_Titles" localSheetId="0">'Rekapitulace stavby'!$92:$92</definedName>
    <definedName name="_xlnm.Print_Area" localSheetId="1">'A. ASŘ - OPRAVY'!$C$4:$J$76,'A. ASŘ - OPRAVY'!$C$82:$J$111,'A. ASŘ - OPRAVY'!$C$117:$K$300</definedName>
    <definedName name="_xlnm.Print_Area" localSheetId="2">'B. ZTI - OPRAVY'!$C$4:$J$76,'B. ZTI - OPRAVY'!$C$82:$J$102,'B. ZTI - OPRAVY'!$C$108:$K$260</definedName>
    <definedName name="_xlnm.Print_Area" localSheetId="3">'C. EI - OPRAVY'!$C$4:$J$76,'C. EI - OPRAVY'!$C$82:$J$100,'C. EI - OPRAVY'!$C$106:$K$194</definedName>
    <definedName name="_xlnm.Print_Area" localSheetId="4">'D. ASŘ - INVESTICE'!$C$4:$J$76,'D. ASŘ - INVESTICE'!$C$82:$J$102,'D. ASŘ - INVESTICE'!$C$108:$K$154</definedName>
    <definedName name="_xlnm.Print_Area" localSheetId="5">'E. VZDUCHOTECHNIKA - INVE...'!$C$4:$J$76,'E. VZDUCHOTECHNIKA - INVE...'!$C$82:$J$98,'E. VZDUCHOTECHNIKA - INVE...'!$C$104:$K$136</definedName>
    <definedName name="_xlnm.Print_Area" localSheetId="6">'F. EI - INVESTICE'!$C$4:$J$76,'F. EI - INVESTICE'!$C$82:$J$99,'F. EI - INVESTICE'!$C$105:$K$128</definedName>
    <definedName name="_xlnm.Print_Area" localSheetId="7">'G. VYT - INVESTICE'!$C$4:$J$76,'G. VYT - INVESTICE'!$C$82:$J$99,'G. VYT - INVESTICE'!$C$105:$K$164</definedName>
    <definedName name="_xlnm.Print_Area" localSheetId="8">'H. VRN OPR - VRN'!$C$4:$J$76,'H. VRN OPR - VRN'!$C$82:$J$99,'H. VRN OPR - VRN'!$C$105:$K$126</definedName>
    <definedName name="_xlnm.Print_Area" localSheetId="9">'I. VRN - VRN INV'!$C$4:$J$76,'I. VRN - VRN INV'!$C$82:$J$99,'I. VRN - VRN INV'!$C$105:$K$130</definedName>
    <definedName name="_xlnm.Print_Area" localSheetId="0">'Rekapitulace stavby'!$D$4:$AO$76,'Rekapitulace stavby'!$C$82:$AQ$104</definedName>
  </definedNames>
  <calcPr calcId="191029"/>
</workbook>
</file>

<file path=xl/calcChain.xml><?xml version="1.0" encoding="utf-8"?>
<calcChain xmlns="http://schemas.openxmlformats.org/spreadsheetml/2006/main">
  <c r="J128" i="9" l="1"/>
  <c r="J119" i="10"/>
  <c r="J37" i="10"/>
  <c r="J36" i="10"/>
  <c r="AY103" i="1" s="1"/>
  <c r="J35" i="10"/>
  <c r="AX103" i="1" s="1"/>
  <c r="BI129" i="10"/>
  <c r="BH129" i="10"/>
  <c r="BG129" i="10"/>
  <c r="BE129" i="10"/>
  <c r="T129" i="10"/>
  <c r="R129" i="10"/>
  <c r="P129" i="10"/>
  <c r="BI127" i="10"/>
  <c r="BH127" i="10"/>
  <c r="BG127" i="10"/>
  <c r="BE127" i="10"/>
  <c r="T127" i="10"/>
  <c r="R127" i="10"/>
  <c r="P127" i="10"/>
  <c r="BI125" i="10"/>
  <c r="BH125" i="10"/>
  <c r="BG125" i="10"/>
  <c r="BE125" i="10"/>
  <c r="T125" i="10"/>
  <c r="R125" i="10"/>
  <c r="P125" i="10"/>
  <c r="BI123" i="10"/>
  <c r="BH123" i="10"/>
  <c r="BG123" i="10"/>
  <c r="BE123" i="10"/>
  <c r="T123" i="10"/>
  <c r="R123" i="10"/>
  <c r="P123" i="10"/>
  <c r="BI121" i="10"/>
  <c r="BH121" i="10"/>
  <c r="BG121" i="10"/>
  <c r="BE121" i="10"/>
  <c r="T121" i="10"/>
  <c r="R121" i="10"/>
  <c r="P121" i="10"/>
  <c r="J97" i="10"/>
  <c r="J115" i="10"/>
  <c r="J114" i="10"/>
  <c r="F114" i="10"/>
  <c r="F112" i="10"/>
  <c r="E110" i="10"/>
  <c r="J92" i="10"/>
  <c r="J91" i="10"/>
  <c r="F91" i="10"/>
  <c r="F89" i="10"/>
  <c r="E87" i="10"/>
  <c r="J18" i="10"/>
  <c r="E18" i="10"/>
  <c r="F92" i="10"/>
  <c r="J17" i="10"/>
  <c r="J12" i="10"/>
  <c r="J112" i="10" s="1"/>
  <c r="E7" i="10"/>
  <c r="E108" i="10"/>
  <c r="J37" i="9"/>
  <c r="J36" i="9"/>
  <c r="AY102" i="1"/>
  <c r="J35" i="9"/>
  <c r="AX102" i="1"/>
  <c r="BI125" i="9"/>
  <c r="BH125" i="9"/>
  <c r="BG125" i="9"/>
  <c r="BE125" i="9"/>
  <c r="T125" i="9"/>
  <c r="R125" i="9"/>
  <c r="P125" i="9"/>
  <c r="BI123" i="9"/>
  <c r="BH123" i="9"/>
  <c r="BG123" i="9"/>
  <c r="BE123" i="9"/>
  <c r="T123" i="9"/>
  <c r="R123" i="9"/>
  <c r="P123" i="9"/>
  <c r="BI121" i="9"/>
  <c r="BH121" i="9"/>
  <c r="BG121" i="9"/>
  <c r="BE121" i="9"/>
  <c r="T121" i="9"/>
  <c r="R121" i="9"/>
  <c r="P121" i="9"/>
  <c r="J115" i="9"/>
  <c r="J114" i="9"/>
  <c r="F114" i="9"/>
  <c r="F112" i="9"/>
  <c r="E110" i="9"/>
  <c r="J92" i="9"/>
  <c r="J91" i="9"/>
  <c r="F91" i="9"/>
  <c r="F89" i="9"/>
  <c r="E87" i="9"/>
  <c r="J18" i="9"/>
  <c r="E18" i="9"/>
  <c r="F115" i="9"/>
  <c r="J17" i="9"/>
  <c r="J12" i="9"/>
  <c r="J89" i="9" s="1"/>
  <c r="E7" i="9"/>
  <c r="E108" i="9" s="1"/>
  <c r="J119" i="8"/>
  <c r="J97" i="8" s="1"/>
  <c r="J37" i="8"/>
  <c r="J36" i="8"/>
  <c r="AY101" i="1" s="1"/>
  <c r="J35" i="8"/>
  <c r="AX101" i="1" s="1"/>
  <c r="BI163" i="8"/>
  <c r="BH163" i="8"/>
  <c r="BG163" i="8"/>
  <c r="BE163" i="8"/>
  <c r="T163" i="8"/>
  <c r="R163" i="8"/>
  <c r="P163" i="8"/>
  <c r="BI161" i="8"/>
  <c r="BH161" i="8"/>
  <c r="BG161" i="8"/>
  <c r="BE161" i="8"/>
  <c r="T161" i="8"/>
  <c r="R161" i="8"/>
  <c r="P161" i="8"/>
  <c r="BI159" i="8"/>
  <c r="BH159" i="8"/>
  <c r="BG159" i="8"/>
  <c r="BE159" i="8"/>
  <c r="T159" i="8"/>
  <c r="R159" i="8"/>
  <c r="P159" i="8"/>
  <c r="BI157" i="8"/>
  <c r="BH157" i="8"/>
  <c r="BG157" i="8"/>
  <c r="BE157" i="8"/>
  <c r="T157" i="8"/>
  <c r="R157" i="8"/>
  <c r="P157" i="8"/>
  <c r="BI155" i="8"/>
  <c r="BH155" i="8"/>
  <c r="BG155" i="8"/>
  <c r="BE155" i="8"/>
  <c r="T155" i="8"/>
  <c r="R155" i="8"/>
  <c r="P155" i="8"/>
  <c r="BI153" i="8"/>
  <c r="BH153" i="8"/>
  <c r="BG153" i="8"/>
  <c r="BE153" i="8"/>
  <c r="T153" i="8"/>
  <c r="R153" i="8"/>
  <c r="P153" i="8"/>
  <c r="BI151" i="8"/>
  <c r="BH151" i="8"/>
  <c r="BG151" i="8"/>
  <c r="BE151" i="8"/>
  <c r="T151" i="8"/>
  <c r="R151" i="8"/>
  <c r="P151" i="8"/>
  <c r="BI149" i="8"/>
  <c r="BH149" i="8"/>
  <c r="BG149" i="8"/>
  <c r="BE149" i="8"/>
  <c r="T149" i="8"/>
  <c r="R149" i="8"/>
  <c r="P149" i="8"/>
  <c r="BI147" i="8"/>
  <c r="BH147" i="8"/>
  <c r="BG147" i="8"/>
  <c r="BE147" i="8"/>
  <c r="T147" i="8"/>
  <c r="R147" i="8"/>
  <c r="P147" i="8"/>
  <c r="BI145" i="8"/>
  <c r="BH145" i="8"/>
  <c r="BG145" i="8"/>
  <c r="BE145" i="8"/>
  <c r="T145" i="8"/>
  <c r="R145" i="8"/>
  <c r="P145" i="8"/>
  <c r="BI143" i="8"/>
  <c r="BH143" i="8"/>
  <c r="BG143" i="8"/>
  <c r="BE143" i="8"/>
  <c r="T143" i="8"/>
  <c r="R143" i="8"/>
  <c r="P143" i="8"/>
  <c r="BI141" i="8"/>
  <c r="BH141" i="8"/>
  <c r="BG141" i="8"/>
  <c r="BE141" i="8"/>
  <c r="T141" i="8"/>
  <c r="R141" i="8"/>
  <c r="P141" i="8"/>
  <c r="BI139" i="8"/>
  <c r="BH139" i="8"/>
  <c r="BG139" i="8"/>
  <c r="BE139" i="8"/>
  <c r="T139" i="8"/>
  <c r="R139" i="8"/>
  <c r="P139" i="8"/>
  <c r="BI137" i="8"/>
  <c r="BH137" i="8"/>
  <c r="BG137" i="8"/>
  <c r="BE137" i="8"/>
  <c r="T137" i="8"/>
  <c r="R137" i="8"/>
  <c r="P137" i="8"/>
  <c r="BI135" i="8"/>
  <c r="BH135" i="8"/>
  <c r="BG135" i="8"/>
  <c r="BE135" i="8"/>
  <c r="T135" i="8"/>
  <c r="R135" i="8"/>
  <c r="P135" i="8"/>
  <c r="BI133" i="8"/>
  <c r="BH133" i="8"/>
  <c r="BG133" i="8"/>
  <c r="BE133" i="8"/>
  <c r="T133" i="8"/>
  <c r="R133" i="8"/>
  <c r="P133" i="8"/>
  <c r="BI131" i="8"/>
  <c r="BH131" i="8"/>
  <c r="BG131" i="8"/>
  <c r="BE131" i="8"/>
  <c r="T131" i="8"/>
  <c r="R131" i="8"/>
  <c r="P131" i="8"/>
  <c r="BI129" i="8"/>
  <c r="BH129" i="8"/>
  <c r="BG129" i="8"/>
  <c r="BE129" i="8"/>
  <c r="T129" i="8"/>
  <c r="R129" i="8"/>
  <c r="P129" i="8"/>
  <c r="BI127" i="8"/>
  <c r="BH127" i="8"/>
  <c r="BG127" i="8"/>
  <c r="BE127" i="8"/>
  <c r="T127" i="8"/>
  <c r="R127" i="8"/>
  <c r="P127" i="8"/>
  <c r="BI125" i="8"/>
  <c r="BH125" i="8"/>
  <c r="BG125" i="8"/>
  <c r="BE125" i="8"/>
  <c r="T125" i="8"/>
  <c r="R125" i="8"/>
  <c r="P125" i="8"/>
  <c r="BI123" i="8"/>
  <c r="BH123" i="8"/>
  <c r="BG123" i="8"/>
  <c r="BE123" i="8"/>
  <c r="T123" i="8"/>
  <c r="R123" i="8"/>
  <c r="P123" i="8"/>
  <c r="BI121" i="8"/>
  <c r="BH121" i="8"/>
  <c r="BG121" i="8"/>
  <c r="BE121" i="8"/>
  <c r="T121" i="8"/>
  <c r="R121" i="8"/>
  <c r="P121" i="8"/>
  <c r="J115" i="8"/>
  <c r="J114" i="8"/>
  <c r="F114" i="8"/>
  <c r="F112" i="8"/>
  <c r="E110" i="8"/>
  <c r="J92" i="8"/>
  <c r="J91" i="8"/>
  <c r="F91" i="8"/>
  <c r="F89" i="8"/>
  <c r="E87" i="8"/>
  <c r="J18" i="8"/>
  <c r="E18" i="8"/>
  <c r="F115" i="8" s="1"/>
  <c r="J17" i="8"/>
  <c r="J12" i="8"/>
  <c r="J112" i="8"/>
  <c r="E7" i="8"/>
  <c r="E108" i="8"/>
  <c r="J119" i="7"/>
  <c r="J97" i="7" s="1"/>
  <c r="J37" i="7"/>
  <c r="J36" i="7"/>
  <c r="AY100" i="1"/>
  <c r="J35" i="7"/>
  <c r="AX100" i="1"/>
  <c r="BI127" i="7"/>
  <c r="BH127" i="7"/>
  <c r="BG127" i="7"/>
  <c r="BE127" i="7"/>
  <c r="T127" i="7"/>
  <c r="R127" i="7"/>
  <c r="P127" i="7"/>
  <c r="BI125" i="7"/>
  <c r="BH125" i="7"/>
  <c r="BG125" i="7"/>
  <c r="BE125" i="7"/>
  <c r="T125" i="7"/>
  <c r="R125" i="7"/>
  <c r="P125" i="7"/>
  <c r="BI123" i="7"/>
  <c r="BH123" i="7"/>
  <c r="BG123" i="7"/>
  <c r="BE123" i="7"/>
  <c r="T123" i="7"/>
  <c r="R123" i="7"/>
  <c r="P123" i="7"/>
  <c r="BI121" i="7"/>
  <c r="BH121" i="7"/>
  <c r="BG121" i="7"/>
  <c r="BE121" i="7"/>
  <c r="T121" i="7"/>
  <c r="R121" i="7"/>
  <c r="P121" i="7"/>
  <c r="J115" i="7"/>
  <c r="J114" i="7"/>
  <c r="F114" i="7"/>
  <c r="F112" i="7"/>
  <c r="E110" i="7"/>
  <c r="J92" i="7"/>
  <c r="J91" i="7"/>
  <c r="F91" i="7"/>
  <c r="F89" i="7"/>
  <c r="E87" i="7"/>
  <c r="J18" i="7"/>
  <c r="E18" i="7"/>
  <c r="F92" i="7"/>
  <c r="J17" i="7"/>
  <c r="J12" i="7"/>
  <c r="J89" i="7" s="1"/>
  <c r="E7" i="7"/>
  <c r="E108" i="7" s="1"/>
  <c r="J37" i="6"/>
  <c r="J36" i="6"/>
  <c r="AY99" i="1"/>
  <c r="J35" i="6"/>
  <c r="AX99" i="1"/>
  <c r="BI135" i="6"/>
  <c r="BH135" i="6"/>
  <c r="BG135" i="6"/>
  <c r="BE135" i="6"/>
  <c r="T135" i="6"/>
  <c r="R135" i="6"/>
  <c r="P135" i="6"/>
  <c r="BI133" i="6"/>
  <c r="BH133" i="6"/>
  <c r="BG133" i="6"/>
  <c r="BE133" i="6"/>
  <c r="T133" i="6"/>
  <c r="R133" i="6"/>
  <c r="P133" i="6"/>
  <c r="BI131" i="6"/>
  <c r="BH131" i="6"/>
  <c r="BG131" i="6"/>
  <c r="BE131" i="6"/>
  <c r="T131" i="6"/>
  <c r="R131" i="6"/>
  <c r="P131" i="6"/>
  <c r="BI129" i="6"/>
  <c r="BH129" i="6"/>
  <c r="BG129" i="6"/>
  <c r="BE129" i="6"/>
  <c r="T129" i="6"/>
  <c r="R129" i="6"/>
  <c r="P129" i="6"/>
  <c r="BI127" i="6"/>
  <c r="BH127" i="6"/>
  <c r="BG127" i="6"/>
  <c r="BE127" i="6"/>
  <c r="T127" i="6"/>
  <c r="R127" i="6"/>
  <c r="P127" i="6"/>
  <c r="BI125" i="6"/>
  <c r="BH125" i="6"/>
  <c r="BG125" i="6"/>
  <c r="BE125" i="6"/>
  <c r="T125" i="6"/>
  <c r="R125" i="6"/>
  <c r="P125" i="6"/>
  <c r="BI123" i="6"/>
  <c r="BH123" i="6"/>
  <c r="BG123" i="6"/>
  <c r="BE123" i="6"/>
  <c r="T123" i="6"/>
  <c r="R123" i="6"/>
  <c r="P123" i="6"/>
  <c r="BI121" i="6"/>
  <c r="BH121" i="6"/>
  <c r="BG121" i="6"/>
  <c r="BE121" i="6"/>
  <c r="T121" i="6"/>
  <c r="R121" i="6"/>
  <c r="P121" i="6"/>
  <c r="BI119" i="6"/>
  <c r="BH119" i="6"/>
  <c r="BG119" i="6"/>
  <c r="BE119" i="6"/>
  <c r="T119" i="6"/>
  <c r="R119" i="6"/>
  <c r="P119" i="6"/>
  <c r="J114" i="6"/>
  <c r="J113" i="6"/>
  <c r="F113" i="6"/>
  <c r="F111" i="6"/>
  <c r="E109" i="6"/>
  <c r="J92" i="6"/>
  <c r="J91" i="6"/>
  <c r="F91" i="6"/>
  <c r="F89" i="6"/>
  <c r="E87" i="6"/>
  <c r="J18" i="6"/>
  <c r="E18" i="6"/>
  <c r="F114" i="6"/>
  <c r="J17" i="6"/>
  <c r="J12" i="6"/>
  <c r="J111" i="6" s="1"/>
  <c r="E7" i="6"/>
  <c r="E85" i="6" s="1"/>
  <c r="J37" i="5"/>
  <c r="J36" i="5"/>
  <c r="AY98" i="1" s="1"/>
  <c r="J35" i="5"/>
  <c r="AX98" i="1" s="1"/>
  <c r="BI153" i="5"/>
  <c r="BH153" i="5"/>
  <c r="BG153" i="5"/>
  <c r="BE153" i="5"/>
  <c r="T153" i="5"/>
  <c r="R153" i="5"/>
  <c r="P153" i="5"/>
  <c r="BI151" i="5"/>
  <c r="BH151" i="5"/>
  <c r="BG151" i="5"/>
  <c r="BE151" i="5"/>
  <c r="T151" i="5"/>
  <c r="R151" i="5"/>
  <c r="P151" i="5"/>
  <c r="BI148" i="5"/>
  <c r="BH148" i="5"/>
  <c r="BG148" i="5"/>
  <c r="BE148" i="5"/>
  <c r="T148" i="5"/>
  <c r="R148" i="5"/>
  <c r="P148" i="5"/>
  <c r="BI145" i="5"/>
  <c r="BH145" i="5"/>
  <c r="BG145" i="5"/>
  <c r="BE145" i="5"/>
  <c r="T145" i="5"/>
  <c r="R145" i="5"/>
  <c r="P145" i="5"/>
  <c r="BI142" i="5"/>
  <c r="BH142" i="5"/>
  <c r="BG142" i="5"/>
  <c r="BE142" i="5"/>
  <c r="T142" i="5"/>
  <c r="R142" i="5"/>
  <c r="P142" i="5"/>
  <c r="BI139" i="5"/>
  <c r="BH139" i="5"/>
  <c r="BG139" i="5"/>
  <c r="BE139" i="5"/>
  <c r="T139" i="5"/>
  <c r="R139" i="5"/>
  <c r="P139" i="5"/>
  <c r="BI135" i="5"/>
  <c r="BH135" i="5"/>
  <c r="BG135" i="5"/>
  <c r="BE135" i="5"/>
  <c r="T135" i="5"/>
  <c r="R135" i="5"/>
  <c r="P135" i="5"/>
  <c r="BI133" i="5"/>
  <c r="BH133" i="5"/>
  <c r="BG133" i="5"/>
  <c r="BE133" i="5"/>
  <c r="T133" i="5"/>
  <c r="R133" i="5"/>
  <c r="P133" i="5"/>
  <c r="BI130" i="5"/>
  <c r="BH130" i="5"/>
  <c r="BG130" i="5"/>
  <c r="BE130" i="5"/>
  <c r="T130" i="5"/>
  <c r="R130" i="5"/>
  <c r="P130" i="5"/>
  <c r="BI128" i="5"/>
  <c r="BH128" i="5"/>
  <c r="BG128" i="5"/>
  <c r="BE128" i="5"/>
  <c r="T128" i="5"/>
  <c r="R128" i="5"/>
  <c r="P128" i="5"/>
  <c r="BI125" i="5"/>
  <c r="BH125" i="5"/>
  <c r="BG125" i="5"/>
  <c r="BE125" i="5"/>
  <c r="T125" i="5"/>
  <c r="R125" i="5"/>
  <c r="P125" i="5"/>
  <c r="BI123" i="5"/>
  <c r="BH123" i="5"/>
  <c r="BG123" i="5"/>
  <c r="BE123" i="5"/>
  <c r="T123" i="5"/>
  <c r="R123" i="5"/>
  <c r="P123" i="5"/>
  <c r="J118" i="5"/>
  <c r="J117" i="5"/>
  <c r="F117" i="5"/>
  <c r="F115" i="5"/>
  <c r="E113" i="5"/>
  <c r="J92" i="5"/>
  <c r="J91" i="5"/>
  <c r="F91" i="5"/>
  <c r="F89" i="5"/>
  <c r="E87" i="5"/>
  <c r="J18" i="5"/>
  <c r="E18" i="5"/>
  <c r="F118" i="5"/>
  <c r="J17" i="5"/>
  <c r="J12" i="5"/>
  <c r="J115" i="5"/>
  <c r="E7" i="5"/>
  <c r="E111" i="5" s="1"/>
  <c r="J120" i="4"/>
  <c r="J97" i="4" s="1"/>
  <c r="J37" i="4"/>
  <c r="J36" i="4"/>
  <c r="AY97" i="1" s="1"/>
  <c r="J35" i="4"/>
  <c r="AX97" i="1" s="1"/>
  <c r="BI193" i="4"/>
  <c r="BH193" i="4"/>
  <c r="BG193" i="4"/>
  <c r="BE193" i="4"/>
  <c r="T193" i="4"/>
  <c r="R193" i="4"/>
  <c r="P193" i="4"/>
  <c r="BI191" i="4"/>
  <c r="BH191" i="4"/>
  <c r="BG191" i="4"/>
  <c r="BE191" i="4"/>
  <c r="T191" i="4"/>
  <c r="R191" i="4"/>
  <c r="P191" i="4"/>
  <c r="BI189" i="4"/>
  <c r="BH189" i="4"/>
  <c r="BG189" i="4"/>
  <c r="BE189" i="4"/>
  <c r="T189" i="4"/>
  <c r="R189" i="4"/>
  <c r="P189" i="4"/>
  <c r="BI187" i="4"/>
  <c r="BH187" i="4"/>
  <c r="BG187" i="4"/>
  <c r="BE187" i="4"/>
  <c r="T187" i="4"/>
  <c r="R187" i="4"/>
  <c r="P187" i="4"/>
  <c r="BI185" i="4"/>
  <c r="BH185" i="4"/>
  <c r="BG185" i="4"/>
  <c r="BE185" i="4"/>
  <c r="T185" i="4"/>
  <c r="R185" i="4"/>
  <c r="P185" i="4"/>
  <c r="BI183" i="4"/>
  <c r="BH183" i="4"/>
  <c r="BG183" i="4"/>
  <c r="BE183" i="4"/>
  <c r="T183" i="4"/>
  <c r="R183" i="4"/>
  <c r="P183" i="4"/>
  <c r="BI181" i="4"/>
  <c r="BH181" i="4"/>
  <c r="BG181" i="4"/>
  <c r="BE181" i="4"/>
  <c r="T181" i="4"/>
  <c r="R181" i="4"/>
  <c r="P181" i="4"/>
  <c r="BI179" i="4"/>
  <c r="BH179" i="4"/>
  <c r="BG179" i="4"/>
  <c r="BE179" i="4"/>
  <c r="T179" i="4"/>
  <c r="R179" i="4"/>
  <c r="P179" i="4"/>
  <c r="BI177" i="4"/>
  <c r="BH177" i="4"/>
  <c r="BG177" i="4"/>
  <c r="BE177" i="4"/>
  <c r="T177" i="4"/>
  <c r="R177" i="4"/>
  <c r="P177" i="4"/>
  <c r="BI175" i="4"/>
  <c r="BH175" i="4"/>
  <c r="BG175" i="4"/>
  <c r="BE175" i="4"/>
  <c r="T175" i="4"/>
  <c r="R175" i="4"/>
  <c r="P175" i="4"/>
  <c r="BI173" i="4"/>
  <c r="BH173" i="4"/>
  <c r="BG173" i="4"/>
  <c r="BE173" i="4"/>
  <c r="T173" i="4"/>
  <c r="R173" i="4"/>
  <c r="P173" i="4"/>
  <c r="BI170" i="4"/>
  <c r="BH170" i="4"/>
  <c r="BG170" i="4"/>
  <c r="BE170" i="4"/>
  <c r="T170" i="4"/>
  <c r="R170" i="4"/>
  <c r="P170" i="4"/>
  <c r="BI168" i="4"/>
  <c r="BH168" i="4"/>
  <c r="BG168" i="4"/>
  <c r="BE168" i="4"/>
  <c r="T168" i="4"/>
  <c r="R168" i="4"/>
  <c r="P168" i="4"/>
  <c r="BI166" i="4"/>
  <c r="BH166" i="4"/>
  <c r="BG166" i="4"/>
  <c r="BE166" i="4"/>
  <c r="T166" i="4"/>
  <c r="R166" i="4"/>
  <c r="P166" i="4"/>
  <c r="BI164" i="4"/>
  <c r="BH164" i="4"/>
  <c r="BG164" i="4"/>
  <c r="BE164" i="4"/>
  <c r="T164" i="4"/>
  <c r="R164" i="4"/>
  <c r="P164" i="4"/>
  <c r="BI162" i="4"/>
  <c r="BH162" i="4"/>
  <c r="BG162" i="4"/>
  <c r="BE162" i="4"/>
  <c r="T162" i="4"/>
  <c r="R162" i="4"/>
  <c r="P162" i="4"/>
  <c r="BI160" i="4"/>
  <c r="BH160" i="4"/>
  <c r="BG160" i="4"/>
  <c r="BE160" i="4"/>
  <c r="T160" i="4"/>
  <c r="R160" i="4"/>
  <c r="P160" i="4"/>
  <c r="BI158" i="4"/>
  <c r="BH158" i="4"/>
  <c r="BG158" i="4"/>
  <c r="BE158" i="4"/>
  <c r="T158" i="4"/>
  <c r="R158" i="4"/>
  <c r="P158" i="4"/>
  <c r="BI156" i="4"/>
  <c r="BH156" i="4"/>
  <c r="BG156" i="4"/>
  <c r="BE156" i="4"/>
  <c r="T156" i="4"/>
  <c r="R156" i="4"/>
  <c r="P156" i="4"/>
  <c r="BI154" i="4"/>
  <c r="BH154" i="4"/>
  <c r="BG154" i="4"/>
  <c r="BE154" i="4"/>
  <c r="T154" i="4"/>
  <c r="R154" i="4"/>
  <c r="P154" i="4"/>
  <c r="BI152" i="4"/>
  <c r="BH152" i="4"/>
  <c r="BG152" i="4"/>
  <c r="BE152" i="4"/>
  <c r="T152" i="4"/>
  <c r="R152" i="4"/>
  <c r="P152" i="4"/>
  <c r="BI150" i="4"/>
  <c r="BH150" i="4"/>
  <c r="BG150" i="4"/>
  <c r="BE150" i="4"/>
  <c r="T150" i="4"/>
  <c r="R150" i="4"/>
  <c r="P150" i="4"/>
  <c r="BI148" i="4"/>
  <c r="BH148" i="4"/>
  <c r="BG148" i="4"/>
  <c r="BE148" i="4"/>
  <c r="T148" i="4"/>
  <c r="R148" i="4"/>
  <c r="P148" i="4"/>
  <c r="BI146" i="4"/>
  <c r="BH146" i="4"/>
  <c r="BG146" i="4"/>
  <c r="BE146" i="4"/>
  <c r="T146" i="4"/>
  <c r="R146" i="4"/>
  <c r="P146" i="4"/>
  <c r="BI144" i="4"/>
  <c r="BH144" i="4"/>
  <c r="BG144" i="4"/>
  <c r="BE144" i="4"/>
  <c r="T144" i="4"/>
  <c r="R144" i="4"/>
  <c r="P144" i="4"/>
  <c r="BI142" i="4"/>
  <c r="BH142" i="4"/>
  <c r="BG142" i="4"/>
  <c r="BE142" i="4"/>
  <c r="T142" i="4"/>
  <c r="R142" i="4"/>
  <c r="P142" i="4"/>
  <c r="BI140" i="4"/>
  <c r="BH140" i="4"/>
  <c r="BG140" i="4"/>
  <c r="BE140" i="4"/>
  <c r="T140" i="4"/>
  <c r="R140" i="4"/>
  <c r="P140" i="4"/>
  <c r="BI138" i="4"/>
  <c r="BH138" i="4"/>
  <c r="BG138" i="4"/>
  <c r="BE138" i="4"/>
  <c r="T138" i="4"/>
  <c r="R138" i="4"/>
  <c r="P138" i="4"/>
  <c r="BI136" i="4"/>
  <c r="BH136" i="4"/>
  <c r="BG136" i="4"/>
  <c r="BE136" i="4"/>
  <c r="T136" i="4"/>
  <c r="R136" i="4"/>
  <c r="P136" i="4"/>
  <c r="BI134" i="4"/>
  <c r="BH134" i="4"/>
  <c r="BG134" i="4"/>
  <c r="BE134" i="4"/>
  <c r="T134" i="4"/>
  <c r="R134" i="4"/>
  <c r="P134" i="4"/>
  <c r="BI132" i="4"/>
  <c r="BH132" i="4"/>
  <c r="BG132" i="4"/>
  <c r="BE132" i="4"/>
  <c r="T132" i="4"/>
  <c r="R132" i="4"/>
  <c r="P132" i="4"/>
  <c r="BI130" i="4"/>
  <c r="BH130" i="4"/>
  <c r="BG130" i="4"/>
  <c r="BE130" i="4"/>
  <c r="T130" i="4"/>
  <c r="R130" i="4"/>
  <c r="P130" i="4"/>
  <c r="BI128" i="4"/>
  <c r="BH128" i="4"/>
  <c r="BG128" i="4"/>
  <c r="BE128" i="4"/>
  <c r="T128" i="4"/>
  <c r="R128" i="4"/>
  <c r="P128" i="4"/>
  <c r="BI126" i="4"/>
  <c r="BH126" i="4"/>
  <c r="BG126" i="4"/>
  <c r="BE126" i="4"/>
  <c r="T126" i="4"/>
  <c r="R126" i="4"/>
  <c r="P126" i="4"/>
  <c r="BI124" i="4"/>
  <c r="BH124" i="4"/>
  <c r="BG124" i="4"/>
  <c r="BE124" i="4"/>
  <c r="T124" i="4"/>
  <c r="R124" i="4"/>
  <c r="P124" i="4"/>
  <c r="BI122" i="4"/>
  <c r="BH122" i="4"/>
  <c r="BG122" i="4"/>
  <c r="BE122" i="4"/>
  <c r="T122" i="4"/>
  <c r="R122" i="4"/>
  <c r="P122" i="4"/>
  <c r="J116" i="4"/>
  <c r="J115" i="4"/>
  <c r="F115" i="4"/>
  <c r="F113" i="4"/>
  <c r="E111" i="4"/>
  <c r="J92" i="4"/>
  <c r="J91" i="4"/>
  <c r="F91" i="4"/>
  <c r="F89" i="4"/>
  <c r="E87" i="4"/>
  <c r="J18" i="4"/>
  <c r="E18" i="4"/>
  <c r="F92" i="4" s="1"/>
  <c r="J17" i="4"/>
  <c r="J12" i="4"/>
  <c r="J113" i="4" s="1"/>
  <c r="E7" i="4"/>
  <c r="E109" i="4" s="1"/>
  <c r="J122" i="3"/>
  <c r="J97" i="3" s="1"/>
  <c r="J37" i="3"/>
  <c r="J36" i="3"/>
  <c r="AY96" i="1" s="1"/>
  <c r="J35" i="3"/>
  <c r="AX96" i="1"/>
  <c r="BI259" i="3"/>
  <c r="BH259" i="3"/>
  <c r="BG259" i="3"/>
  <c r="BE259" i="3"/>
  <c r="T259" i="3"/>
  <c r="R259" i="3"/>
  <c r="P259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3" i="3"/>
  <c r="BH253" i="3"/>
  <c r="BG253" i="3"/>
  <c r="BE253" i="3"/>
  <c r="T253" i="3"/>
  <c r="R253" i="3"/>
  <c r="P253" i="3"/>
  <c r="BI251" i="3"/>
  <c r="BH251" i="3"/>
  <c r="BG251" i="3"/>
  <c r="BE251" i="3"/>
  <c r="T251" i="3"/>
  <c r="R251" i="3"/>
  <c r="P251" i="3"/>
  <c r="BI249" i="3"/>
  <c r="BH249" i="3"/>
  <c r="BG249" i="3"/>
  <c r="BE249" i="3"/>
  <c r="T249" i="3"/>
  <c r="R249" i="3"/>
  <c r="P249" i="3"/>
  <c r="BI247" i="3"/>
  <c r="BH247" i="3"/>
  <c r="BG247" i="3"/>
  <c r="BE247" i="3"/>
  <c r="T247" i="3"/>
  <c r="R247" i="3"/>
  <c r="P247" i="3"/>
  <c r="BI245" i="3"/>
  <c r="BH245" i="3"/>
  <c r="BG245" i="3"/>
  <c r="BE245" i="3"/>
  <c r="T245" i="3"/>
  <c r="R245" i="3"/>
  <c r="P245" i="3"/>
  <c r="BI243" i="3"/>
  <c r="BH243" i="3"/>
  <c r="BG243" i="3"/>
  <c r="BE243" i="3"/>
  <c r="T243" i="3"/>
  <c r="R243" i="3"/>
  <c r="P243" i="3"/>
  <c r="BI241" i="3"/>
  <c r="BH241" i="3"/>
  <c r="BG241" i="3"/>
  <c r="BE241" i="3"/>
  <c r="T241" i="3"/>
  <c r="R241" i="3"/>
  <c r="P241" i="3"/>
  <c r="BI239" i="3"/>
  <c r="BH239" i="3"/>
  <c r="BG239" i="3"/>
  <c r="BE239" i="3"/>
  <c r="T239" i="3"/>
  <c r="R239" i="3"/>
  <c r="P239" i="3"/>
  <c r="BI237" i="3"/>
  <c r="BH237" i="3"/>
  <c r="BG237" i="3"/>
  <c r="BE237" i="3"/>
  <c r="T237" i="3"/>
  <c r="R237" i="3"/>
  <c r="P237" i="3"/>
  <c r="BI234" i="3"/>
  <c r="BH234" i="3"/>
  <c r="BG234" i="3"/>
  <c r="BE234" i="3"/>
  <c r="T234" i="3"/>
  <c r="R234" i="3"/>
  <c r="P234" i="3"/>
  <c r="BI232" i="3"/>
  <c r="BH232" i="3"/>
  <c r="BG232" i="3"/>
  <c r="BE232" i="3"/>
  <c r="T232" i="3"/>
  <c r="R232" i="3"/>
  <c r="P232" i="3"/>
  <c r="BI230" i="3"/>
  <c r="BH230" i="3"/>
  <c r="BG230" i="3"/>
  <c r="BE230" i="3"/>
  <c r="T230" i="3"/>
  <c r="R230" i="3"/>
  <c r="P230" i="3"/>
  <c r="BI228" i="3"/>
  <c r="BH228" i="3"/>
  <c r="BG228" i="3"/>
  <c r="BE228" i="3"/>
  <c r="T228" i="3"/>
  <c r="R228" i="3"/>
  <c r="P228" i="3"/>
  <c r="BI226" i="3"/>
  <c r="BH226" i="3"/>
  <c r="BG226" i="3"/>
  <c r="BE226" i="3"/>
  <c r="T226" i="3"/>
  <c r="R226" i="3"/>
  <c r="P226" i="3"/>
  <c r="BI224" i="3"/>
  <c r="BH224" i="3"/>
  <c r="BG224" i="3"/>
  <c r="BE224" i="3"/>
  <c r="T224" i="3"/>
  <c r="R224" i="3"/>
  <c r="P224" i="3"/>
  <c r="BI222" i="3"/>
  <c r="BH222" i="3"/>
  <c r="BG222" i="3"/>
  <c r="BE222" i="3"/>
  <c r="T222" i="3"/>
  <c r="R222" i="3"/>
  <c r="P222" i="3"/>
  <c r="BI220" i="3"/>
  <c r="BH220" i="3"/>
  <c r="BG220" i="3"/>
  <c r="BE220" i="3"/>
  <c r="T220" i="3"/>
  <c r="R220" i="3"/>
  <c r="P220" i="3"/>
  <c r="BI218" i="3"/>
  <c r="BH218" i="3"/>
  <c r="BG218" i="3"/>
  <c r="BE218" i="3"/>
  <c r="T218" i="3"/>
  <c r="R218" i="3"/>
  <c r="P218" i="3"/>
  <c r="BI216" i="3"/>
  <c r="BH216" i="3"/>
  <c r="BG216" i="3"/>
  <c r="BE216" i="3"/>
  <c r="T216" i="3"/>
  <c r="R216" i="3"/>
  <c r="P216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10" i="3"/>
  <c r="BH210" i="3"/>
  <c r="BG210" i="3"/>
  <c r="BE210" i="3"/>
  <c r="T210" i="3"/>
  <c r="R210" i="3"/>
  <c r="P210" i="3"/>
  <c r="BI207" i="3"/>
  <c r="BH207" i="3"/>
  <c r="BG207" i="3"/>
  <c r="BE207" i="3"/>
  <c r="T207" i="3"/>
  <c r="R207" i="3"/>
  <c r="P207" i="3"/>
  <c r="BI205" i="3"/>
  <c r="BH205" i="3"/>
  <c r="BG205" i="3"/>
  <c r="BE205" i="3"/>
  <c r="T205" i="3"/>
  <c r="R205" i="3"/>
  <c r="P205" i="3"/>
  <c r="BI203" i="3"/>
  <c r="BH203" i="3"/>
  <c r="BG203" i="3"/>
  <c r="BE203" i="3"/>
  <c r="T203" i="3"/>
  <c r="R203" i="3"/>
  <c r="P203" i="3"/>
  <c r="BI201" i="3"/>
  <c r="BH201" i="3"/>
  <c r="BG201" i="3"/>
  <c r="BE201" i="3"/>
  <c r="T201" i="3"/>
  <c r="R201" i="3"/>
  <c r="P201" i="3"/>
  <c r="BI199" i="3"/>
  <c r="BH199" i="3"/>
  <c r="BG199" i="3"/>
  <c r="BE199" i="3"/>
  <c r="T199" i="3"/>
  <c r="R199" i="3"/>
  <c r="P199" i="3"/>
  <c r="BI197" i="3"/>
  <c r="BH197" i="3"/>
  <c r="BG197" i="3"/>
  <c r="BE197" i="3"/>
  <c r="T197" i="3"/>
  <c r="R197" i="3"/>
  <c r="P197" i="3"/>
  <c r="BI195" i="3"/>
  <c r="BH195" i="3"/>
  <c r="BG195" i="3"/>
  <c r="BE195" i="3"/>
  <c r="T195" i="3"/>
  <c r="R195" i="3"/>
  <c r="P195" i="3"/>
  <c r="BI193" i="3"/>
  <c r="BH193" i="3"/>
  <c r="BG193" i="3"/>
  <c r="BE193" i="3"/>
  <c r="T193" i="3"/>
  <c r="R193" i="3"/>
  <c r="P193" i="3"/>
  <c r="BI191" i="3"/>
  <c r="BH191" i="3"/>
  <c r="BG191" i="3"/>
  <c r="BE191" i="3"/>
  <c r="T191" i="3"/>
  <c r="R191" i="3"/>
  <c r="P191" i="3"/>
  <c r="BI189" i="3"/>
  <c r="BH189" i="3"/>
  <c r="BG189" i="3"/>
  <c r="BE189" i="3"/>
  <c r="T189" i="3"/>
  <c r="R189" i="3"/>
  <c r="P189" i="3"/>
  <c r="BI187" i="3"/>
  <c r="BH187" i="3"/>
  <c r="BG187" i="3"/>
  <c r="BE187" i="3"/>
  <c r="T187" i="3"/>
  <c r="R187" i="3"/>
  <c r="P187" i="3"/>
  <c r="BI185" i="3"/>
  <c r="BH185" i="3"/>
  <c r="BG185" i="3"/>
  <c r="BE185" i="3"/>
  <c r="T185" i="3"/>
  <c r="R185" i="3"/>
  <c r="P185" i="3"/>
  <c r="BI183" i="3"/>
  <c r="BH183" i="3"/>
  <c r="BG183" i="3"/>
  <c r="BE183" i="3"/>
  <c r="T183" i="3"/>
  <c r="R183" i="3"/>
  <c r="P183" i="3"/>
  <c r="BI181" i="3"/>
  <c r="BH181" i="3"/>
  <c r="BG181" i="3"/>
  <c r="BE181" i="3"/>
  <c r="T181" i="3"/>
  <c r="R181" i="3"/>
  <c r="P181" i="3"/>
  <c r="BI179" i="3"/>
  <c r="BH179" i="3"/>
  <c r="BG179" i="3"/>
  <c r="BE179" i="3"/>
  <c r="T179" i="3"/>
  <c r="R179" i="3"/>
  <c r="P179" i="3"/>
  <c r="BI177" i="3"/>
  <c r="BH177" i="3"/>
  <c r="BG177" i="3"/>
  <c r="BE177" i="3"/>
  <c r="T177" i="3"/>
  <c r="R177" i="3"/>
  <c r="P177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71" i="3"/>
  <c r="BH171" i="3"/>
  <c r="BG171" i="3"/>
  <c r="BE171" i="3"/>
  <c r="T171" i="3"/>
  <c r="R171" i="3"/>
  <c r="P171" i="3"/>
  <c r="BI168" i="3"/>
  <c r="BH168" i="3"/>
  <c r="BG168" i="3"/>
  <c r="BE168" i="3"/>
  <c r="T168" i="3"/>
  <c r="R168" i="3"/>
  <c r="P168" i="3"/>
  <c r="BI166" i="3"/>
  <c r="BH166" i="3"/>
  <c r="BG166" i="3"/>
  <c r="BE166" i="3"/>
  <c r="T166" i="3"/>
  <c r="R166" i="3"/>
  <c r="P166" i="3"/>
  <c r="BI164" i="3"/>
  <c r="BH164" i="3"/>
  <c r="BG164" i="3"/>
  <c r="BE164" i="3"/>
  <c r="T164" i="3"/>
  <c r="R164" i="3"/>
  <c r="P164" i="3"/>
  <c r="BI162" i="3"/>
  <c r="BH162" i="3"/>
  <c r="BG162" i="3"/>
  <c r="BE162" i="3"/>
  <c r="T162" i="3"/>
  <c r="R162" i="3"/>
  <c r="P162" i="3"/>
  <c r="BI160" i="3"/>
  <c r="BH160" i="3"/>
  <c r="BG160" i="3"/>
  <c r="BE160" i="3"/>
  <c r="T160" i="3"/>
  <c r="R160" i="3"/>
  <c r="P160" i="3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R154" i="3"/>
  <c r="P154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8" i="3"/>
  <c r="BH148" i="3"/>
  <c r="BG148" i="3"/>
  <c r="BE148" i="3"/>
  <c r="T148" i="3"/>
  <c r="R148" i="3"/>
  <c r="P148" i="3"/>
  <c r="BI146" i="3"/>
  <c r="BH146" i="3"/>
  <c r="BG146" i="3"/>
  <c r="BE146" i="3"/>
  <c r="T146" i="3"/>
  <c r="R146" i="3"/>
  <c r="P146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R142" i="3"/>
  <c r="P142" i="3"/>
  <c r="BI140" i="3"/>
  <c r="BH140" i="3"/>
  <c r="BG140" i="3"/>
  <c r="BE140" i="3"/>
  <c r="T140" i="3"/>
  <c r="R140" i="3"/>
  <c r="P140" i="3"/>
  <c r="BI138" i="3"/>
  <c r="BH138" i="3"/>
  <c r="BG138" i="3"/>
  <c r="BE138" i="3"/>
  <c r="T138" i="3"/>
  <c r="R138" i="3"/>
  <c r="P138" i="3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R134" i="3"/>
  <c r="P134" i="3"/>
  <c r="BI132" i="3"/>
  <c r="BH132" i="3"/>
  <c r="BG132" i="3"/>
  <c r="BE132" i="3"/>
  <c r="T132" i="3"/>
  <c r="R132" i="3"/>
  <c r="P132" i="3"/>
  <c r="BI130" i="3"/>
  <c r="BH130" i="3"/>
  <c r="BG130" i="3"/>
  <c r="BE130" i="3"/>
  <c r="T130" i="3"/>
  <c r="R130" i="3"/>
  <c r="P130" i="3"/>
  <c r="BI128" i="3"/>
  <c r="BH128" i="3"/>
  <c r="BG128" i="3"/>
  <c r="BE128" i="3"/>
  <c r="T128" i="3"/>
  <c r="R128" i="3"/>
  <c r="P128" i="3"/>
  <c r="BI126" i="3"/>
  <c r="BH126" i="3"/>
  <c r="BG126" i="3"/>
  <c r="BE126" i="3"/>
  <c r="T126" i="3"/>
  <c r="R126" i="3"/>
  <c r="P126" i="3"/>
  <c r="BI124" i="3"/>
  <c r="BH124" i="3"/>
  <c r="BG124" i="3"/>
  <c r="BE124" i="3"/>
  <c r="T124" i="3"/>
  <c r="R124" i="3"/>
  <c r="P124" i="3"/>
  <c r="J118" i="3"/>
  <c r="J117" i="3"/>
  <c r="F117" i="3"/>
  <c r="F115" i="3"/>
  <c r="E113" i="3"/>
  <c r="J92" i="3"/>
  <c r="J91" i="3"/>
  <c r="F91" i="3"/>
  <c r="F89" i="3"/>
  <c r="E87" i="3"/>
  <c r="J18" i="3"/>
  <c r="E18" i="3"/>
  <c r="F118" i="3" s="1"/>
  <c r="J17" i="3"/>
  <c r="J12" i="3"/>
  <c r="J115" i="3" s="1"/>
  <c r="E7" i="3"/>
  <c r="E111" i="3" s="1"/>
  <c r="J37" i="2"/>
  <c r="J36" i="2"/>
  <c r="AY95" i="1"/>
  <c r="J35" i="2"/>
  <c r="AX95" i="1"/>
  <c r="BI298" i="2"/>
  <c r="BH298" i="2"/>
  <c r="BG298" i="2"/>
  <c r="BE298" i="2"/>
  <c r="T298" i="2"/>
  <c r="R298" i="2"/>
  <c r="P298" i="2"/>
  <c r="BI295" i="2"/>
  <c r="BH295" i="2"/>
  <c r="BG295" i="2"/>
  <c r="BE295" i="2"/>
  <c r="T295" i="2"/>
  <c r="R295" i="2"/>
  <c r="P295" i="2"/>
  <c r="BI291" i="2"/>
  <c r="BH291" i="2"/>
  <c r="BG291" i="2"/>
  <c r="BE291" i="2"/>
  <c r="T291" i="2"/>
  <c r="T290" i="2"/>
  <c r="R291" i="2"/>
  <c r="R290" i="2"/>
  <c r="P291" i="2"/>
  <c r="P290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80" i="2"/>
  <c r="BH280" i="2"/>
  <c r="BG280" i="2"/>
  <c r="BE280" i="2"/>
  <c r="T280" i="2"/>
  <c r="R280" i="2"/>
  <c r="P280" i="2"/>
  <c r="BI277" i="2"/>
  <c r="BH277" i="2"/>
  <c r="BG277" i="2"/>
  <c r="BE277" i="2"/>
  <c r="T277" i="2"/>
  <c r="R277" i="2"/>
  <c r="P277" i="2"/>
  <c r="BI274" i="2"/>
  <c r="BH274" i="2"/>
  <c r="BG274" i="2"/>
  <c r="BE274" i="2"/>
  <c r="T274" i="2"/>
  <c r="R274" i="2"/>
  <c r="P274" i="2"/>
  <c r="BI272" i="2"/>
  <c r="BH272" i="2"/>
  <c r="BG272" i="2"/>
  <c r="BE272" i="2"/>
  <c r="T272" i="2"/>
  <c r="R272" i="2"/>
  <c r="P272" i="2"/>
  <c r="BI270" i="2"/>
  <c r="BH270" i="2"/>
  <c r="BG270" i="2"/>
  <c r="BE270" i="2"/>
  <c r="T270" i="2"/>
  <c r="R270" i="2"/>
  <c r="P270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2" i="2"/>
  <c r="BH262" i="2"/>
  <c r="BG262" i="2"/>
  <c r="BE262" i="2"/>
  <c r="T262" i="2"/>
  <c r="T261" i="2"/>
  <c r="R262" i="2"/>
  <c r="R261" i="2" s="1"/>
  <c r="P262" i="2"/>
  <c r="P261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R237" i="2"/>
  <c r="P237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2" i="2"/>
  <c r="BH132" i="2"/>
  <c r="BG132" i="2"/>
  <c r="BE132" i="2"/>
  <c r="T132" i="2"/>
  <c r="T131" i="2"/>
  <c r="R132" i="2"/>
  <c r="R131" i="2"/>
  <c r="P132" i="2"/>
  <c r="P131" i="2"/>
  <c r="J127" i="2"/>
  <c r="J126" i="2"/>
  <c r="F126" i="2"/>
  <c r="F124" i="2"/>
  <c r="E122" i="2"/>
  <c r="J92" i="2"/>
  <c r="J91" i="2"/>
  <c r="F91" i="2"/>
  <c r="F89" i="2"/>
  <c r="E87" i="2"/>
  <c r="J18" i="2"/>
  <c r="E18" i="2"/>
  <c r="F92" i="2" s="1"/>
  <c r="J17" i="2"/>
  <c r="J12" i="2"/>
  <c r="J124" i="2"/>
  <c r="E7" i="2"/>
  <c r="E120" i="2"/>
  <c r="L90" i="1"/>
  <c r="AM90" i="1"/>
  <c r="AM89" i="1"/>
  <c r="L89" i="1"/>
  <c r="AM87" i="1"/>
  <c r="L87" i="1"/>
  <c r="L85" i="1"/>
  <c r="L84" i="1"/>
  <c r="J251" i="2"/>
  <c r="J243" i="2"/>
  <c r="J232" i="2"/>
  <c r="J225" i="2"/>
  <c r="BK211" i="2"/>
  <c r="BK202" i="2"/>
  <c r="BK192" i="2"/>
  <c r="J181" i="2"/>
  <c r="J163" i="2"/>
  <c r="J151" i="2"/>
  <c r="BK141" i="2"/>
  <c r="BK283" i="2"/>
  <c r="J280" i="2"/>
  <c r="J277" i="2"/>
  <c r="BK272" i="2"/>
  <c r="J267" i="2"/>
  <c r="BK247" i="2"/>
  <c r="J241" i="2"/>
  <c r="J230" i="2"/>
  <c r="J211" i="2"/>
  <c r="J194" i="2"/>
  <c r="J175" i="2"/>
  <c r="BK155" i="2"/>
  <c r="J291" i="2"/>
  <c r="J285" i="2"/>
  <c r="J259" i="2"/>
  <c r="BK253" i="2"/>
  <c r="BK243" i="2"/>
  <c r="J228" i="2"/>
  <c r="BK209" i="2"/>
  <c r="J192" i="2"/>
  <c r="J161" i="2"/>
  <c r="BK149" i="2"/>
  <c r="BK221" i="2"/>
  <c r="BK207" i="2"/>
  <c r="J159" i="2"/>
  <c r="BK135" i="2"/>
  <c r="J257" i="3"/>
  <c r="J247" i="3"/>
  <c r="BK226" i="3"/>
  <c r="BK210" i="3"/>
  <c r="J201" i="3"/>
  <c r="BK185" i="3"/>
  <c r="BK173" i="3"/>
  <c r="J156" i="3"/>
  <c r="BK144" i="3"/>
  <c r="BK130" i="3"/>
  <c r="J253" i="3"/>
  <c r="BK239" i="3"/>
  <c r="J230" i="3"/>
  <c r="BK214" i="3"/>
  <c r="J195" i="3"/>
  <c r="BK181" i="3"/>
  <c r="J166" i="3"/>
  <c r="BK156" i="3"/>
  <c r="BK142" i="3"/>
  <c r="J130" i="3"/>
  <c r="J228" i="3"/>
  <c r="BK201" i="3"/>
  <c r="BK166" i="3"/>
  <c r="J126" i="3"/>
  <c r="BK203" i="3"/>
  <c r="J150" i="3"/>
  <c r="J177" i="4"/>
  <c r="J136" i="4"/>
  <c r="BK122" i="4"/>
  <c r="BK187" i="4"/>
  <c r="J170" i="4"/>
  <c r="J162" i="4"/>
  <c r="J152" i="4"/>
  <c r="J142" i="4"/>
  <c r="BK183" i="4"/>
  <c r="J154" i="4"/>
  <c r="J130" i="4"/>
  <c r="J168" i="4"/>
  <c r="J128" i="4"/>
  <c r="J135" i="5"/>
  <c r="BK148" i="5"/>
  <c r="BK128" i="5"/>
  <c r="J145" i="5"/>
  <c r="BK130" i="5"/>
  <c r="J135" i="6"/>
  <c r="BK133" i="6"/>
  <c r="J121" i="6"/>
  <c r="J129" i="6"/>
  <c r="J125" i="7"/>
  <c r="BK125" i="7"/>
  <c r="BK161" i="8"/>
  <c r="J151" i="8"/>
  <c r="J141" i="8"/>
  <c r="BK131" i="8"/>
  <c r="J161" i="8"/>
  <c r="J153" i="8"/>
  <c r="BK135" i="8"/>
  <c r="BK125" i="8"/>
  <c r="BK127" i="8"/>
  <c r="J121" i="9"/>
  <c r="BK125" i="10"/>
  <c r="J125" i="10"/>
  <c r="J121" i="10"/>
  <c r="J249" i="2"/>
  <c r="J234" i="2"/>
  <c r="BK228" i="2"/>
  <c r="J223" i="2"/>
  <c r="J209" i="2"/>
  <c r="J198" i="2"/>
  <c r="J186" i="2"/>
  <c r="BK173" i="2"/>
  <c r="BK161" i="2"/>
  <c r="J149" i="2"/>
  <c r="BK139" i="2"/>
  <c r="BK280" i="2"/>
  <c r="BK277" i="2"/>
  <c r="BK274" i="2"/>
  <c r="J270" i="2"/>
  <c r="BK259" i="2"/>
  <c r="BK237" i="2"/>
  <c r="BK198" i="2"/>
  <c r="BK186" i="2"/>
  <c r="J167" i="2"/>
  <c r="J295" i="2"/>
  <c r="J287" i="2"/>
  <c r="J265" i="2"/>
  <c r="BK255" i="2"/>
  <c r="J247" i="2"/>
  <c r="BK234" i="2"/>
  <c r="J213" i="2"/>
  <c r="BK194" i="2"/>
  <c r="BK179" i="2"/>
  <c r="BK157" i="2"/>
  <c r="J219" i="2"/>
  <c r="J190" i="2"/>
  <c r="J169" i="2"/>
  <c r="J259" i="3"/>
  <c r="BK251" i="3"/>
  <c r="BK228" i="3"/>
  <c r="J216" i="3"/>
  <c r="J207" i="3"/>
  <c r="BK191" i="3"/>
  <c r="BK175" i="3"/>
  <c r="J152" i="3"/>
  <c r="J142" i="3"/>
  <c r="J134" i="3"/>
  <c r="BK255" i="3"/>
  <c r="BK243" i="3"/>
  <c r="J220" i="3"/>
  <c r="J205" i="3"/>
  <c r="J193" i="3"/>
  <c r="J183" i="3"/>
  <c r="J160" i="3"/>
  <c r="BK148" i="3"/>
  <c r="BK138" i="3"/>
  <c r="J245" i="3"/>
  <c r="J222" i="3"/>
  <c r="BK171" i="3"/>
  <c r="J232" i="3"/>
  <c r="J177" i="3"/>
  <c r="BK189" i="4"/>
  <c r="J181" i="4"/>
  <c r="BK146" i="4"/>
  <c r="BK130" i="4"/>
  <c r="J189" i="4"/>
  <c r="BK177" i="4"/>
  <c r="J166" i="4"/>
  <c r="BK156" i="4"/>
  <c r="BK136" i="4"/>
  <c r="J124" i="4"/>
  <c r="BK166" i="4"/>
  <c r="J146" i="4"/>
  <c r="J183" i="4"/>
  <c r="J140" i="4"/>
  <c r="BK123" i="5"/>
  <c r="BK135" i="5"/>
  <c r="J153" i="5"/>
  <c r="J128" i="5"/>
  <c r="BK125" i="6"/>
  <c r="BK123" i="6"/>
  <c r="J119" i="6"/>
  <c r="BK129" i="6"/>
  <c r="J133" i="6"/>
  <c r="BK127" i="7"/>
  <c r="BK123" i="7"/>
  <c r="BK159" i="8"/>
  <c r="BK143" i="8"/>
  <c r="J135" i="8"/>
  <c r="J121" i="8"/>
  <c r="J157" i="8"/>
  <c r="BK145" i="8"/>
  <c r="J129" i="8"/>
  <c r="J145" i="8"/>
  <c r="BK125" i="9"/>
  <c r="BK123" i="10"/>
  <c r="J272" i="2"/>
  <c r="J221" i="2"/>
  <c r="BK196" i="2"/>
  <c r="J173" i="2"/>
  <c r="BK295" i="2"/>
  <c r="BK285" i="2"/>
  <c r="J257" i="2"/>
  <c r="J245" i="2"/>
  <c r="J237" i="2"/>
  <c r="BK219" i="2"/>
  <c r="BK200" i="2"/>
  <c r="BK177" i="2"/>
  <c r="BK151" i="2"/>
  <c r="J135" i="2"/>
  <c r="J196" i="2"/>
  <c r="J155" i="2"/>
  <c r="BK132" i="2"/>
  <c r="J255" i="3"/>
  <c r="J239" i="3"/>
  <c r="BK222" i="3"/>
  <c r="BK195" i="3"/>
  <c r="J187" i="3"/>
  <c r="BK177" i="3"/>
  <c r="J158" i="3"/>
  <c r="J148" i="3"/>
  <c r="J136" i="3"/>
  <c r="BK128" i="3"/>
  <c r="BK247" i="3"/>
  <c r="BK237" i="3"/>
  <c r="BK220" i="3"/>
  <c r="J203" i="3"/>
  <c r="BK189" i="3"/>
  <c r="J173" i="3"/>
  <c r="J154" i="3"/>
  <c r="J140" i="3"/>
  <c r="BK124" i="3"/>
  <c r="BK224" i="3"/>
  <c r="BK187" i="3"/>
  <c r="BK162" i="3"/>
  <c r="J226" i="3"/>
  <c r="BK164" i="3"/>
  <c r="J191" i="4"/>
  <c r="J173" i="4"/>
  <c r="BK134" i="4"/>
  <c r="BK185" i="4"/>
  <c r="BK175" i="4"/>
  <c r="BK164" i="4"/>
  <c r="BK154" i="4"/>
  <c r="BK140" i="4"/>
  <c r="J132" i="4"/>
  <c r="BK170" i="4"/>
  <c r="J156" i="4"/>
  <c r="J144" i="4"/>
  <c r="J164" i="4"/>
  <c r="BK148" i="4"/>
  <c r="BK145" i="5"/>
  <c r="BK153" i="5"/>
  <c r="J130" i="5"/>
  <c r="J151" i="5"/>
  <c r="J133" i="5"/>
  <c r="J131" i="6"/>
  <c r="BK131" i="6"/>
  <c r="BK135" i="6"/>
  <c r="BK119" i="6"/>
  <c r="J121" i="7"/>
  <c r="BK153" i="8"/>
  <c r="BK137" i="8"/>
  <c r="J125" i="8"/>
  <c r="J159" i="8"/>
  <c r="BK139" i="8"/>
  <c r="J131" i="8"/>
  <c r="BK121" i="8"/>
  <c r="BK141" i="8"/>
  <c r="BK121" i="9"/>
  <c r="J129" i="10"/>
  <c r="J200" i="2"/>
  <c r="BK190" i="2"/>
  <c r="BK184" i="2"/>
  <c r="BK175" i="2"/>
  <c r="J171" i="2"/>
  <c r="BK167" i="2"/>
  <c r="BK159" i="2"/>
  <c r="J157" i="2"/>
  <c r="BK147" i="2"/>
  <c r="BK143" i="2"/>
  <c r="J132" i="2"/>
  <c r="AS94" i="1"/>
  <c r="J274" i="2"/>
  <c r="BK270" i="2"/>
  <c r="BK267" i="2"/>
  <c r="BK265" i="2"/>
  <c r="BK262" i="2"/>
  <c r="BK249" i="2"/>
  <c r="BK245" i="2"/>
  <c r="BK239" i="2"/>
  <c r="BK232" i="2"/>
  <c r="BK223" i="2"/>
  <c r="BK217" i="2"/>
  <c r="BK213" i="2"/>
  <c r="BK205" i="2"/>
  <c r="J188" i="2"/>
  <c r="BK181" i="2"/>
  <c r="BK169" i="2"/>
  <c r="J145" i="2"/>
  <c r="J143" i="2"/>
  <c r="J141" i="2"/>
  <c r="J139" i="2"/>
  <c r="BK137" i="2"/>
  <c r="J298" i="2"/>
  <c r="BK291" i="2"/>
  <c r="BK287" i="2"/>
  <c r="J283" i="2"/>
  <c r="J262" i="2"/>
  <c r="BK257" i="2"/>
  <c r="J255" i="2"/>
  <c r="J253" i="2"/>
  <c r="BK251" i="2"/>
  <c r="BK241" i="2"/>
  <c r="J239" i="2"/>
  <c r="BK230" i="2"/>
  <c r="BK225" i="2"/>
  <c r="BK215" i="2"/>
  <c r="J207" i="2"/>
  <c r="J202" i="2"/>
  <c r="BK188" i="2"/>
  <c r="J184" i="2"/>
  <c r="BK163" i="2"/>
  <c r="J153" i="2"/>
  <c r="J147" i="2"/>
  <c r="BK145" i="2"/>
  <c r="BK298" i="2"/>
  <c r="J217" i="2"/>
  <c r="J215" i="2"/>
  <c r="J205" i="2"/>
  <c r="J179" i="2"/>
  <c r="J177" i="2"/>
  <c r="BK171" i="2"/>
  <c r="BK153" i="2"/>
  <c r="J137" i="2"/>
  <c r="BK259" i="3"/>
  <c r="BK257" i="3"/>
  <c r="BK253" i="3"/>
  <c r="BK249" i="3"/>
  <c r="BK245" i="3"/>
  <c r="J241" i="3"/>
  <c r="BK234" i="3"/>
  <c r="J224" i="3"/>
  <c r="J218" i="3"/>
  <c r="J214" i="3"/>
  <c r="BK212" i="3"/>
  <c r="BK205" i="3"/>
  <c r="J197" i="3"/>
  <c r="BK193" i="3"/>
  <c r="J189" i="3"/>
  <c r="BK183" i="3"/>
  <c r="J181" i="3"/>
  <c r="J168" i="3"/>
  <c r="J164" i="3"/>
  <c r="BK160" i="3"/>
  <c r="BK154" i="3"/>
  <c r="BK150" i="3"/>
  <c r="BK146" i="3"/>
  <c r="BK140" i="3"/>
  <c r="J132" i="3"/>
  <c r="BK126" i="3"/>
  <c r="J251" i="3"/>
  <c r="J249" i="3"/>
  <c r="J243" i="3"/>
  <c r="BK241" i="3"/>
  <c r="J234" i="3"/>
  <c r="BK232" i="3"/>
  <c r="BK218" i="3"/>
  <c r="BK207" i="3"/>
  <c r="J199" i="3"/>
  <c r="BK197" i="3"/>
  <c r="J191" i="3"/>
  <c r="J185" i="3"/>
  <c r="J179" i="3"/>
  <c r="J175" i="3"/>
  <c r="J162" i="3"/>
  <c r="BK158" i="3"/>
  <c r="BK152" i="3"/>
  <c r="J144" i="3"/>
  <c r="BK136" i="3"/>
  <c r="BK134" i="3"/>
  <c r="J237" i="3"/>
  <c r="BK230" i="3"/>
  <c r="BK216" i="3"/>
  <c r="J210" i="3"/>
  <c r="BK179" i="3"/>
  <c r="BK168" i="3"/>
  <c r="BK132" i="3"/>
  <c r="J128" i="3"/>
  <c r="J124" i="3"/>
  <c r="J212" i="3"/>
  <c r="BK199" i="3"/>
  <c r="J171" i="3"/>
  <c r="J146" i="3"/>
  <c r="J138" i="3"/>
  <c r="J187" i="4"/>
  <c r="J185" i="4"/>
  <c r="BK179" i="4"/>
  <c r="BK150" i="4"/>
  <c r="BK142" i="4"/>
  <c r="BK132" i="4"/>
  <c r="BK126" i="4"/>
  <c r="BK193" i="4"/>
  <c r="BK191" i="4"/>
  <c r="BK181" i="4"/>
  <c r="J179" i="4"/>
  <c r="BK173" i="4"/>
  <c r="BK168" i="4"/>
  <c r="BK160" i="4"/>
  <c r="J158" i="4"/>
  <c r="J150" i="4"/>
  <c r="BK144" i="4"/>
  <c r="BK138" i="4"/>
  <c r="J134" i="4"/>
  <c r="J126" i="4"/>
  <c r="J122" i="4"/>
  <c r="J175" i="4"/>
  <c r="BK162" i="4"/>
  <c r="J160" i="4"/>
  <c r="J148" i="4"/>
  <c r="BK128" i="4"/>
  <c r="J193" i="4"/>
  <c r="BK158" i="4"/>
  <c r="BK152" i="4"/>
  <c r="J138" i="4"/>
  <c r="BK124" i="4"/>
  <c r="BK142" i="5"/>
  <c r="BK133" i="5"/>
  <c r="BK151" i="5"/>
  <c r="BK139" i="5"/>
  <c r="J125" i="5"/>
  <c r="J148" i="5"/>
  <c r="J142" i="5"/>
  <c r="J139" i="5"/>
  <c r="BK125" i="5"/>
  <c r="J123" i="5"/>
  <c r="J127" i="6"/>
  <c r="BK127" i="6"/>
  <c r="J125" i="6"/>
  <c r="J123" i="6"/>
  <c r="BK121" i="6"/>
  <c r="J123" i="7"/>
  <c r="J127" i="7"/>
  <c r="BK121" i="7"/>
  <c r="BK157" i="8"/>
  <c r="J155" i="8"/>
  <c r="BK149" i="8"/>
  <c r="J147" i="8"/>
  <c r="J139" i="8"/>
  <c r="BK133" i="8"/>
  <c r="BK123" i="8"/>
  <c r="BK163" i="8"/>
  <c r="BK155" i="8"/>
  <c r="BK151" i="8"/>
  <c r="BK147" i="8"/>
  <c r="J137" i="8"/>
  <c r="J133" i="8"/>
  <c r="J127" i="8"/>
  <c r="J123" i="8"/>
  <c r="J163" i="8"/>
  <c r="J149" i="8"/>
  <c r="J143" i="8"/>
  <c r="BK129" i="8"/>
  <c r="J125" i="9"/>
  <c r="BK123" i="9"/>
  <c r="J123" i="9"/>
  <c r="BK129" i="10"/>
  <c r="J127" i="10"/>
  <c r="BK127" i="10"/>
  <c r="J123" i="10"/>
  <c r="BK121" i="10"/>
  <c r="R134" i="2" l="1"/>
  <c r="P166" i="2"/>
  <c r="R166" i="2"/>
  <c r="R183" i="2"/>
  <c r="T183" i="2"/>
  <c r="T204" i="2"/>
  <c r="BK227" i="2"/>
  <c r="J227" i="2" s="1"/>
  <c r="J103" i="2" s="1"/>
  <c r="R227" i="2"/>
  <c r="T227" i="2"/>
  <c r="R236" i="2"/>
  <c r="BK264" i="2"/>
  <c r="J264" i="2" s="1"/>
  <c r="J106" i="2" s="1"/>
  <c r="P264" i="2"/>
  <c r="R264" i="2"/>
  <c r="T264" i="2"/>
  <c r="T269" i="2"/>
  <c r="R294" i="2"/>
  <c r="R289" i="2" s="1"/>
  <c r="T294" i="2"/>
  <c r="T289" i="2"/>
  <c r="P123" i="3"/>
  <c r="T123" i="3"/>
  <c r="R170" i="3"/>
  <c r="R209" i="3"/>
  <c r="T209" i="3"/>
  <c r="P236" i="3"/>
  <c r="T121" i="4"/>
  <c r="T172" i="4"/>
  <c r="T119" i="4" s="1"/>
  <c r="P122" i="5"/>
  <c r="T122" i="5"/>
  <c r="R127" i="5"/>
  <c r="T127" i="5"/>
  <c r="R132" i="5"/>
  <c r="T132" i="5"/>
  <c r="R138" i="5"/>
  <c r="R137" i="5" s="1"/>
  <c r="T118" i="6"/>
  <c r="T117" i="6"/>
  <c r="R120" i="7"/>
  <c r="R118" i="7"/>
  <c r="T120" i="8"/>
  <c r="T118" i="8" s="1"/>
  <c r="T120" i="9"/>
  <c r="T119" i="9"/>
  <c r="T118" i="9" s="1"/>
  <c r="T134" i="2"/>
  <c r="BK183" i="2"/>
  <c r="J183" i="2" s="1"/>
  <c r="J101" i="2" s="1"/>
  <c r="R204" i="2"/>
  <c r="BK236" i="2"/>
  <c r="J236" i="2" s="1"/>
  <c r="J104" i="2" s="1"/>
  <c r="R269" i="2"/>
  <c r="BK294" i="2"/>
  <c r="J294" i="2" s="1"/>
  <c r="J110" i="2" s="1"/>
  <c r="BK123" i="3"/>
  <c r="P170" i="3"/>
  <c r="P209" i="3"/>
  <c r="T236" i="3"/>
  <c r="R121" i="4"/>
  <c r="R172" i="4"/>
  <c r="R122" i="5"/>
  <c r="BK132" i="5"/>
  <c r="J132" i="5"/>
  <c r="J99" i="5" s="1"/>
  <c r="P138" i="5"/>
  <c r="P137" i="5"/>
  <c r="R118" i="6"/>
  <c r="R117" i="6"/>
  <c r="P120" i="7"/>
  <c r="P118" i="7" s="1"/>
  <c r="AU100" i="1" s="1"/>
  <c r="R120" i="8"/>
  <c r="R118" i="8" s="1"/>
  <c r="R120" i="9"/>
  <c r="R119" i="9"/>
  <c r="R118" i="9"/>
  <c r="BK120" i="10"/>
  <c r="J120" i="10"/>
  <c r="J98" i="10" s="1"/>
  <c r="P134" i="2"/>
  <c r="T166" i="2"/>
  <c r="T165" i="2"/>
  <c r="BK204" i="2"/>
  <c r="J204" i="2" s="1"/>
  <c r="J102" i="2" s="1"/>
  <c r="P227" i="2"/>
  <c r="T236" i="2"/>
  <c r="T130" i="2" s="1"/>
  <c r="BK269" i="2"/>
  <c r="J269" i="2" s="1"/>
  <c r="J107" i="2" s="1"/>
  <c r="P294" i="2"/>
  <c r="P289" i="2"/>
  <c r="R123" i="3"/>
  <c r="T170" i="3"/>
  <c r="BK236" i="3"/>
  <c r="J236" i="3"/>
  <c r="J101" i="3" s="1"/>
  <c r="P121" i="4"/>
  <c r="P119" i="4"/>
  <c r="AU97" i="1" s="1"/>
  <c r="P172" i="4"/>
  <c r="BK122" i="5"/>
  <c r="J122" i="5" s="1"/>
  <c r="J97" i="5" s="1"/>
  <c r="P127" i="5"/>
  <c r="BK138" i="5"/>
  <c r="BK137" i="5"/>
  <c r="J137" i="5"/>
  <c r="J100" i="5" s="1"/>
  <c r="BK118" i="6"/>
  <c r="BK117" i="6"/>
  <c r="J117" i="6"/>
  <c r="J96" i="6" s="1"/>
  <c r="T120" i="7"/>
  <c r="T118" i="7"/>
  <c r="P120" i="8"/>
  <c r="P118" i="8" s="1"/>
  <c r="AU101" i="1" s="1"/>
  <c r="BK120" i="9"/>
  <c r="J120" i="9" s="1"/>
  <c r="J98" i="9" s="1"/>
  <c r="P120" i="10"/>
  <c r="P118" i="10" s="1"/>
  <c r="AU103" i="1" s="1"/>
  <c r="BK134" i="2"/>
  <c r="J134" i="2"/>
  <c r="J98" i="2"/>
  <c r="BK166" i="2"/>
  <c r="J166" i="2" s="1"/>
  <c r="J100" i="2" s="1"/>
  <c r="P183" i="2"/>
  <c r="P204" i="2"/>
  <c r="P236" i="2"/>
  <c r="P269" i="2"/>
  <c r="BK170" i="3"/>
  <c r="J170" i="3" s="1"/>
  <c r="J99" i="3" s="1"/>
  <c r="BK209" i="3"/>
  <c r="J209" i="3" s="1"/>
  <c r="J100" i="3" s="1"/>
  <c r="R236" i="3"/>
  <c r="BK121" i="4"/>
  <c r="J121" i="4"/>
  <c r="J98" i="4"/>
  <c r="BK172" i="4"/>
  <c r="J172" i="4"/>
  <c r="J99" i="4"/>
  <c r="BK127" i="5"/>
  <c r="J127" i="5" s="1"/>
  <c r="J98" i="5" s="1"/>
  <c r="P132" i="5"/>
  <c r="T138" i="5"/>
  <c r="T137" i="5" s="1"/>
  <c r="P118" i="6"/>
  <c r="P117" i="6"/>
  <c r="AU99" i="1"/>
  <c r="BK120" i="7"/>
  <c r="BK118" i="7"/>
  <c r="J118" i="7"/>
  <c r="J96" i="7" s="1"/>
  <c r="BK120" i="8"/>
  <c r="BK118" i="8" s="1"/>
  <c r="J118" i="8" s="1"/>
  <c r="P120" i="9"/>
  <c r="P119" i="9" s="1"/>
  <c r="P118" i="9" s="1"/>
  <c r="AU102" i="1" s="1"/>
  <c r="R120" i="10"/>
  <c r="R118" i="10" s="1"/>
  <c r="T120" i="10"/>
  <c r="T118" i="10" s="1"/>
  <c r="BK261" i="2"/>
  <c r="J261" i="2" s="1"/>
  <c r="J105" i="2" s="1"/>
  <c r="BK131" i="2"/>
  <c r="J131" i="2" s="1"/>
  <c r="J97" i="2" s="1"/>
  <c r="BK290" i="2"/>
  <c r="J290" i="2"/>
  <c r="J109" i="2"/>
  <c r="J89" i="10"/>
  <c r="F115" i="10"/>
  <c r="BF123" i="10"/>
  <c r="BF125" i="10"/>
  <c r="BF129" i="10"/>
  <c r="E85" i="10"/>
  <c r="BF121" i="10"/>
  <c r="BF127" i="10"/>
  <c r="E85" i="9"/>
  <c r="F92" i="9"/>
  <c r="J112" i="9"/>
  <c r="BF121" i="9"/>
  <c r="BF125" i="9"/>
  <c r="BF123" i="9"/>
  <c r="J120" i="7"/>
  <c r="J98" i="7"/>
  <c r="J89" i="8"/>
  <c r="BF137" i="8"/>
  <c r="BF139" i="8"/>
  <c r="BF149" i="8"/>
  <c r="E85" i="8"/>
  <c r="BF123" i="8"/>
  <c r="BF125" i="8"/>
  <c r="BF135" i="8"/>
  <c r="BF143" i="8"/>
  <c r="BF155" i="8"/>
  <c r="F92" i="8"/>
  <c r="BF121" i="8"/>
  <c r="BF129" i="8"/>
  <c r="BF131" i="8"/>
  <c r="BF141" i="8"/>
  <c r="BF153" i="8"/>
  <c r="BF157" i="8"/>
  <c r="BF159" i="8"/>
  <c r="BF163" i="8"/>
  <c r="BF127" i="8"/>
  <c r="BF133" i="8"/>
  <c r="BF145" i="8"/>
  <c r="BF147" i="8"/>
  <c r="BF151" i="8"/>
  <c r="BF161" i="8"/>
  <c r="J118" i="6"/>
  <c r="J97" i="6" s="1"/>
  <c r="J112" i="7"/>
  <c r="F115" i="7"/>
  <c r="BF125" i="7"/>
  <c r="BF121" i="7"/>
  <c r="E85" i="7"/>
  <c r="BF123" i="7"/>
  <c r="BF127" i="7"/>
  <c r="E107" i="6"/>
  <c r="BF119" i="6"/>
  <c r="BF121" i="6"/>
  <c r="BF131" i="6"/>
  <c r="J138" i="5"/>
  <c r="J101" i="5"/>
  <c r="J89" i="6"/>
  <c r="BF133" i="6"/>
  <c r="BF135" i="6"/>
  <c r="BF123" i="6"/>
  <c r="F92" i="6"/>
  <c r="BF125" i="6"/>
  <c r="BF127" i="6"/>
  <c r="BF129" i="6"/>
  <c r="J89" i="5"/>
  <c r="BF123" i="5"/>
  <c r="BF128" i="5"/>
  <c r="BF135" i="5"/>
  <c r="BF139" i="5"/>
  <c r="BF145" i="5"/>
  <c r="E85" i="5"/>
  <c r="BF125" i="5"/>
  <c r="BF130" i="5"/>
  <c r="BF133" i="5"/>
  <c r="BF142" i="5"/>
  <c r="BF151" i="5"/>
  <c r="F92" i="5"/>
  <c r="BK119" i="4"/>
  <c r="J119" i="4" s="1"/>
  <c r="J30" i="4" s="1"/>
  <c r="BF148" i="5"/>
  <c r="BF153" i="5"/>
  <c r="J123" i="3"/>
  <c r="J98" i="3" s="1"/>
  <c r="F116" i="4"/>
  <c r="BF122" i="4"/>
  <c r="BF142" i="4"/>
  <c r="BF150" i="4"/>
  <c r="BF181" i="4"/>
  <c r="BF124" i="4"/>
  <c r="BF138" i="4"/>
  <c r="BF168" i="4"/>
  <c r="BF189" i="4"/>
  <c r="BF193" i="4"/>
  <c r="E85" i="4"/>
  <c r="J89" i="4"/>
  <c r="BF126" i="4"/>
  <c r="BF130" i="4"/>
  <c r="BF132" i="4"/>
  <c r="BF146" i="4"/>
  <c r="BF152" i="4"/>
  <c r="BF154" i="4"/>
  <c r="BF158" i="4"/>
  <c r="BF162" i="4"/>
  <c r="BF166" i="4"/>
  <c r="BF173" i="4"/>
  <c r="BF183" i="4"/>
  <c r="BF187" i="4"/>
  <c r="BF191" i="4"/>
  <c r="BF128" i="4"/>
  <c r="BF134" i="4"/>
  <c r="BF136" i="4"/>
  <c r="BF140" i="4"/>
  <c r="BF144" i="4"/>
  <c r="BF148" i="4"/>
  <c r="BF156" i="4"/>
  <c r="BF160" i="4"/>
  <c r="BF164" i="4"/>
  <c r="BF170" i="4"/>
  <c r="BF175" i="4"/>
  <c r="BF177" i="4"/>
  <c r="BF179" i="4"/>
  <c r="BF185" i="4"/>
  <c r="J89" i="3"/>
  <c r="BF128" i="3"/>
  <c r="BF130" i="3"/>
  <c r="BF140" i="3"/>
  <c r="BF187" i="3"/>
  <c r="BF220" i="3"/>
  <c r="BK165" i="2"/>
  <c r="J165" i="2"/>
  <c r="J99" i="2" s="1"/>
  <c r="F92" i="3"/>
  <c r="BF136" i="3"/>
  <c r="BF158" i="3"/>
  <c r="BF173" i="3"/>
  <c r="BF183" i="3"/>
  <c r="BF195" i="3"/>
  <c r="BF205" i="3"/>
  <c r="BF232" i="3"/>
  <c r="BF255" i="3"/>
  <c r="BF257" i="3"/>
  <c r="E85" i="3"/>
  <c r="BF124" i="3"/>
  <c r="BF126" i="3"/>
  <c r="BF132" i="3"/>
  <c r="BF134" i="3"/>
  <c r="BF138" i="3"/>
  <c r="BF142" i="3"/>
  <c r="BF148" i="3"/>
  <c r="BF156" i="3"/>
  <c r="BF164" i="3"/>
  <c r="BF166" i="3"/>
  <c r="BF168" i="3"/>
  <c r="BF175" i="3"/>
  <c r="BF189" i="3"/>
  <c r="BF191" i="3"/>
  <c r="BF199" i="3"/>
  <c r="BF203" i="3"/>
  <c r="BF214" i="3"/>
  <c r="BF222" i="3"/>
  <c r="BF224" i="3"/>
  <c r="BF234" i="3"/>
  <c r="BF237" i="3"/>
  <c r="BF243" i="3"/>
  <c r="BF245" i="3"/>
  <c r="BF249" i="3"/>
  <c r="BF144" i="3"/>
  <c r="BF146" i="3"/>
  <c r="BF150" i="3"/>
  <c r="BF152" i="3"/>
  <c r="BF154" i="3"/>
  <c r="BF160" i="3"/>
  <c r="BF162" i="3"/>
  <c r="BF171" i="3"/>
  <c r="BF177" i="3"/>
  <c r="BF179" i="3"/>
  <c r="BF181" i="3"/>
  <c r="BF185" i="3"/>
  <c r="BF193" i="3"/>
  <c r="BF197" i="3"/>
  <c r="BF201" i="3"/>
  <c r="BF207" i="3"/>
  <c r="BF210" i="3"/>
  <c r="BF212" i="3"/>
  <c r="BF216" i="3"/>
  <c r="BF218" i="3"/>
  <c r="BF226" i="3"/>
  <c r="BF228" i="3"/>
  <c r="BF230" i="3"/>
  <c r="BF239" i="3"/>
  <c r="BF241" i="3"/>
  <c r="BF247" i="3"/>
  <c r="BF251" i="3"/>
  <c r="BF253" i="3"/>
  <c r="BF259" i="3"/>
  <c r="E85" i="2"/>
  <c r="F127" i="2"/>
  <c r="BF135" i="2"/>
  <c r="BF137" i="2"/>
  <c r="BF139" i="2"/>
  <c r="BF143" i="2"/>
  <c r="BF169" i="2"/>
  <c r="BF175" i="2"/>
  <c r="BF179" i="2"/>
  <c r="BF186" i="2"/>
  <c r="BF194" i="2"/>
  <c r="BF202" i="2"/>
  <c r="BF215" i="2"/>
  <c r="BF225" i="2"/>
  <c r="J89" i="2"/>
  <c r="BF145" i="2"/>
  <c r="BF151" i="2"/>
  <c r="BF153" i="2"/>
  <c r="BF177" i="2"/>
  <c r="BF181" i="2"/>
  <c r="BF192" i="2"/>
  <c r="BF205" i="2"/>
  <c r="BF207" i="2"/>
  <c r="BF211" i="2"/>
  <c r="BF213" i="2"/>
  <c r="BF230" i="2"/>
  <c r="BF249" i="2"/>
  <c r="BF251" i="2"/>
  <c r="BF253" i="2"/>
  <c r="BF255" i="2"/>
  <c r="BF257" i="2"/>
  <c r="BF285" i="2"/>
  <c r="BF287" i="2"/>
  <c r="BF291" i="2"/>
  <c r="BF295" i="2"/>
  <c r="BF298" i="2"/>
  <c r="BF132" i="2"/>
  <c r="BF141" i="2"/>
  <c r="BF157" i="2"/>
  <c r="BF167" i="2"/>
  <c r="BF171" i="2"/>
  <c r="BF190" i="2"/>
  <c r="BF200" i="2"/>
  <c r="BF209" i="2"/>
  <c r="BF223" i="2"/>
  <c r="BF228" i="2"/>
  <c r="BF234" i="2"/>
  <c r="BF245" i="2"/>
  <c r="BF259" i="2"/>
  <c r="BF262" i="2"/>
  <c r="BF265" i="2"/>
  <c r="BF267" i="2"/>
  <c r="BF270" i="2"/>
  <c r="BF272" i="2"/>
  <c r="BF274" i="2"/>
  <c r="BF277" i="2"/>
  <c r="BF280" i="2"/>
  <c r="BF283" i="2"/>
  <c r="BF147" i="2"/>
  <c r="BF149" i="2"/>
  <c r="BF155" i="2"/>
  <c r="BF159" i="2"/>
  <c r="BF161" i="2"/>
  <c r="BF163" i="2"/>
  <c r="BF173" i="2"/>
  <c r="BF184" i="2"/>
  <c r="BF188" i="2"/>
  <c r="BF196" i="2"/>
  <c r="BF198" i="2"/>
  <c r="BF217" i="2"/>
  <c r="BF219" i="2"/>
  <c r="BF221" i="2"/>
  <c r="BF232" i="2"/>
  <c r="BF237" i="2"/>
  <c r="BF239" i="2"/>
  <c r="BF241" i="2"/>
  <c r="BF243" i="2"/>
  <c r="BF247" i="2"/>
  <c r="F35" i="2"/>
  <c r="BB95" i="1" s="1"/>
  <c r="F33" i="3"/>
  <c r="AZ96" i="1" s="1"/>
  <c r="F37" i="4"/>
  <c r="BD97" i="1" s="1"/>
  <c r="J33" i="4"/>
  <c r="AV97" i="1" s="1"/>
  <c r="F37" i="5"/>
  <c r="BD98" i="1" s="1"/>
  <c r="F35" i="6"/>
  <c r="BB99" i="1" s="1"/>
  <c r="J33" i="7"/>
  <c r="AV100" i="1" s="1"/>
  <c r="F35" i="8"/>
  <c r="BB101" i="1" s="1"/>
  <c r="F37" i="9"/>
  <c r="BD102" i="1" s="1"/>
  <c r="J33" i="10"/>
  <c r="AV103" i="1" s="1"/>
  <c r="J30" i="7"/>
  <c r="F37" i="2"/>
  <c r="BD95" i="1" s="1"/>
  <c r="J33" i="2"/>
  <c r="AV95" i="1" s="1"/>
  <c r="J33" i="3"/>
  <c r="AV96" i="1" s="1"/>
  <c r="F35" i="3"/>
  <c r="BB96" i="1" s="1"/>
  <c r="F33" i="4"/>
  <c r="AZ97" i="1"/>
  <c r="F36" i="4"/>
  <c r="BC97" i="1" s="1"/>
  <c r="J33" i="5"/>
  <c r="AV98" i="1" s="1"/>
  <c r="F36" i="5"/>
  <c r="BC98" i="1" s="1"/>
  <c r="F33" i="6"/>
  <c r="AZ99" i="1" s="1"/>
  <c r="F37" i="6"/>
  <c r="BD99" i="1" s="1"/>
  <c r="F35" i="7"/>
  <c r="BB100" i="1" s="1"/>
  <c r="F33" i="7"/>
  <c r="AZ100" i="1" s="1"/>
  <c r="J33" i="8"/>
  <c r="AV101" i="1" s="1"/>
  <c r="F33" i="8"/>
  <c r="AZ101" i="1" s="1"/>
  <c r="F33" i="9"/>
  <c r="AZ102" i="1" s="1"/>
  <c r="F35" i="9"/>
  <c r="BB102" i="1" s="1"/>
  <c r="F36" i="9"/>
  <c r="BC102" i="1" s="1"/>
  <c r="F33" i="10"/>
  <c r="AZ103" i="1"/>
  <c r="F35" i="10"/>
  <c r="BB103" i="1"/>
  <c r="F33" i="2"/>
  <c r="AZ95" i="1" s="1"/>
  <c r="F37" i="3"/>
  <c r="BD96" i="1"/>
  <c r="F33" i="5"/>
  <c r="AZ98" i="1"/>
  <c r="F36" i="6"/>
  <c r="BC99" i="1" s="1"/>
  <c r="F36" i="7"/>
  <c r="BC100" i="1"/>
  <c r="F36" i="8"/>
  <c r="BC101" i="1" s="1"/>
  <c r="J33" i="9"/>
  <c r="AV102" i="1"/>
  <c r="F36" i="10"/>
  <c r="BC103" i="1" s="1"/>
  <c r="F36" i="2"/>
  <c r="BC95" i="1"/>
  <c r="F36" i="3"/>
  <c r="BC96" i="1" s="1"/>
  <c r="F35" i="4"/>
  <c r="BB97" i="1" s="1"/>
  <c r="F35" i="5"/>
  <c r="BB98" i="1" s="1"/>
  <c r="J33" i="6"/>
  <c r="AV99" i="1"/>
  <c r="J30" i="6"/>
  <c r="F37" i="7"/>
  <c r="BD100" i="1"/>
  <c r="F37" i="8"/>
  <c r="BD101" i="1"/>
  <c r="F37" i="10"/>
  <c r="BD103" i="1" s="1"/>
  <c r="BK121" i="5" l="1"/>
  <c r="J121" i="5" s="1"/>
  <c r="J30" i="5" s="1"/>
  <c r="J30" i="8"/>
  <c r="J96" i="8"/>
  <c r="J120" i="8"/>
  <c r="J98" i="8" s="1"/>
  <c r="R121" i="3"/>
  <c r="R165" i="2"/>
  <c r="R130" i="2"/>
  <c r="R119" i="4"/>
  <c r="BK121" i="3"/>
  <c r="J121" i="3" s="1"/>
  <c r="J96" i="3" s="1"/>
  <c r="R121" i="5"/>
  <c r="P121" i="3"/>
  <c r="AU96" i="1" s="1"/>
  <c r="P121" i="5"/>
  <c r="AU98" i="1" s="1"/>
  <c r="T121" i="5"/>
  <c r="T121" i="3"/>
  <c r="P165" i="2"/>
  <c r="P130" i="2"/>
  <c r="AU95" i="1"/>
  <c r="AG100" i="1"/>
  <c r="BK289" i="2"/>
  <c r="J289" i="2"/>
  <c r="J108" i="2"/>
  <c r="BK119" i="9"/>
  <c r="J119" i="9"/>
  <c r="J97" i="9" s="1"/>
  <c r="BK118" i="10"/>
  <c r="J118" i="10" s="1"/>
  <c r="J30" i="10" s="1"/>
  <c r="AG103" i="1" s="1"/>
  <c r="AG101" i="1"/>
  <c r="AG99" i="1"/>
  <c r="AG98" i="1"/>
  <c r="J96" i="5"/>
  <c r="AG97" i="1"/>
  <c r="J96" i="4"/>
  <c r="BK130" i="2"/>
  <c r="J130" i="2" s="1"/>
  <c r="J96" i="2" s="1"/>
  <c r="F34" i="3"/>
  <c r="BA96" i="1"/>
  <c r="F34" i="5"/>
  <c r="BA98" i="1" s="1"/>
  <c r="J34" i="7"/>
  <c r="AW100" i="1" s="1"/>
  <c r="AT100" i="1" s="1"/>
  <c r="AN100" i="1" s="1"/>
  <c r="J34" i="9"/>
  <c r="AW102" i="1"/>
  <c r="AT102" i="1" s="1"/>
  <c r="AZ94" i="1"/>
  <c r="W29" i="1"/>
  <c r="J34" i="3"/>
  <c r="AW96" i="1" s="1"/>
  <c r="AT96" i="1" s="1"/>
  <c r="J34" i="4"/>
  <c r="AW97" i="1" s="1"/>
  <c r="AT97" i="1" s="1"/>
  <c r="AN97" i="1" s="1"/>
  <c r="F34" i="4"/>
  <c r="BA97" i="1" s="1"/>
  <c r="J34" i="5"/>
  <c r="AW98" i="1" s="1"/>
  <c r="AT98" i="1" s="1"/>
  <c r="AN98" i="1" s="1"/>
  <c r="F34" i="6"/>
  <c r="BA99" i="1" s="1"/>
  <c r="J34" i="8"/>
  <c r="AW101" i="1"/>
  <c r="AT101" i="1" s="1"/>
  <c r="AN101" i="1" s="1"/>
  <c r="F34" i="10"/>
  <c r="BA103" i="1" s="1"/>
  <c r="J34" i="10"/>
  <c r="AW103" i="1" s="1"/>
  <c r="AT103" i="1" s="1"/>
  <c r="BD94" i="1"/>
  <c r="W33" i="1" s="1"/>
  <c r="F34" i="2"/>
  <c r="BA95" i="1" s="1"/>
  <c r="F34" i="7"/>
  <c r="BA100" i="1" s="1"/>
  <c r="F34" i="9"/>
  <c r="BA102" i="1" s="1"/>
  <c r="BB94" i="1"/>
  <c r="AX94" i="1" s="1"/>
  <c r="J34" i="2"/>
  <c r="AW95" i="1" s="1"/>
  <c r="AT95" i="1" s="1"/>
  <c r="J34" i="6"/>
  <c r="AW99" i="1"/>
  <c r="AT99" i="1" s="1"/>
  <c r="AN99" i="1" s="1"/>
  <c r="F34" i="8"/>
  <c r="BA101" i="1" s="1"/>
  <c r="BC94" i="1"/>
  <c r="W32" i="1" s="1"/>
  <c r="AI113" i="1" l="1"/>
  <c r="J96" i="10"/>
  <c r="BK118" i="9"/>
  <c r="J118" i="9"/>
  <c r="J30" i="9" s="1"/>
  <c r="AG102" i="1" s="1"/>
  <c r="J39" i="10"/>
  <c r="J39" i="8"/>
  <c r="J39" i="7"/>
  <c r="J39" i="6"/>
  <c r="J39" i="5"/>
  <c r="J39" i="4"/>
  <c r="AN103" i="1"/>
  <c r="AM113" i="1" s="1"/>
  <c r="AU94" i="1"/>
  <c r="J30" i="2"/>
  <c r="AG95" i="1" s="1"/>
  <c r="W31" i="1"/>
  <c r="AY94" i="1"/>
  <c r="J30" i="3"/>
  <c r="AG96" i="1" s="1"/>
  <c r="AV94" i="1"/>
  <c r="AK29" i="1" s="1"/>
  <c r="BA94" i="1"/>
  <c r="W30" i="1" s="1"/>
  <c r="AI111" i="1" l="1"/>
  <c r="AI115" i="1" s="1"/>
  <c r="J39" i="9"/>
  <c r="J39" i="3"/>
  <c r="J96" i="9"/>
  <c r="J39" i="2"/>
  <c r="AN95" i="1"/>
  <c r="AN102" i="1"/>
  <c r="AN96" i="1"/>
  <c r="AG94" i="1"/>
  <c r="AK26" i="1" s="1"/>
  <c r="AK35" i="1" s="1"/>
  <c r="AW94" i="1"/>
  <c r="AK30" i="1"/>
  <c r="AM111" i="1" l="1"/>
  <c r="AM115" i="1" s="1"/>
  <c r="AT94" i="1"/>
  <c r="AN94" i="1" l="1"/>
</calcChain>
</file>

<file path=xl/sharedStrings.xml><?xml version="1.0" encoding="utf-8"?>
<sst xmlns="http://schemas.openxmlformats.org/spreadsheetml/2006/main" count="5940" uniqueCount="836">
  <si>
    <t>Export Komplet</t>
  </si>
  <si>
    <t/>
  </si>
  <si>
    <t>2.0</t>
  </si>
  <si>
    <t>ZAMOK</t>
  </si>
  <si>
    <t>False</t>
  </si>
  <si>
    <t>{75f3e4b2-a04d-4a04-b3fe-82e6e2ae67da}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</si>
  <si>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</si>
  <si>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</si>
  <si>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</si>
  <si>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</si>
  <si>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</si>
  <si>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</si>
  <si>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</si>
  <si>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</si>
  <si>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BR2016082023R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</si>
  <si>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</si>
  <si>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</si>
  <si>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12/3  2.NP ŠVÉDSKÁ 107/39</t>
  </si>
  <si>
    <t>KSO:</t>
  </si>
  <si>
    <t>CC-CZ:</t>
  </si>
  <si>
    <t>Místo:</t>
  </si>
  <si>
    <t>PRAHA 5</t>
  </si>
  <si>
    <t>Datum:</t>
  </si>
  <si>
    <t>10. 4. 2024</t>
  </si>
  <si>
    <t>Zadavatel:</t>
  </si>
  <si>
    <t>IČ:</t>
  </si>
  <si>
    <t>CENTRA a.s. Na Zatlance 1350 Praha 5</t>
  </si>
  <si>
    <t>DIČ:</t>
  </si>
  <si>
    <t>Uchazeč:</t>
  </si>
  <si>
    <t>Vyplň údaj</t>
  </si>
  <si>
    <t>Projektant:</t>
  </si>
  <si>
    <t>09098569</t>
  </si>
  <si>
    <t>Studio PHX s.r.o. Ondříčkova 384/33 Praha 3</t>
  </si>
  <si>
    <t>True</t>
  </si>
  <si>
    <t>Zpracovatel:</t>
  </si>
  <si>
    <t>17423244</t>
  </si>
  <si>
    <t xml:space="preserve">Ing. Jan Brožek s.r.o. </t>
  </si>
  <si>
    <t>CZ17423244</t>
  </si>
  <si>
    <t>Poznámka:</t>
  </si>
  <si>
    <t>Nedílnou součástí výkazu je technická zpráva a výkresová dokumentace  Součástí dodávky je veškerá doprava (horizontální i vertikální) a všechny další dodávky a práce zde neuvedené, ale nutné pro kompletní dodávku díla Rozpočet je zpracován v CÚ2024/I Q. KROS 4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</si>
  <si>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</si>
  <si>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</si>
  <si>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</si>
  <si>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</si>
  <si>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</si>
  <si>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</si>
  <si>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</si>
  <si>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</si>
  <si>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</si>
  <si>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</si>
  <si>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</si>
  <si>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</si>
  <si>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</si>
  <si>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</si>
  <si>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</si>
  <si>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</si>
  <si>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</si>
  <si>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</si>
  <si>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</si>
  <si>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</si>
  <si>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</si>
  <si>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</si>
  <si>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</si>
  <si>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</si>
  <si>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</si>
  <si>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</si>
  <si>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</si>
  <si>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</si>
  <si>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</si>
  <si>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</si>
  <si>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</si>
  <si>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</si>
  <si>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</si>
  <si>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</si>
  <si>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</si>
  <si>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</si>
  <si>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</si>
  <si>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</si>
  <si>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</si>
  <si>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</si>
  <si>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</si>
  <si>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</si>
  <si>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</si>
  <si>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</si>
  <si>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</si>
  <si>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A. ASŘ</t>
  </si>
  <si>
    <t>OPRAVY</t>
  </si>
  <si>
    <t>STA</t>
  </si>
  <si>
    <t>1</t>
  </si>
  <si>
    <t>{9802829d-10b3-421c-baeb-fa493eee82af}</t>
  </si>
  <si>
    <t>B. ZTI</t>
  </si>
  <si>
    <t>{17f0d059-c587-458c-928e-51619c6d44de}</t>
  </si>
  <si>
    <t>C. EI</t>
  </si>
  <si>
    <t>{0c086437-44c6-48e9-9926-0d79d5cf2b62}</t>
  </si>
  <si>
    <t>D. ASŘ</t>
  </si>
  <si>
    <t>INVESTICE</t>
  </si>
  <si>
    <t>{547e0d2e-f39f-4709-87af-4537e9dbad48}</t>
  </si>
  <si>
    <t>E. VZDUCHOTECHNIKA</t>
  </si>
  <si>
    <t>{00b3ef16-47a0-4c4a-8e35-103f536d2971}</t>
  </si>
  <si>
    <t>F. EI</t>
  </si>
  <si>
    <t>{6acca090-cd4d-4ddc-9b53-1b94baffb4b4}</t>
  </si>
  <si>
    <t>G. VYT</t>
  </si>
  <si>
    <t>{abdbd777-97f0-4a71-9126-31f4418bb97e}</t>
  </si>
  <si>
    <t>H. VRN OPR</t>
  </si>
  <si>
    <t>VRN</t>
  </si>
  <si>
    <t>{d58e8422-6d69-43b3-84e0-b240dc19b26a}</t>
  </si>
  <si>
    <t>I. VRN</t>
  </si>
  <si>
    <t>VRN INV</t>
  </si>
  <si>
    <t>{661039e2-4f68-4662-b339-86f107075f44}</t>
  </si>
  <si>
    <t>KRYCÍ LIST SOUPISU PRACÍ</t>
  </si>
  <si>
    <t>Objekt:</t>
  </si>
  <si>
    <t>A. ASŘ - OPRAVY</t>
  </si>
  <si>
    <t>REKAPITULACE ČLENĚNÍ SOUPISU PRACÍ</t>
  </si>
  <si>
    <t>Kód dílu - Popis</t>
  </si>
  <si>
    <t>Cena celkem [CZK]</t>
  </si>
  <si>
    <t>Náklady ze soupisu prací</t>
  </si>
  <si>
    <t>-1</t>
  </si>
  <si>
    <t>A.1 - PŘÍPRAVA STAVBY</t>
  </si>
  <si>
    <t>A.2 - BOURACÍ PRÁCE</t>
  </si>
  <si>
    <t>A.3 - PODLAHY</t>
  </si>
  <si>
    <t xml:space="preserve">    D1 - Podlaha F/01 a F/02</t>
  </si>
  <si>
    <t xml:space="preserve">    D2 - Podlaha F/03</t>
  </si>
  <si>
    <t xml:space="preserve">    D3 - Podlaha F/04</t>
  </si>
  <si>
    <t>A.4 - PODHLEDY</t>
  </si>
  <si>
    <t>A.5 - POVRCHY STĚN  A STROPŮ</t>
  </si>
  <si>
    <t>A.6 - VÝPLNĚ OTVORŮ</t>
  </si>
  <si>
    <t>A.7 - ZAŘÍZENÍ</t>
  </si>
  <si>
    <t>A.8 - OSTATNÍ</t>
  </si>
  <si>
    <t>PSV - Práce a dodávky PSV</t>
  </si>
  <si>
    <t xml:space="preserve">    775 - Podlahy skládané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</si>
  <si>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</si>
  <si>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</si>
  <si>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</si>
  <si>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</si>
  <si>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</si>
  <si>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</si>
  <si>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</si>
  <si>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</si>
  <si>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</si>
  <si>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</si>
  <si>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</si>
  <si>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</si>
  <si>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</si>
  <si>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</si>
  <si>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A.1</t>
  </si>
  <si>
    <t>PŘÍPRAVA STAVBY</t>
  </si>
  <si>
    <t>ROZPOCET</t>
  </si>
  <si>
    <t>K</t>
  </si>
  <si>
    <t>619991001</t>
  </si>
  <si>
    <t>Zakrytí vnitřních výplní otvorů, přístupové chodby apod. fólií Pe</t>
  </si>
  <si>
    <t>m2</t>
  </si>
  <si>
    <t>4</t>
  </si>
  <si>
    <t>2</t>
  </si>
  <si>
    <t>PP</t>
  </si>
  <si>
    <t>A.2</t>
  </si>
  <si>
    <t>BOURACÍ PRÁCE</t>
  </si>
  <si>
    <t>763164822</t>
  </si>
  <si>
    <t>Demontáž SDK podhledů, jednoduché opláštění SDK 12,5mm, vodorovné profily CW 50 v rozteči 625mm, bez minerální izolace</t>
  </si>
  <si>
    <t>3</t>
  </si>
  <si>
    <t>763111811</t>
  </si>
  <si>
    <t>Bourání sádrokartonových příček</t>
  </si>
  <si>
    <t>6</t>
  </si>
  <si>
    <t>763121811</t>
  </si>
  <si>
    <t>Bourání sádrokartonové předstěny</t>
  </si>
  <si>
    <t>8</t>
  </si>
  <si>
    <t>5</t>
  </si>
  <si>
    <t>965042141</t>
  </si>
  <si>
    <t>Vybourání betonové mazaniny 100mm</t>
  </si>
  <si>
    <t>10</t>
  </si>
  <si>
    <t>762522812</t>
  </si>
  <si>
    <t>Demontáž prkenné podlahy vč. spodních trámků</t>
  </si>
  <si>
    <t>7</t>
  </si>
  <si>
    <t>775511810</t>
  </si>
  <si>
    <t>Odstranění dubových vlysů vz. "rybina"</t>
  </si>
  <si>
    <t>14</t>
  </si>
  <si>
    <t>965081213</t>
  </si>
  <si>
    <t>Odstranění keramické dlažby 300x300mm</t>
  </si>
  <si>
    <t>16</t>
  </si>
  <si>
    <t>9</t>
  </si>
  <si>
    <t>965083122</t>
  </si>
  <si>
    <t>Odstranění násypu pod podlahami (mezi -0,150m až -0,050)</t>
  </si>
  <si>
    <t>18</t>
  </si>
  <si>
    <t>781473810</t>
  </si>
  <si>
    <t>Odsekání a odebrání vnitřních keramických obkladů stěn</t>
  </si>
  <si>
    <t>20</t>
  </si>
  <si>
    <t>11</t>
  </si>
  <si>
    <t>977151113</t>
  </si>
  <si>
    <t>Jádrové vrtání - kruhový prostup v cihelném zdivu Ø 50mm</t>
  </si>
  <si>
    <t>m</t>
  </si>
  <si>
    <t>22</t>
  </si>
  <si>
    <t>977151122</t>
  </si>
  <si>
    <t>Jádrové vrtání - kruhový prostup v cihelném zdivu Ø 125mm</t>
  </si>
  <si>
    <t>24</t>
  </si>
  <si>
    <t>13</t>
  </si>
  <si>
    <t>977151123</t>
  </si>
  <si>
    <t>Jádrové vrtání - kruhový prostup v cihelném zdivu Ø 150mm</t>
  </si>
  <si>
    <t>26</t>
  </si>
  <si>
    <t>784121011</t>
  </si>
  <si>
    <t>Odstranění poškozených maleb na stěně  oškrábáním</t>
  </si>
  <si>
    <t>28</t>
  </si>
  <si>
    <t>Odstranění poškozených maleb</t>
  </si>
  <si>
    <t>15</t>
  </si>
  <si>
    <t>784121001</t>
  </si>
  <si>
    <t>Odstranění poškozených maleb na stropě oškrábáním</t>
  </si>
  <si>
    <t>30</t>
  </si>
  <si>
    <t>766681811</t>
  </si>
  <si>
    <t>Vybourání stávajících dřevěných zárubní na WC 600x1970mm</t>
  </si>
  <si>
    <t>ks</t>
  </si>
  <si>
    <t>32</t>
  </si>
  <si>
    <t>A.3</t>
  </si>
  <si>
    <t>PODLAHY</t>
  </si>
  <si>
    <t>D1</t>
  </si>
  <si>
    <t>Podlaha F/01 a F/02</t>
  </si>
  <si>
    <t>17</t>
  </si>
  <si>
    <t>R-WAKV6844</t>
  </si>
  <si>
    <t>- dlažba 600x600 mm Rako Limestone (DAK63802.1)</t>
  </si>
  <si>
    <t>34</t>
  </si>
  <si>
    <t>R-82000</t>
  </si>
  <si>
    <t>- flexilepidlo na sádrovláknité podlahy/dlažbu</t>
  </si>
  <si>
    <t>36</t>
  </si>
  <si>
    <t>19</t>
  </si>
  <si>
    <t>771574513</t>
  </si>
  <si>
    <t>- pokládka dlažby</t>
  </si>
  <si>
    <t>38</t>
  </si>
  <si>
    <t>59030960</t>
  </si>
  <si>
    <t>- sádrovláknité desky, tl. 25mm</t>
  </si>
  <si>
    <t>40</t>
  </si>
  <si>
    <t>763251211</t>
  </si>
  <si>
    <t>- pokládka/lepení sádrovláknitých podlahových desek</t>
  </si>
  <si>
    <t>42</t>
  </si>
  <si>
    <t>28372323</t>
  </si>
  <si>
    <t>- izolační desky EPS 100S Stabil 100mm</t>
  </si>
  <si>
    <t>44</t>
  </si>
  <si>
    <t>23</t>
  </si>
  <si>
    <t>713121111</t>
  </si>
  <si>
    <t>- pokládka polystyrenové izolace do podsypu</t>
  </si>
  <si>
    <t>46</t>
  </si>
  <si>
    <t>763158115</t>
  </si>
  <si>
    <t>- vyrovnávací podsyp</t>
  </si>
  <si>
    <t>48</t>
  </si>
  <si>
    <t>D2</t>
  </si>
  <si>
    <t>Podlaha F/03</t>
  </si>
  <si>
    <t>25</t>
  </si>
  <si>
    <t>50</t>
  </si>
  <si>
    <t>52</t>
  </si>
  <si>
    <t>27</t>
  </si>
  <si>
    <t>54</t>
  </si>
  <si>
    <t>711191202</t>
  </si>
  <si>
    <t>- hydroizolační stěrka napojená na stěny, tl. 1mm</t>
  </si>
  <si>
    <t>56</t>
  </si>
  <si>
    <t>29</t>
  </si>
  <si>
    <t>711191R-02</t>
  </si>
  <si>
    <t>- realizace systémové hydroizolace</t>
  </si>
  <si>
    <t>58</t>
  </si>
  <si>
    <t>60</t>
  </si>
  <si>
    <t>31</t>
  </si>
  <si>
    <t>62</t>
  </si>
  <si>
    <t>64</t>
  </si>
  <si>
    <t>33</t>
  </si>
  <si>
    <t>66</t>
  </si>
  <si>
    <t>68</t>
  </si>
  <si>
    <t>D3</t>
  </si>
  <si>
    <t>Podlaha F/04</t>
  </si>
  <si>
    <t>35</t>
  </si>
  <si>
    <t>61192460</t>
  </si>
  <si>
    <t>- dřevěné vlysy dub, tl. 22 mm</t>
  </si>
  <si>
    <t>70</t>
  </si>
  <si>
    <t>24744R-01</t>
  </si>
  <si>
    <t>- systémové lepidlo na vlysy, tl. 1mm</t>
  </si>
  <si>
    <t>72</t>
  </si>
  <si>
    <t>37</t>
  </si>
  <si>
    <t>A.3.3.3</t>
  </si>
  <si>
    <t>- pokládka/lepení</t>
  </si>
  <si>
    <t>74</t>
  </si>
  <si>
    <t>76</t>
  </si>
  <si>
    <t>39</t>
  </si>
  <si>
    <t>78</t>
  </si>
  <si>
    <t>80</t>
  </si>
  <si>
    <t>41</t>
  </si>
  <si>
    <t>82</t>
  </si>
  <si>
    <t>84</t>
  </si>
  <si>
    <t>43</t>
  </si>
  <si>
    <t>61418151R</t>
  </si>
  <si>
    <t>Dřevěná parketová lišta, 33x7mm,dub</t>
  </si>
  <si>
    <t>86</t>
  </si>
  <si>
    <t>Dřevěná parketová lišta, 33x7mm, buk</t>
  </si>
  <si>
    <t>59054153</t>
  </si>
  <si>
    <t>Přechodové lišty, nerez</t>
  </si>
  <si>
    <t>88</t>
  </si>
  <si>
    <t>45</t>
  </si>
  <si>
    <t>R-WAKV6834</t>
  </si>
  <si>
    <t>Keramický sokl, 600x95mm Rako Limestone (DSAS4802.1)</t>
  </si>
  <si>
    <t>90</t>
  </si>
  <si>
    <t>A.4</t>
  </si>
  <si>
    <t>PODHLEDY</t>
  </si>
  <si>
    <t>763131412</t>
  </si>
  <si>
    <t>SDK podhled, 1x SDK deska 12,5mm, jednoúrovňový křížový rošt z CD profilů, minerální izolace 40mm, rychlozávěs</t>
  </si>
  <si>
    <t>92</t>
  </si>
  <si>
    <t>47</t>
  </si>
  <si>
    <t>763131452</t>
  </si>
  <si>
    <t>SDK podhled do vlhka, 1x SDK H2 zelená deska 1,5 mm, jednoúrovňový křížový rosšt z CD profillů. minerální izolCe 40 mm, rychlozávěs</t>
  </si>
  <si>
    <t>94</t>
  </si>
  <si>
    <t>763111719</t>
  </si>
  <si>
    <t>Aplikace akrylátového tmelu</t>
  </si>
  <si>
    <t>96</t>
  </si>
  <si>
    <t>49</t>
  </si>
  <si>
    <t>998763303</t>
  </si>
  <si>
    <t>Přesun hmot tonážní pro podhledy</t>
  </si>
  <si>
    <t>t</t>
  </si>
  <si>
    <t>98</t>
  </si>
  <si>
    <t>A.5</t>
  </si>
  <si>
    <t>POVRCHY STĚN  A STROPŮ</t>
  </si>
  <si>
    <t>612135101</t>
  </si>
  <si>
    <t>Hrubé zahození šlicu maltou na stěně (šířka do 50 mm, hloubka do 50 mm)</t>
  </si>
  <si>
    <t>100</t>
  </si>
  <si>
    <t>51</t>
  </si>
  <si>
    <t>612131121</t>
  </si>
  <si>
    <t>Penetrace povrchu stěn pod štuk/stěrku</t>
  </si>
  <si>
    <t>102</t>
  </si>
  <si>
    <t>612131221</t>
  </si>
  <si>
    <t>Penetrace povrchu stropů pod štuk/stěrku</t>
  </si>
  <si>
    <t>104</t>
  </si>
  <si>
    <t>53</t>
  </si>
  <si>
    <t>611311131</t>
  </si>
  <si>
    <t>Štukování zděných stěn (nebo kletovaná sádrová stěrka Q2)</t>
  </si>
  <si>
    <t>106</t>
  </si>
  <si>
    <t>611311231</t>
  </si>
  <si>
    <t>Štukování stropů (nebo kletovaná sádrová stěrka Q2)</t>
  </si>
  <si>
    <t>108</t>
  </si>
  <si>
    <t>55</t>
  </si>
  <si>
    <t>784181101</t>
  </si>
  <si>
    <t>Penetrace povrchu stěn pod malbu</t>
  </si>
  <si>
    <t>110</t>
  </si>
  <si>
    <t>784181121</t>
  </si>
  <si>
    <t>Penetrace povrchu stropů pod malbu</t>
  </si>
  <si>
    <t>112</t>
  </si>
  <si>
    <t>57</t>
  </si>
  <si>
    <t>784215101</t>
  </si>
  <si>
    <t>Malířský nátěr stěn, otěruvzdorný, bílá barva, dvojnásobný</t>
  </si>
  <si>
    <t>114</t>
  </si>
  <si>
    <t>784215121</t>
  </si>
  <si>
    <t>Malířský nátěr stropů, otěruvzdorný, bílá barva, dvojnásobný</t>
  </si>
  <si>
    <t>116</t>
  </si>
  <si>
    <t>59</t>
  </si>
  <si>
    <t>R WAKv6834</t>
  </si>
  <si>
    <t>Keramický obklad 600x300mm, Rako Limestone</t>
  </si>
  <si>
    <t>118</t>
  </si>
  <si>
    <t>19416014</t>
  </si>
  <si>
    <t>Lišty k obkladům - nerez profil do tmelu</t>
  </si>
  <si>
    <t>120</t>
  </si>
  <si>
    <t>61</t>
  </si>
  <si>
    <t>998781103</t>
  </si>
  <si>
    <t>Přesun hmot tonážní pro obklady a malby</t>
  </si>
  <si>
    <t>122</t>
  </si>
  <si>
    <t>A.6</t>
  </si>
  <si>
    <t>VÝPLNĚ OTVORŮ</t>
  </si>
  <si>
    <t>766-R01</t>
  </si>
  <si>
    <t>Renovace vstupních dveří D/01, 900X2000, zbrousit, zatmelit praskliny, natřít křídlo i zábrubně, výměna kování a zámku, viz. část ASŘ</t>
  </si>
  <si>
    <t>124</t>
  </si>
  <si>
    <t>A.7</t>
  </si>
  <si>
    <t>ZAŘÍZENÍ</t>
  </si>
  <si>
    <t>63</t>
  </si>
  <si>
    <t>766811R-01</t>
  </si>
  <si>
    <t>Nová kuch. linka podle PD, část ASŘ, výkres D.1.1.c.02 (korpusy bílé lamino, pracovní deska dekor dub)(např. Moebelix Maja)</t>
  </si>
  <si>
    <t>126</t>
  </si>
  <si>
    <t>766811R-02</t>
  </si>
  <si>
    <t>Dodávka a montáž kuchyňské linky</t>
  </si>
  <si>
    <t>128</t>
  </si>
  <si>
    <t>A.8</t>
  </si>
  <si>
    <t>OSTATNÍ</t>
  </si>
  <si>
    <t>65</t>
  </si>
  <si>
    <t>997013901</t>
  </si>
  <si>
    <t>Odvoz suti a vybouraných hmot na skládku do 10 km</t>
  </si>
  <si>
    <t>130</t>
  </si>
  <si>
    <t>997013631</t>
  </si>
  <si>
    <t>Poplatek za skládku stavební suti</t>
  </si>
  <si>
    <t>132</t>
  </si>
  <si>
    <t>997013213</t>
  </si>
  <si>
    <t>Vnitrostaveništní doprava suti a vybouraných hmot pro budovy v přes 9 do 12 m ručně</t>
  </si>
  <si>
    <t>1915016237</t>
  </si>
  <si>
    <t>Vnitrostaveništní doprava suti a vybouraných hmot vodorovně do 50 m svisle ručně pro budovy a haly výšky přes 9 do 12 m</t>
  </si>
  <si>
    <t>Online PSC</t>
  </si>
  <si>
    <t>https://podminky.urs.cz/item/CS_URS_2023_02/997013213</t>
  </si>
  <si>
    <t>775413110</t>
  </si>
  <si>
    <t>Montáž podlahové lišty ze dřeva tvrdého nebo měkkého přibíjené s přetmelením</t>
  </si>
  <si>
    <t>-1463988755</t>
  </si>
  <si>
    <t>Montáž podlahového soklíku nebo lišty obvodové (soklové) dřevěné bez základního nátěru lišty ze dřeva tvrdého nebo měkkého, v přírodní barvě přibíjené, s přetmelením</t>
  </si>
  <si>
    <t>https://podminky.urs.cz/item/CS_URS_2023_02/775413110</t>
  </si>
  <si>
    <t>73</t>
  </si>
  <si>
    <t>775429121</t>
  </si>
  <si>
    <t>Montáž podlahové lišty přechodové připevněné vruty</t>
  </si>
  <si>
    <t>-1417915162</t>
  </si>
  <si>
    <t>Montáž lišty přechodové (vyrovnávací) připevněné vruty</t>
  </si>
  <si>
    <t>https://podminky.urs.cz/item/CS_URS_2023_02/775429121</t>
  </si>
  <si>
    <t>67</t>
  </si>
  <si>
    <t>998011003</t>
  </si>
  <si>
    <t>Přesun hmot pro opravy a údržbu objektu - nájemní jednotky (byt č. 12(3))</t>
  </si>
  <si>
    <t>134</t>
  </si>
  <si>
    <t>69</t>
  </si>
  <si>
    <t>943311111</t>
  </si>
  <si>
    <t>Montáž lehkého přenosného lešení, výška do 2m</t>
  </si>
  <si>
    <t>138</t>
  </si>
  <si>
    <t>952905241</t>
  </si>
  <si>
    <t>Úklid staveniště</t>
  </si>
  <si>
    <t>kpl</t>
  </si>
  <si>
    <t>140</t>
  </si>
  <si>
    <t>PSV</t>
  </si>
  <si>
    <t>Práce a dodávky PSV</t>
  </si>
  <si>
    <t>775</t>
  </si>
  <si>
    <t>Podlahy skládané</t>
  </si>
  <si>
    <t>75</t>
  </si>
  <si>
    <t>775591919</t>
  </si>
  <si>
    <t>Oprava podlah dřevěných - broušení celkové včetně tmelení</t>
  </si>
  <si>
    <t>460769164</t>
  </si>
  <si>
    <t>Ostatní práce při opravách dřevěných podlah broušení podlah vlysových, palubkových, parketových nebo mozaikových celkové včetně tmelení s broušením hrubým, středním a jemným</t>
  </si>
  <si>
    <t>https://podminky.urs.cz/item/CS_URS_2023_02/775591919</t>
  </si>
  <si>
    <t>783</t>
  </si>
  <si>
    <t>Dokončovací práce - nátěry</t>
  </si>
  <si>
    <t>783101203</t>
  </si>
  <si>
    <t>Jemné obroušení podkladu truhlářských konstrukcí před provedením nátěru</t>
  </si>
  <si>
    <t>170220699</t>
  </si>
  <si>
    <t>Příprava podkladu truhlářských konstrukcí před provedením nátěru broušení smirkovým papírem nebo plátnem jemné</t>
  </si>
  <si>
    <t>https://podminky.urs.cz/item/CS_URS_2023_02/783101203</t>
  </si>
  <si>
    <t>77</t>
  </si>
  <si>
    <t>783943101</t>
  </si>
  <si>
    <t>Napouštěcí jednonásobný polyuretanový vodou ředitelný nátěr dřevěných podlah</t>
  </si>
  <si>
    <t>-777450831</t>
  </si>
  <si>
    <t>Napouštěcí nátěr dřevěných podlah jednonásobný včetně broušení polyuretanový vodou ředitelný</t>
  </si>
  <si>
    <t>https://podminky.urs.cz/item/CS_URS_2023_02/783943101</t>
  </si>
  <si>
    <t>B. ZTI - OPRAVY</t>
  </si>
  <si>
    <t>POLOŽKA - POPIS</t>
  </si>
  <si>
    <t>B.1 - VODOVOD</t>
  </si>
  <si>
    <t>B.2 - KANALIZACE</t>
  </si>
  <si>
    <t>B.3 - VNITŘNÍ PLYNOVOD A PLYNOVÉ SPOTŘEBIČE</t>
  </si>
  <si>
    <t>B.4 - ZAŘIZOVACÍ PŘEDMĚTY</t>
  </si>
  <si>
    <t>POLOŽKA</t>
  </si>
  <si>
    <t>POPIS</t>
  </si>
  <si>
    <t>B.1</t>
  </si>
  <si>
    <t>VODOVOD</t>
  </si>
  <si>
    <t>722170801</t>
  </si>
  <si>
    <t>Demontáž stávajících plastových rozvodů vody DN 25x3,5 a 20x2,8mm</t>
  </si>
  <si>
    <t>722170821</t>
  </si>
  <si>
    <t>Potrubí vodovodní plastové PPR svar polyfuze PN 16 D 20 x 2,8 mm  včetně tvarovek</t>
  </si>
  <si>
    <t>722174002</t>
  </si>
  <si>
    <t>Potrubí vodovodní plastové PPR svar polyfuze PN 16 D 25 x 3,5 mm  včetně tvarovek</t>
  </si>
  <si>
    <t>711181261R</t>
  </si>
  <si>
    <t>Tepelná izolace PE tl. 9mm na potrubí 20x2,8 – studená</t>
  </si>
  <si>
    <t>722181262R</t>
  </si>
  <si>
    <t>Tepelná izolace PE tl. 9mm na potrubí 25x3,5 – studená</t>
  </si>
  <si>
    <t>722181264R</t>
  </si>
  <si>
    <t>Tepelná izolace PE tl. 20mm na potrubí 20x2,8 – teplá</t>
  </si>
  <si>
    <t>722181264</t>
  </si>
  <si>
    <t>Redukce D25/20</t>
  </si>
  <si>
    <t>734111412</t>
  </si>
  <si>
    <t>Uzavírací ventil - 1/2"</t>
  </si>
  <si>
    <t>734111407</t>
  </si>
  <si>
    <t>Uzavírací ventil s vypouštěním - 1/2"</t>
  </si>
  <si>
    <t>722232107</t>
  </si>
  <si>
    <t>Ventil rohový - 1/2"x3/8"</t>
  </si>
  <si>
    <t>55111982</t>
  </si>
  <si>
    <t>Pračkový ventil rohový - 1/2"x3/4" s připojením na hadici</t>
  </si>
  <si>
    <t>55111981</t>
  </si>
  <si>
    <t>Pojistný ventil se zpětnou klapkou - 1/2"</t>
  </si>
  <si>
    <t>724231127</t>
  </si>
  <si>
    <t>Manometr 0-6bar, 1/2"</t>
  </si>
  <si>
    <t>725822613</t>
  </si>
  <si>
    <t>Umyvadlová baterie stojánková, chrom</t>
  </si>
  <si>
    <t>725821321</t>
  </si>
  <si>
    <t>Dřezová baterie stojánková</t>
  </si>
  <si>
    <t>725841322</t>
  </si>
  <si>
    <t>Sprchová baterie nástěnná, chrom se sprchovým setem</t>
  </si>
  <si>
    <t>72219004AA</t>
  </si>
  <si>
    <t>Tlaková hadice pro stojánkovou vodovodní baterii</t>
  </si>
  <si>
    <t>kus</t>
  </si>
  <si>
    <t>725-RA</t>
  </si>
  <si>
    <t>Montáž potrubí včetně tvarovek, vedeného před stěnou a v drážce zdí</t>
  </si>
  <si>
    <t>725-RB</t>
  </si>
  <si>
    <t>Montáž tepelné izolace potrubí</t>
  </si>
  <si>
    <t>230170001</t>
  </si>
  <si>
    <t>Tlaková zkouška vodovodního potrubí</t>
  </si>
  <si>
    <t>725-RC</t>
  </si>
  <si>
    <t>Montáž armatur</t>
  </si>
  <si>
    <t>722229085</t>
  </si>
  <si>
    <t>Proplach a dezinfekce vodovodního potrubí do DN 80</t>
  </si>
  <si>
    <t>998722102</t>
  </si>
  <si>
    <t>Přesun hmot pro vnitřní vodovod</t>
  </si>
  <si>
    <t>B.2</t>
  </si>
  <si>
    <t>KANALIZACE</t>
  </si>
  <si>
    <t>721171818</t>
  </si>
  <si>
    <t>Demontáž potrubí z PVC do DN 75 mm</t>
  </si>
  <si>
    <t>721171828</t>
  </si>
  <si>
    <t>Demontáž potrubí z PVC od DN75 do DN 110 mm</t>
  </si>
  <si>
    <t>721171838</t>
  </si>
  <si>
    <t>Připojení potrubí DN 75 z PVC na stávající stoupačku</t>
  </si>
  <si>
    <t>721117848</t>
  </si>
  <si>
    <t>Připojení potrubí DN 110 z PVC na stávající stoupačku</t>
  </si>
  <si>
    <t>721174041.OSM</t>
  </si>
  <si>
    <t>Potrubí kanalizační z PP připojovací systém HT DN 32 vč. tvarovek</t>
  </si>
  <si>
    <t>721174042.OSM</t>
  </si>
  <si>
    <t>Potrubí kanalizační z PP připojovací systém HT DN 40 vč. tvarovek</t>
  </si>
  <si>
    <t>7211173723</t>
  </si>
  <si>
    <t>Potrubí kanalizační z PP připojovací systém HT DN 50 vč. tvarovek</t>
  </si>
  <si>
    <t>721175304</t>
  </si>
  <si>
    <t>Potrubí kanalizační z PP připojovací systém HT DN 75 vč. tvarovek</t>
  </si>
  <si>
    <t>721175205</t>
  </si>
  <si>
    <t>Potrubí kanalizační z PP odpadní systém HT DN 110 vč. tvarovek</t>
  </si>
  <si>
    <t>721194104</t>
  </si>
  <si>
    <t>Vyvedení a upevnění odpadních výpustek DN 40</t>
  </si>
  <si>
    <t>721194105</t>
  </si>
  <si>
    <t>Vyvedení a upevnění odpadních výpustek DN 50</t>
  </si>
  <si>
    <t>732511414</t>
  </si>
  <si>
    <t>Nálevka pro kondenzát DN32</t>
  </si>
  <si>
    <t>55161002</t>
  </si>
  <si>
    <t>Sifon dřezový</t>
  </si>
  <si>
    <t>551166634</t>
  </si>
  <si>
    <t>Sifon umyvadlový</t>
  </si>
  <si>
    <t>55161012</t>
  </si>
  <si>
    <t>Sifon pro sprchovou vaničku</t>
  </si>
  <si>
    <t>55161843</t>
  </si>
  <si>
    <t>Sifon pračkový podomítkový</t>
  </si>
  <si>
    <t>722176112</t>
  </si>
  <si>
    <t>Montáž kanalizačního potrubí HT systém PP vedeno v podlaze, před stěnou a v drážce</t>
  </si>
  <si>
    <t>721290111</t>
  </si>
  <si>
    <t>Zkouška těsnosti potrubí kanalizace vodou do DN 110</t>
  </si>
  <si>
    <t>998721103</t>
  </si>
  <si>
    <t>Přesun hmot pro vnitřní kanalizaci</t>
  </si>
  <si>
    <t>B.3</t>
  </si>
  <si>
    <t>VNITŘNÍ PLYNOVOD A PLYNOVÉ SPOTŘEBIČE</t>
  </si>
  <si>
    <t>733110806</t>
  </si>
  <si>
    <t>Demontáž stávajícího plynového potrubí</t>
  </si>
  <si>
    <t>998723113</t>
  </si>
  <si>
    <t>Přesun hmot demontovaného vnitřní plynovodu</t>
  </si>
  <si>
    <t>733221203</t>
  </si>
  <si>
    <t>Cu měděné potrubí 18x1 mm</t>
  </si>
  <si>
    <t>722232043</t>
  </si>
  <si>
    <t>Kulový kohout DN 1/2“</t>
  </si>
  <si>
    <t>722230103</t>
  </si>
  <si>
    <t>Kulový kohout DN 3/4“</t>
  </si>
  <si>
    <t>733221213</t>
  </si>
  <si>
    <t>Montáž Cu měděného potrubí – pájení</t>
  </si>
  <si>
    <t>723190909</t>
  </si>
  <si>
    <t>Zkouška těsnosti plynového potrubí</t>
  </si>
  <si>
    <t>725-RAA</t>
  </si>
  <si>
    <t>723-RAB</t>
  </si>
  <si>
    <t>Připojení plynových spotřebičů</t>
  </si>
  <si>
    <t>783317101</t>
  </si>
  <si>
    <t>Nátěr potrubí do DN 50 základní + 2násobný</t>
  </si>
  <si>
    <t>723190907</t>
  </si>
  <si>
    <t>Odvzdušnění a napuštění plynového potrubí</t>
  </si>
  <si>
    <t>998723103</t>
  </si>
  <si>
    <t>Přesun hmot pro vnitřní plynovod</t>
  </si>
  <si>
    <t>727111008</t>
  </si>
  <si>
    <t>Prostupy a požární ucpávky</t>
  </si>
  <si>
    <t>B.4</t>
  </si>
  <si>
    <t>ZAŘIZOVACÍ PŘEDMĚTY</t>
  </si>
  <si>
    <t>725530831</t>
  </si>
  <si>
    <t>Demontáž zásobníkového ohřívače, elektrického</t>
  </si>
  <si>
    <t>725110824</t>
  </si>
  <si>
    <t>Demontáž závěsného klozetu s podomítkovým splachovacím modulem</t>
  </si>
  <si>
    <t>soubor</t>
  </si>
  <si>
    <t>725810811</t>
  </si>
  <si>
    <t>Demontáž ventilu výtokového nástěnného</t>
  </si>
  <si>
    <t>825220908</t>
  </si>
  <si>
    <t>Demontáž vany</t>
  </si>
  <si>
    <t>725119125</t>
  </si>
  <si>
    <t>Klozet závěsný, keramický, včetně sedátka a upevňovací sady</t>
  </si>
  <si>
    <t>55281707</t>
  </si>
  <si>
    <t>Geberit duofix včetně tlačítek</t>
  </si>
  <si>
    <t>55231079</t>
  </si>
  <si>
    <t>Nerezový dřez do kuchňské linky velikost 550x500mm</t>
  </si>
  <si>
    <t>725211603</t>
  </si>
  <si>
    <t>Umyvadlo s otvorem, 450x400mm, bílé</t>
  </si>
  <si>
    <t>555-R01</t>
  </si>
  <si>
    <t>Koupelnová sestava s umyvadlem zrcadlem a osvětlením</t>
  </si>
  <si>
    <t>64293852</t>
  </si>
  <si>
    <t>Vanička sprchová, čtvercová 90x90x18,5 Ravak Angela-90 EX</t>
  </si>
  <si>
    <t>136</t>
  </si>
  <si>
    <t>55495011</t>
  </si>
  <si>
    <t>Sprchové dveře 1000/1950</t>
  </si>
  <si>
    <t>725-RAC</t>
  </si>
  <si>
    <t>Montáž zařizovacích předmětů</t>
  </si>
  <si>
    <t>C. EI - OPRAVY</t>
  </si>
  <si>
    <t>C.1 - SILNOPROUDÁ ELEKTROINSTALACE</t>
  </si>
  <si>
    <t>C.2 - SLABOPROUDÁ ELEKTROINSTALACE</t>
  </si>
  <si>
    <t>C.1</t>
  </si>
  <si>
    <t>SILNOPROUDÁ ELEKTROINSTALACE</t>
  </si>
  <si>
    <t>974032122</t>
  </si>
  <si>
    <t>Sekání  šlicu v cihle (šířka do 50 mm, hloubka do 50 mm)</t>
  </si>
  <si>
    <t>977332001</t>
  </si>
  <si>
    <t>Rozměření a vykroužení kapsy pro krabici v cihle (pr.72mm)</t>
  </si>
  <si>
    <t>977332002</t>
  </si>
  <si>
    <t>Rozměření a vykroužení kapsy pro krabici v SDK (pr.72mm)</t>
  </si>
  <si>
    <t>741112001</t>
  </si>
  <si>
    <t>Osazení krabice do stěny</t>
  </si>
  <si>
    <t>34535003</t>
  </si>
  <si>
    <t>Přepínač střídavý 10A/250V, pod omítku, IP20</t>
  </si>
  <si>
    <t>34571521</t>
  </si>
  <si>
    <t>Krabice přístrojová</t>
  </si>
  <si>
    <t>74571563</t>
  </si>
  <si>
    <t>Krabice odbočná</t>
  </si>
  <si>
    <t>1030098533</t>
  </si>
  <si>
    <t>Svorka WAGO (221-613 3x6 s páčkou)</t>
  </si>
  <si>
    <t>357118R-01</t>
  </si>
  <si>
    <t>RE - Dozbrojení stávajícího rozváděče RE, přístrojová výzbroj dle výkresové dokumentace</t>
  </si>
  <si>
    <t>3571186R</t>
  </si>
  <si>
    <t>RB - Přisazený plastový rozváděč, rozměry ŠxVxH 400x800x100mm/4x14 mod., krytí IP30, napěťová, soustava 3+PE+N 230/400V, TN-C-S, přístrojová výzbroj dle výkresové dokumentace</t>
  </si>
  <si>
    <t>34535000</t>
  </si>
  <si>
    <t>Vypínač jednopólový 10A/250V, pod omítku, IP20</t>
  </si>
  <si>
    <t>345350008</t>
  </si>
  <si>
    <t>Tlačítko 10A/250V, pod omítku, IP20</t>
  </si>
  <si>
    <t>34555202</t>
  </si>
  <si>
    <t>Zásuvka jednoduchá 16A/230V, pod omítku, IP20</t>
  </si>
  <si>
    <t>3481821A</t>
  </si>
  <si>
    <t>Svítidlo přisazené koupelnové 230V, LED 20W, 4000K, IP44</t>
  </si>
  <si>
    <t>3481821B</t>
  </si>
  <si>
    <t>Svítidlo přisazené interierové 230V, LED 20W, 4000K, IP20</t>
  </si>
  <si>
    <t>3481821C</t>
  </si>
  <si>
    <t>Svítidlo pod skříňkou, LED 1W, 557mm, 3000K, IP20, 230V</t>
  </si>
  <si>
    <t>34513104</t>
  </si>
  <si>
    <t>Objímka E27 + LED žárovka 230V, 9W, 3000K, IP20 (příprava pro lustr)</t>
  </si>
  <si>
    <t>741122015</t>
  </si>
  <si>
    <t>Tahání kabelů 1-CYKY 3x1,5</t>
  </si>
  <si>
    <t>741122106</t>
  </si>
  <si>
    <t>Tahání kabelu 1-CYKY 3x2,5</t>
  </si>
  <si>
    <t>741122024</t>
  </si>
  <si>
    <t>Tahání kabelu 1-CYKY 4x10</t>
  </si>
  <si>
    <t>341110043</t>
  </si>
  <si>
    <t>Tahání kabelu 1-YY 1x16</t>
  </si>
  <si>
    <t>341410043</t>
  </si>
  <si>
    <t>Tahání kabelu 1-YY 1x4</t>
  </si>
  <si>
    <t>741-R01</t>
  </si>
  <si>
    <t>Drobný montážní materiál</t>
  </si>
  <si>
    <t>542415102R</t>
  </si>
  <si>
    <t>580103003</t>
  </si>
  <si>
    <t>Výchozí revize</t>
  </si>
  <si>
    <t>C.2</t>
  </si>
  <si>
    <t>SLABOPROUDÁ ELEKTROINSTALACE</t>
  </si>
  <si>
    <t>38226866R</t>
  </si>
  <si>
    <t>Domovní telefon</t>
  </si>
  <si>
    <t>37451183R</t>
  </si>
  <si>
    <t>Zásuvka strukturované kabeláže</t>
  </si>
  <si>
    <t>37451028R</t>
  </si>
  <si>
    <t>Zásuvka společné televizní antény</t>
  </si>
  <si>
    <t>40461012</t>
  </si>
  <si>
    <t>Opticko-kouřové čidlo autonomní</t>
  </si>
  <si>
    <t>37414130R</t>
  </si>
  <si>
    <t>Bytový zvonek, 12V</t>
  </si>
  <si>
    <t>34531735R</t>
  </si>
  <si>
    <t>Zvonkové tlačítko</t>
  </si>
  <si>
    <t>742420051</t>
  </si>
  <si>
    <t>Anténní rozbočovač</t>
  </si>
  <si>
    <t>741124706</t>
  </si>
  <si>
    <t>Tahání kabelu JYTY 4x1</t>
  </si>
  <si>
    <t>34121262R</t>
  </si>
  <si>
    <t>Tahání kabelu UTP</t>
  </si>
  <si>
    <t>34121301R</t>
  </si>
  <si>
    <t>Tahání kabelu koaxiál</t>
  </si>
  <si>
    <t>741110022</t>
  </si>
  <si>
    <t>Trubka plastová ohebná prům 29 mm</t>
  </si>
  <si>
    <t>D. ASŘ - INVESTICE</t>
  </si>
  <si>
    <t>D.1 - PŘÍČKY</t>
  </si>
  <si>
    <t>D.2 - PODHLEDY</t>
  </si>
  <si>
    <t xml:space="preserve">D.3 - PROSTUPY </t>
  </si>
  <si>
    <t xml:space="preserve">    766 - Konstrukce truhlářské</t>
  </si>
  <si>
    <t>D.1</t>
  </si>
  <si>
    <t>PŘÍČKY</t>
  </si>
  <si>
    <t>763121445</t>
  </si>
  <si>
    <t>SDK akustická předsazená stěna volně stojící, 2x akustická SDK deska DF tl. 12,5mm, CW 75 á 625mm, minerální izolace 60mm</t>
  </si>
  <si>
    <t>763111333</t>
  </si>
  <si>
    <t>SDK příčky do vlhka, tl. 100mm</t>
  </si>
  <si>
    <t>D.2</t>
  </si>
  <si>
    <t>56245709R</t>
  </si>
  <si>
    <t>revizní dvířka do SDK 400x400mm</t>
  </si>
  <si>
    <t>59882295R</t>
  </si>
  <si>
    <t>větrací mřížky 100x100 mm</t>
  </si>
  <si>
    <t>D.3</t>
  </si>
  <si>
    <t xml:space="preserve">PROSTUPY </t>
  </si>
  <si>
    <t>14011019R</t>
  </si>
  <si>
    <t>Ocelová tlustostěnná trubka v prostupu cihelného zdiva Ø 40mm</t>
  </si>
  <si>
    <t>590307R</t>
  </si>
  <si>
    <t>Revizní nerezová dvířka 0/02 do zdi, pod obklady, 200x300mm</t>
  </si>
  <si>
    <t>Revizní nerezová dvířka D/08 do zdi, pod obklady, 200x300mm</t>
  </si>
  <si>
    <t>766</t>
  </si>
  <si>
    <t>Konstrukce truhlářské</t>
  </si>
  <si>
    <t>7666217R1</t>
  </si>
  <si>
    <t xml:space="preserve">Montáž okenních polepů </t>
  </si>
  <si>
    <t>1629983811</t>
  </si>
  <si>
    <t>Montáž okenních polepů folie</t>
  </si>
  <si>
    <t>P</t>
  </si>
  <si>
    <t>Poznámka k položce:_x000D_
Polep na okno O/01</t>
  </si>
  <si>
    <t>766660-R01</t>
  </si>
  <si>
    <t>Nové dřevěné interiérové dveře d02(š.700mm) + obložky masiv, kování, lazura</t>
  </si>
  <si>
    <t xml:space="preserve">Poznámka k položce:_x000D_
Cena zahrnuje dodávku a montáž dveří včetně obložkové zárubně </t>
  </si>
  <si>
    <t>766660-R02</t>
  </si>
  <si>
    <t>Nové dřevěné interiérové dveře D03(š.800mm) + obložky masiv, kování, lazura</t>
  </si>
  <si>
    <t>766660-R03</t>
  </si>
  <si>
    <t>Nové dřevěné interiérové dveře D04(š.800mm, prosklení) + obložky masiv, kování, lazura</t>
  </si>
  <si>
    <t>766621-R01</t>
  </si>
  <si>
    <t>Nové okenní křídlo, jednoduché zasklení, parapetní deska, 3x nátěr</t>
  </si>
  <si>
    <t>998766103</t>
  </si>
  <si>
    <t>Přesun hmot tonážní pro výplně otvorů</t>
  </si>
  <si>
    <t>E. VZDUCHOTECHNIKA - INVESTICE</t>
  </si>
  <si>
    <t>E.1 - VZDUCHOTECHNIKA</t>
  </si>
  <si>
    <t>E.1</t>
  </si>
  <si>
    <t>VZDUCHOTECHNIKA</t>
  </si>
  <si>
    <t>751111811</t>
  </si>
  <si>
    <t>Demontáž stávajícího ventilátoru v koupelně</t>
  </si>
  <si>
    <t>751510041</t>
  </si>
  <si>
    <t>D+M Kruhové plechové potrubí, montáž kruhového plechového potrubí, do průměru 100 mm (včetně svislého v komínovém průduchu)</t>
  </si>
  <si>
    <t>751510141R</t>
  </si>
  <si>
    <t>D+M Tvarovky pro kruhové plechové potrubí do průměru 100 mm</t>
  </si>
  <si>
    <t>751510000R</t>
  </si>
  <si>
    <t>Kruhové plechové potrubí montáž kruhového plechového potrubí, do průměru 125 mm (včetně svislého v komínovém průduchu)</t>
  </si>
  <si>
    <t>751510100R</t>
  </si>
  <si>
    <t>Tvarovky pro kruhové plechové potrubí do průměru 125 mm</t>
  </si>
  <si>
    <t>751122053</t>
  </si>
  <si>
    <t>Axiální ventilátor s nastavitelným doběhem a vlhkostní automatikou, nerez</t>
  </si>
  <si>
    <t>42958001R</t>
  </si>
  <si>
    <t>Odtahová digestoř se zabudovaným osvětlením</t>
  </si>
  <si>
    <t>998751291</t>
  </si>
  <si>
    <t>Spojovací a těsnící materiál, závěsy</t>
  </si>
  <si>
    <t>751-RAA</t>
  </si>
  <si>
    <t>Vyzkoušení a seřízení VZT</t>
  </si>
  <si>
    <t>F. EI - INVESTICE</t>
  </si>
  <si>
    <t>F.1 - ELEKTRICKÁ ZAŘÍZENÍ</t>
  </si>
  <si>
    <t>F.1</t>
  </si>
  <si>
    <t>ELEKTRICKÁ ZAŘÍZENÍ</t>
  </si>
  <si>
    <t>54241301R</t>
  </si>
  <si>
    <t>Elektrická varná deska sklokeramická, 4 plotýnky, černá</t>
  </si>
  <si>
    <t>54241302R</t>
  </si>
  <si>
    <t>Vestavěná el. horkovzdušná trouba Mora VT342AX nerez</t>
  </si>
  <si>
    <t>54241304R</t>
  </si>
  <si>
    <t>El. topná tyč s termostatem do otopného žebříku v koupelně 204 (500W)</t>
  </si>
  <si>
    <t>54241303R</t>
  </si>
  <si>
    <t>Připojení elektrických zařízení (varná deska, el. trouba, ventilátory, digestoř)</t>
  </si>
  <si>
    <t>G. VYT - INVESTICE</t>
  </si>
  <si>
    <t>G.1 - ÚSTŘEDNÍ VYTÁPĚNÍ</t>
  </si>
  <si>
    <t>G.1</t>
  </si>
  <si>
    <t>ÚSTŘEDNÍ VYTÁPĚNÍ</t>
  </si>
  <si>
    <t>725650805</t>
  </si>
  <si>
    <t>Demontáž stávajících plynových topidel</t>
  </si>
  <si>
    <t>6000167738</t>
  </si>
  <si>
    <t>Závěsný kondenzační plynový kotel Ariston Class B One</t>
  </si>
  <si>
    <t>751614100</t>
  </si>
  <si>
    <t>Termostat</t>
  </si>
  <si>
    <t>733221204</t>
  </si>
  <si>
    <t>Měděmé trubky - tvrdé 22x1 vč. fitinek</t>
  </si>
  <si>
    <t>Měděmé trubky - tvrdé 18x1 vč. fitinek</t>
  </si>
  <si>
    <t>733221202</t>
  </si>
  <si>
    <t>Měděmé trubky - tvrdé 15x1 vč. fitinek</t>
  </si>
  <si>
    <t>733811241B</t>
  </si>
  <si>
    <t>Teplná izolace potrubí DN15 tl.20mm</t>
  </si>
  <si>
    <t>733811241A</t>
  </si>
  <si>
    <t>Teplná izolace potrubí DN18 tl.20mm</t>
  </si>
  <si>
    <t>733811241</t>
  </si>
  <si>
    <t>Teplná izolace potrubí DN22 tl.20mm</t>
  </si>
  <si>
    <t>734291254</t>
  </si>
  <si>
    <t>Kulové kohouty závitové DN20</t>
  </si>
  <si>
    <t>734220101</t>
  </si>
  <si>
    <t>Kulové kohouty s filtrem v kouli závitové DN20</t>
  </si>
  <si>
    <t>734211115</t>
  </si>
  <si>
    <t>Kohouty vypouštěcí DN15</t>
  </si>
  <si>
    <t>735152379</t>
  </si>
  <si>
    <t>Radiátor VK 20-1200/600 Radik Korado dvoudeskový</t>
  </si>
  <si>
    <t>735152380.KRD</t>
  </si>
  <si>
    <t>Radiátor VK 20-1400/600 Radik Korado dvoudeskový</t>
  </si>
  <si>
    <t>734261417</t>
  </si>
  <si>
    <t>VK H šroubení přímé s vypouštěním</t>
  </si>
  <si>
    <t>734221132.IMI</t>
  </si>
  <si>
    <t>Termostatická hlavice Heimeier</t>
  </si>
  <si>
    <t>PA1200600BLL</t>
  </si>
  <si>
    <t>Koupelnové otopné těleso Anima Paul 120/60</t>
  </si>
  <si>
    <t>149500H80A</t>
  </si>
  <si>
    <t>Hydronix kompl. připojovací sada ventilů termostatická, stranová, rohová</t>
  </si>
  <si>
    <t>RGL.8647</t>
  </si>
  <si>
    <t>koncentrické vedení spaliny/vzduch 80-125, univerzální sestava výška 9m (včetně sopouchu a komínové hlavice)</t>
  </si>
  <si>
    <t>751510800</t>
  </si>
  <si>
    <t>Demontáž stávajícího vložkování a hlavice</t>
  </si>
  <si>
    <t>6000018670</t>
  </si>
  <si>
    <t>Izolace Tubex</t>
  </si>
  <si>
    <t>734261412</t>
  </si>
  <si>
    <t>Topenářské šroubení</t>
  </si>
  <si>
    <t>H. VRN OPR - VRN</t>
  </si>
  <si>
    <t>VRN - Vedlejší rozpočtové náklady</t>
  </si>
  <si>
    <t xml:space="preserve">    VRN10 - Ostatní náklady - opravy</t>
  </si>
  <si>
    <t>Vedlejší rozpočtové náklady</t>
  </si>
  <si>
    <t>VRN10</t>
  </si>
  <si>
    <t>Ostatní náklady - opravy</t>
  </si>
  <si>
    <t>952901131</t>
  </si>
  <si>
    <t xml:space="preserve">Mimostaveništní přeprava osob  </t>
  </si>
  <si>
    <t>137231220</t>
  </si>
  <si>
    <t xml:space="preserve"> Mimostaveništní přeprava osob </t>
  </si>
  <si>
    <t>070001000</t>
  </si>
  <si>
    <t>Provozní vlivy</t>
  </si>
  <si>
    <t xml:space="preserve">soubor </t>
  </si>
  <si>
    <t>198</t>
  </si>
  <si>
    <t xml:space="preserve"> Provozní vlivy</t>
  </si>
  <si>
    <t>070001001</t>
  </si>
  <si>
    <t>Zařízení staveniště</t>
  </si>
  <si>
    <t>753069732</t>
  </si>
  <si>
    <t xml:space="preserve">Zařízení staveniště  </t>
  </si>
  <si>
    <t>I. VRN - VRN INV</t>
  </si>
  <si>
    <t>VRN9 - Ostatní náklady - investice</t>
  </si>
  <si>
    <t>VRN9</t>
  </si>
  <si>
    <t>Ostatní náklady - investice</t>
  </si>
  <si>
    <t>013254004</t>
  </si>
  <si>
    <t>Vyhotovení dokumentace skutečného provedení stavby, část ZTI</t>
  </si>
  <si>
    <t>-1555330607</t>
  </si>
  <si>
    <t>Úklid staveniště  Mimostaveništní přeprava osob  Parkování (modrá zóna)  Vyhotovení dokumentace skutečného provedení stavby, část ASŘ</t>
  </si>
  <si>
    <t>013254002</t>
  </si>
  <si>
    <t>Vyhotovení dokumentace skutečného provedení stavby, část ASŘ</t>
  </si>
  <si>
    <t>-1071999637</t>
  </si>
  <si>
    <t xml:space="preserve">  Vyhotovení dokumentace skutečného provedení stavby, část ASŘ</t>
  </si>
  <si>
    <t>013254000</t>
  </si>
  <si>
    <t>Vyhotovení dokumentace skutečného provedení stavby ÚT</t>
  </si>
  <si>
    <t>164</t>
  </si>
  <si>
    <t>Vyhotovení dokumentace skutečného provedení stavby, část ÚT</t>
  </si>
  <si>
    <t>013254001</t>
  </si>
  <si>
    <t>Vyhotovení dokumentace skutečného provedení stavby, část EL</t>
  </si>
  <si>
    <t>174</t>
  </si>
  <si>
    <t>013254003</t>
  </si>
  <si>
    <t>Dokumentace skutečného provedení stavby VZT</t>
  </si>
  <si>
    <t>1024</t>
  </si>
  <si>
    <t>-2030126408</t>
  </si>
  <si>
    <t>Dokumentace skutečného provedení stavby</t>
  </si>
  <si>
    <t>091404000</t>
  </si>
  <si>
    <t>Práce na památkovém objektu</t>
  </si>
  <si>
    <t>Kč</t>
  </si>
  <si>
    <t>https://podminky.urs.cz/item/CS_URS_2023_02/091404000</t>
  </si>
  <si>
    <t xml:space="preserve">Poznámka k položce:_x000D_
Stavební práce, které vyžadují vyšší kvalitu provedení než je kvalita obvyklá a náklady spojení se zvýšenou ochranou konstrukcí  a vybavení památkově chráněného objektu. Návrh způsobu obnovy autentických prvků (dveře, okna, parapetní skříňka , mříže), včetně konkrétních použitých materiálů, průzkumu barevnosti , navrhovaného doplŇovaného kování  výkresové dokumentace 1:5 doplňovaných provků (příčle vstupních dveří) a podrobné fotodokumentace - podle požadavku stanoviska MHMP OPP_x000D_
Vzorkování interiérových dveří (D/02, D/03, D/04), nutný dozor a odsouhlasení pověřených osob dle stanoviska OPP MHMP. _x000D_
</t>
  </si>
  <si>
    <t>CS ÚRS 2024 01</t>
  </si>
  <si>
    <t xml:space="preserve">                          Cena bez DPH [CZK]</t>
  </si>
  <si>
    <t xml:space="preserve">CELKOVÉ NÁKLADY </t>
  </si>
  <si>
    <t xml:space="preserve">                    OPRAVY </t>
  </si>
  <si>
    <t xml:space="preserve">   INVESTICE </t>
  </si>
  <si>
    <t xml:space="preserve">                CELKOVÉ NÁKLADY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</si>
</sst>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sz val="7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i/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color rgb="FF002060"/>
      <name val="Arial CE"/>
      <family val="2"/>
      <charset val="238"/>
    </font>
    <font>
      <b/>
      <sz val="11"/>
      <color rgb="FF002060"/>
      <name val="Arial CE"/>
      <family val="2"/>
      <charset val="238"/>
    </font>
    <font>
      <b/>
      <sz val="11"/>
      <color rgb="FFC0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8" fillId="0" borderId="0" xfId="0" applyFont="1" applyBorder="1"/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4" fontId="21" fillId="0" borderId="0" xfId="0" applyNumberFormat="1" applyFont="1" applyBorder="1"/>
    <xf numFmtId="0" fontId="8" fillId="0" borderId="26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Protection="1">
      <protection locked="0"/>
    </xf>
    <xf numFmtId="4" fontId="6" fillId="0" borderId="0" xfId="0" applyNumberFormat="1" applyFont="1" applyBorder="1"/>
    <xf numFmtId="0" fontId="8" fillId="0" borderId="27" xfId="0" applyFont="1" applyBorder="1"/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/>
    <xf numFmtId="0" fontId="19" fillId="0" borderId="29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 wrapText="1"/>
    </xf>
    <xf numFmtId="0" fontId="0" fillId="0" borderId="0" xfId="0" applyBorder="1" applyAlignment="1" applyProtection="1">
      <alignment vertical="center"/>
      <protection locked="0"/>
    </xf>
    <xf numFmtId="0" fontId="33" fillId="0" borderId="0" xfId="0" applyFont="1" applyBorder="1" applyAlignment="1">
      <alignment horizontal="left" vertical="center"/>
    </xf>
    <xf numFmtId="0" fontId="34" fillId="0" borderId="0" xfId="1" applyFont="1" applyBorder="1" applyAlignment="1" applyProtection="1">
      <alignment vertical="center" wrapText="1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31" fillId="0" borderId="31" xfId="0" applyFont="1" applyBorder="1" applyAlignment="1">
      <alignment horizontal="left" vertical="center"/>
    </xf>
    <xf numFmtId="0" fontId="35" fillId="0" borderId="31" xfId="0" applyFont="1" applyBorder="1" applyAlignment="1">
      <alignment vertical="center" wrapText="1"/>
    </xf>
    <xf numFmtId="0" fontId="0" fillId="0" borderId="31" xfId="0" applyBorder="1" applyAlignment="1" applyProtection="1">
      <alignment vertical="center"/>
      <protection locked="0"/>
    </xf>
    <xf numFmtId="0" fontId="0" fillId="0" borderId="32" xfId="0" applyBorder="1" applyAlignment="1">
      <alignment vertical="center"/>
    </xf>
    <xf numFmtId="0" fontId="37" fillId="0" borderId="0" xfId="0" applyFont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4" fontId="38" fillId="0" borderId="27" xfId="0" applyNumberFormat="1" applyFont="1" applyBorder="1" applyAlignment="1">
      <alignment horizontal="right"/>
    </xf>
    <xf numFmtId="0" fontId="30" fillId="0" borderId="0" xfId="0" applyFont="1"/>
    <xf numFmtId="0" fontId="38" fillId="0" borderId="0" xfId="0" applyFont="1"/>
    <xf numFmtId="0" fontId="24" fillId="0" borderId="0" xfId="0" applyFont="1" applyAlignment="1">
      <alignment vertical="center" wrapText="1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24" fillId="0" borderId="37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4" fontId="38" fillId="0" borderId="0" xfId="0" applyNumberFormat="1" applyFont="1" applyAlignment="1">
      <alignment horizontal="center"/>
    </xf>
    <xf numFmtId="0" fontId="24" fillId="0" borderId="34" xfId="0" applyFont="1" applyBorder="1" applyAlignment="1">
      <alignment horizontal="center" vertical="center" wrapText="1"/>
    </xf>
    <xf numFmtId="4" fontId="39" fillId="0" borderId="34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4" fillId="0" borderId="24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775429121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podminky.urs.cz/item/CS_URS_2023_02/775413110" TargetMode="External"/><Relationship Id="rId1" Type="http://schemas.openxmlformats.org/officeDocument/2006/relationships/hyperlink" Target="https://podminky.urs.cz/item/CS_URS_2023_02/997013213" TargetMode="External"/><Relationship Id="rId6" Type="http://schemas.openxmlformats.org/officeDocument/2006/relationships/hyperlink" Target="https://podminky.urs.cz/item/CS_URS_2023_02/783943101" TargetMode="External"/><Relationship Id="rId5" Type="http://schemas.openxmlformats.org/officeDocument/2006/relationships/hyperlink" Target="https://podminky.urs.cz/item/CS_URS_2023_02/783101203" TargetMode="External"/><Relationship Id="rId4" Type="http://schemas.openxmlformats.org/officeDocument/2006/relationships/hyperlink" Target="https://podminky.urs.cz/item/CS_URS_2023_02/7755919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podminky.urs.cz/item/CS_URS_2023_02/09140400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6"/>
  <sheetViews>
    <sheetView showGridLines="0" topLeftCell="A100" workbookViewId="0">
      <selection activeCell="AR109" sqref="AR109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 x14ac:dyDescent="0.2"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 x14ac:dyDescent="0.2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 x14ac:dyDescent="0.2">
      <c r="B5" s="16"/>
      <c r="D5" s="20" t="s">
        <v>13</v>
      </c>
      <c r="K5" s="244" t="s">
        <v>14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R5" s="16"/>
      <c r="BE5" s="241" t="s">
        <v>15</v>
      </c>
      <c r="BS5" s="13" t="s">
        <v>6</v>
      </c>
    </row>
    <row r="6" spans="1:74" ht="36.950000000000003" customHeight="1" x14ac:dyDescent="0.2">
      <c r="B6" s="16"/>
      <c r="D6" s="22" t="s">
        <v>16</v>
      </c>
      <c r="K6" s="245" t="s">
        <v>17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R6" s="16"/>
      <c r="BE6" s="242"/>
      <c r="BS6" s="13" t="s">
        <v>6</v>
      </c>
    </row>
    <row r="7" spans="1:74" ht="12" customHeight="1" x14ac:dyDescent="0.2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242"/>
      <c r="BS7" s="13" t="s">
        <v>6</v>
      </c>
    </row>
    <row r="8" spans="1:74" ht="12" customHeight="1" x14ac:dyDescent="0.2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242"/>
      <c r="BS8" s="13" t="s">
        <v>6</v>
      </c>
    </row>
    <row r="9" spans="1:74" ht="14.45" customHeight="1" x14ac:dyDescent="0.2">
      <c r="B9" s="16"/>
      <c r="AR9" s="16"/>
      <c r="BE9" s="242"/>
      <c r="BS9" s="13" t="s">
        <v>6</v>
      </c>
    </row>
    <row r="10" spans="1:74" ht="12" customHeight="1" x14ac:dyDescent="0.2">
      <c r="B10" s="16"/>
      <c r="D10" s="23" t="s">
        <v>24</v>
      </c>
      <c r="AK10" s="23" t="s">
        <v>25</v>
      </c>
      <c r="AN10" s="21" t="s">
        <v>1</v>
      </c>
      <c r="AR10" s="16"/>
      <c r="BE10" s="242"/>
      <c r="BS10" s="13" t="s">
        <v>6</v>
      </c>
    </row>
    <row r="11" spans="1:74" ht="18.399999999999999" customHeight="1" x14ac:dyDescent="0.2">
      <c r="B11" s="16"/>
      <c r="E11" s="21" t="s">
        <v>26</v>
      </c>
      <c r="AK11" s="23" t="s">
        <v>27</v>
      </c>
      <c r="AN11" s="21" t="s">
        <v>1</v>
      </c>
      <c r="AR11" s="16"/>
      <c r="BE11" s="242"/>
      <c r="BS11" s="13" t="s">
        <v>6</v>
      </c>
    </row>
    <row r="12" spans="1:74" ht="6.95" customHeight="1" x14ac:dyDescent="0.2">
      <c r="B12" s="16"/>
      <c r="AR12" s="16"/>
      <c r="BE12" s="242"/>
      <c r="BS12" s="13" t="s">
        <v>6</v>
      </c>
    </row>
    <row r="13" spans="1:74" ht="12" customHeight="1" x14ac:dyDescent="0.2">
      <c r="B13" s="16"/>
      <c r="D13" s="23" t="s">
        <v>28</v>
      </c>
      <c r="AK13" s="23" t="s">
        <v>25</v>
      </c>
      <c r="AN13" s="25" t="s">
        <v>29</v>
      </c>
      <c r="AR13" s="16"/>
      <c r="BE13" s="242"/>
      <c r="BS13" s="13" t="s">
        <v>6</v>
      </c>
    </row>
    <row r="14" spans="1:74" ht="12.75" x14ac:dyDescent="0.2">
      <c r="B14" s="16"/>
      <c r="E14" s="246" t="s">
        <v>29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3" t="s">
        <v>27</v>
      </c>
      <c r="AN14" s="25" t="s">
        <v>29</v>
      </c>
      <c r="AR14" s="16"/>
      <c r="BE14" s="242"/>
      <c r="BS14" s="13" t="s">
        <v>6</v>
      </c>
    </row>
    <row r="15" spans="1:74" ht="6.95" customHeight="1" x14ac:dyDescent="0.2">
      <c r="B15" s="16"/>
      <c r="AR15" s="16"/>
      <c r="BE15" s="242"/>
      <c r="BS15" s="13" t="s">
        <v>4</v>
      </c>
    </row>
    <row r="16" spans="1:74" ht="12" customHeight="1" x14ac:dyDescent="0.2">
      <c r="B16" s="16"/>
      <c r="D16" s="23" t="s">
        <v>30</v>
      </c>
      <c r="AK16" s="23" t="s">
        <v>25</v>
      </c>
      <c r="AN16" s="21" t="s">
        <v>31</v>
      </c>
      <c r="AR16" s="16"/>
      <c r="BE16" s="242"/>
      <c r="BS16" s="13" t="s">
        <v>4</v>
      </c>
    </row>
    <row r="17" spans="2:71" ht="18.399999999999999" customHeight="1" x14ac:dyDescent="0.2">
      <c r="B17" s="16"/>
      <c r="E17" s="21" t="s">
        <v>32</v>
      </c>
      <c r="AK17" s="23" t="s">
        <v>27</v>
      </c>
      <c r="AN17" s="21" t="s">
        <v>1</v>
      </c>
      <c r="AR17" s="16"/>
      <c r="BE17" s="242"/>
      <c r="BS17" s="13" t="s">
        <v>33</v>
      </c>
    </row>
    <row r="18" spans="2:71" ht="6.95" customHeight="1" x14ac:dyDescent="0.2">
      <c r="B18" s="16"/>
      <c r="AR18" s="16"/>
      <c r="BE18" s="242"/>
      <c r="BS18" s="13" t="s">
        <v>6</v>
      </c>
    </row>
    <row r="19" spans="2:71" ht="12" customHeight="1" x14ac:dyDescent="0.2">
      <c r="B19" s="16"/>
      <c r="D19" s="23" t="s">
        <v>34</v>
      </c>
      <c r="AK19" s="23" t="s">
        <v>25</v>
      </c>
      <c r="AN19" s="21" t="s">
        <v>35</v>
      </c>
      <c r="AR19" s="16"/>
      <c r="BE19" s="242"/>
      <c r="BS19" s="13" t="s">
        <v>6</v>
      </c>
    </row>
    <row r="20" spans="2:71" ht="18.399999999999999" customHeight="1" x14ac:dyDescent="0.2">
      <c r="B20" s="16"/>
      <c r="E20" s="21" t="s">
        <v>36</v>
      </c>
      <c r="AK20" s="23" t="s">
        <v>27</v>
      </c>
      <c r="AN20" s="21" t="s">
        <v>37</v>
      </c>
      <c r="AR20" s="16"/>
      <c r="BE20" s="242"/>
      <c r="BS20" s="13" t="s">
        <v>33</v>
      </c>
    </row>
    <row r="21" spans="2:71" ht="6.95" customHeight="1" x14ac:dyDescent="0.2">
      <c r="B21" s="16"/>
      <c r="AR21" s="16"/>
      <c r="BE21" s="242"/>
    </row>
    <row r="22" spans="2:71" ht="12" customHeight="1" x14ac:dyDescent="0.2">
      <c r="B22" s="16"/>
      <c r="D22" s="23" t="s">
        <v>38</v>
      </c>
      <c r="AR22" s="16"/>
      <c r="BE22" s="242"/>
    </row>
    <row r="23" spans="2:71" ht="35.25" customHeight="1" x14ac:dyDescent="0.2">
      <c r="B23" s="16"/>
      <c r="E23" s="248" t="s">
        <v>39</v>
      </c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R23" s="16"/>
      <c r="BE23" s="242"/>
    </row>
    <row r="24" spans="2:71" ht="6.95" customHeight="1" x14ac:dyDescent="0.2">
      <c r="B24" s="16"/>
      <c r="AR24" s="16"/>
      <c r="BE24" s="242"/>
    </row>
    <row r="25" spans="2:71" ht="6.95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42"/>
    </row>
    <row r="26" spans="2:71" s="1" customFormat="1" ht="25.9" customHeight="1" x14ac:dyDescent="0.2">
      <c r="B26" s="28"/>
      <c r="D26" s="29" t="s">
        <v>40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33">
        <f>ROUND(AG94,2)</f>
        <v>0</v>
      </c>
      <c r="AL26" s="234"/>
      <c r="AM26" s="234"/>
      <c r="AN26" s="234"/>
      <c r="AO26" s="234"/>
      <c r="AR26" s="28"/>
      <c r="BE26" s="242"/>
    </row>
    <row r="27" spans="2:71" s="1" customFormat="1" ht="6.95" customHeight="1" x14ac:dyDescent="0.2">
      <c r="B27" s="28"/>
      <c r="AR27" s="28"/>
      <c r="BE27" s="242"/>
    </row>
    <row r="28" spans="2:71" s="1" customFormat="1" ht="12.75" x14ac:dyDescent="0.2">
      <c r="B28" s="28"/>
      <c r="L28" s="235" t="s">
        <v>41</v>
      </c>
      <c r="M28" s="235"/>
      <c r="N28" s="235"/>
      <c r="O28" s="235"/>
      <c r="P28" s="235"/>
      <c r="W28" s="235" t="s">
        <v>42</v>
      </c>
      <c r="X28" s="235"/>
      <c r="Y28" s="235"/>
      <c r="Z28" s="235"/>
      <c r="AA28" s="235"/>
      <c r="AB28" s="235"/>
      <c r="AC28" s="235"/>
      <c r="AD28" s="235"/>
      <c r="AE28" s="235"/>
      <c r="AK28" s="235" t="s">
        <v>43</v>
      </c>
      <c r="AL28" s="235"/>
      <c r="AM28" s="235"/>
      <c r="AN28" s="235"/>
      <c r="AO28" s="235"/>
      <c r="AR28" s="28"/>
      <c r="BE28" s="242"/>
    </row>
    <row r="29" spans="2:71" s="2" customFormat="1" ht="14.45" customHeight="1" x14ac:dyDescent="0.2">
      <c r="B29" s="32"/>
      <c r="D29" s="23" t="s">
        <v>44</v>
      </c>
      <c r="F29" s="23" t="s">
        <v>45</v>
      </c>
      <c r="L29" s="229">
        <v>0.21</v>
      </c>
      <c r="M29" s="228"/>
      <c r="N29" s="228"/>
      <c r="O29" s="228"/>
      <c r="P29" s="228"/>
      <c r="W29" s="227">
        <f>ROUND(AZ94, 2)</f>
        <v>0</v>
      </c>
      <c r="X29" s="228"/>
      <c r="Y29" s="228"/>
      <c r="Z29" s="228"/>
      <c r="AA29" s="228"/>
      <c r="AB29" s="228"/>
      <c r="AC29" s="228"/>
      <c r="AD29" s="228"/>
      <c r="AE29" s="228"/>
      <c r="AK29" s="227">
        <f>ROUND(AV94, 2)</f>
        <v>0</v>
      </c>
      <c r="AL29" s="228"/>
      <c r="AM29" s="228"/>
      <c r="AN29" s="228"/>
      <c r="AO29" s="228"/>
      <c r="AR29" s="32"/>
      <c r="BE29" s="243"/>
    </row>
    <row r="30" spans="2:71" s="2" customFormat="1" ht="14.45" customHeight="1" x14ac:dyDescent="0.2">
      <c r="B30" s="32"/>
      <c r="F30" s="23" t="s">
        <v>46</v>
      </c>
      <c r="L30" s="229">
        <v>0.12</v>
      </c>
      <c r="M30" s="228"/>
      <c r="N30" s="228"/>
      <c r="O30" s="228"/>
      <c r="P30" s="228"/>
      <c r="W30" s="227">
        <f>ROUND(BA94, 2)</f>
        <v>0</v>
      </c>
      <c r="X30" s="228"/>
      <c r="Y30" s="228"/>
      <c r="Z30" s="228"/>
      <c r="AA30" s="228"/>
      <c r="AB30" s="228"/>
      <c r="AC30" s="228"/>
      <c r="AD30" s="228"/>
      <c r="AE30" s="228"/>
      <c r="AK30" s="227">
        <f>ROUND(AW94, 2)</f>
        <v>0</v>
      </c>
      <c r="AL30" s="228"/>
      <c r="AM30" s="228"/>
      <c r="AN30" s="228"/>
      <c r="AO30" s="228"/>
      <c r="AR30" s="32"/>
      <c r="BE30" s="243"/>
    </row>
    <row r="31" spans="2:71" s="2" customFormat="1" ht="14.45" hidden="1" customHeight="1" x14ac:dyDescent="0.2">
      <c r="B31" s="32"/>
      <c r="F31" s="23" t="s">
        <v>47</v>
      </c>
      <c r="L31" s="229">
        <v>0.21</v>
      </c>
      <c r="M31" s="228"/>
      <c r="N31" s="228"/>
      <c r="O31" s="228"/>
      <c r="P31" s="228"/>
      <c r="W31" s="227">
        <f>ROUND(BB94, 2)</f>
        <v>0</v>
      </c>
      <c r="X31" s="228"/>
      <c r="Y31" s="228"/>
      <c r="Z31" s="228"/>
      <c r="AA31" s="228"/>
      <c r="AB31" s="228"/>
      <c r="AC31" s="228"/>
      <c r="AD31" s="228"/>
      <c r="AE31" s="228"/>
      <c r="AK31" s="227">
        <v>0</v>
      </c>
      <c r="AL31" s="228"/>
      <c r="AM31" s="228"/>
      <c r="AN31" s="228"/>
      <c r="AO31" s="228"/>
      <c r="AR31" s="32"/>
      <c r="BE31" s="243"/>
    </row>
    <row r="32" spans="2:71" s="2" customFormat="1" ht="14.45" hidden="1" customHeight="1" x14ac:dyDescent="0.2">
      <c r="B32" s="32"/>
      <c r="F32" s="23" t="s">
        <v>48</v>
      </c>
      <c r="L32" s="229">
        <v>0.12</v>
      </c>
      <c r="M32" s="228"/>
      <c r="N32" s="228"/>
      <c r="O32" s="228"/>
      <c r="P32" s="228"/>
      <c r="W32" s="227">
        <f>ROUND(BC94, 2)</f>
        <v>0</v>
      </c>
      <c r="X32" s="228"/>
      <c r="Y32" s="228"/>
      <c r="Z32" s="228"/>
      <c r="AA32" s="228"/>
      <c r="AB32" s="228"/>
      <c r="AC32" s="228"/>
      <c r="AD32" s="228"/>
      <c r="AE32" s="228"/>
      <c r="AK32" s="227">
        <v>0</v>
      </c>
      <c r="AL32" s="228"/>
      <c r="AM32" s="228"/>
      <c r="AN32" s="228"/>
      <c r="AO32" s="228"/>
      <c r="AR32" s="32"/>
      <c r="BE32" s="243"/>
    </row>
    <row r="33" spans="2:57" s="2" customFormat="1" ht="14.45" hidden="1" customHeight="1" x14ac:dyDescent="0.2">
      <c r="B33" s="32"/>
      <c r="F33" s="23" t="s">
        <v>49</v>
      </c>
      <c r="L33" s="229">
        <v>0</v>
      </c>
      <c r="M33" s="228"/>
      <c r="N33" s="228"/>
      <c r="O33" s="228"/>
      <c r="P33" s="228"/>
      <c r="W33" s="227">
        <f>ROUND(BD94, 2)</f>
        <v>0</v>
      </c>
      <c r="X33" s="228"/>
      <c r="Y33" s="228"/>
      <c r="Z33" s="228"/>
      <c r="AA33" s="228"/>
      <c r="AB33" s="228"/>
      <c r="AC33" s="228"/>
      <c r="AD33" s="228"/>
      <c r="AE33" s="228"/>
      <c r="AK33" s="227">
        <v>0</v>
      </c>
      <c r="AL33" s="228"/>
      <c r="AM33" s="228"/>
      <c r="AN33" s="228"/>
      <c r="AO33" s="228"/>
      <c r="AR33" s="32"/>
      <c r="BE33" s="243"/>
    </row>
    <row r="34" spans="2:57" s="1" customFormat="1" ht="6.95" customHeight="1" x14ac:dyDescent="0.2">
      <c r="B34" s="28"/>
      <c r="AR34" s="28"/>
      <c r="BE34" s="242"/>
    </row>
    <row r="35" spans="2:57" s="1" customFormat="1" ht="25.9" customHeight="1" x14ac:dyDescent="0.2">
      <c r="B35" s="28"/>
      <c r="C35" s="33"/>
      <c r="D35" s="34" t="s">
        <v>50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51</v>
      </c>
      <c r="U35" s="35"/>
      <c r="V35" s="35"/>
      <c r="W35" s="35"/>
      <c r="X35" s="240" t="s">
        <v>52</v>
      </c>
      <c r="Y35" s="238"/>
      <c r="Z35" s="238"/>
      <c r="AA35" s="238"/>
      <c r="AB35" s="238"/>
      <c r="AC35" s="35"/>
      <c r="AD35" s="35"/>
      <c r="AE35" s="35"/>
      <c r="AF35" s="35"/>
      <c r="AG35" s="35"/>
      <c r="AH35" s="35"/>
      <c r="AI35" s="35"/>
      <c r="AJ35" s="35"/>
      <c r="AK35" s="237">
        <f>SUM(AK26:AK33)</f>
        <v>0</v>
      </c>
      <c r="AL35" s="238"/>
      <c r="AM35" s="238"/>
      <c r="AN35" s="238"/>
      <c r="AO35" s="239"/>
      <c r="AP35" s="33"/>
      <c r="AQ35" s="33"/>
      <c r="AR35" s="28"/>
    </row>
    <row r="36" spans="2:57" s="1" customFormat="1" ht="6.95" customHeight="1" x14ac:dyDescent="0.2">
      <c r="B36" s="28"/>
      <c r="AR36" s="28"/>
    </row>
    <row r="37" spans="2:57" s="1" customFormat="1" ht="14.45" customHeight="1" x14ac:dyDescent="0.2">
      <c r="B37" s="28"/>
      <c r="AR37" s="28"/>
    </row>
    <row r="38" spans="2:57" ht="14.45" customHeight="1" x14ac:dyDescent="0.2">
      <c r="B38" s="16"/>
      <c r="AR38" s="16"/>
    </row>
    <row r="39" spans="2:57" ht="14.45" customHeight="1" x14ac:dyDescent="0.2">
      <c r="B39" s="16"/>
      <c r="AR39" s="16"/>
    </row>
    <row r="40" spans="2:57" ht="14.45" customHeight="1" x14ac:dyDescent="0.2">
      <c r="B40" s="16"/>
      <c r="AR40" s="16"/>
    </row>
    <row r="41" spans="2:57" ht="14.45" customHeight="1" x14ac:dyDescent="0.2">
      <c r="B41" s="16"/>
      <c r="AR41" s="16"/>
    </row>
    <row r="42" spans="2:57" ht="14.45" customHeight="1" x14ac:dyDescent="0.2">
      <c r="B42" s="16"/>
      <c r="AR42" s="16"/>
    </row>
    <row r="43" spans="2:57" ht="14.45" customHeight="1" x14ac:dyDescent="0.2">
      <c r="B43" s="16"/>
      <c r="AR43" s="16"/>
    </row>
    <row r="44" spans="2:57" ht="14.45" customHeight="1" x14ac:dyDescent="0.2">
      <c r="B44" s="16"/>
      <c r="AR44" s="16"/>
    </row>
    <row r="45" spans="2:57" ht="14.45" customHeight="1" x14ac:dyDescent="0.2">
      <c r="B45" s="16"/>
      <c r="AR45" s="16"/>
    </row>
    <row r="46" spans="2:57" ht="14.45" customHeight="1" x14ac:dyDescent="0.2">
      <c r="B46" s="16"/>
      <c r="AR46" s="16"/>
    </row>
    <row r="47" spans="2:57" ht="14.45" customHeight="1" x14ac:dyDescent="0.2">
      <c r="B47" s="16"/>
      <c r="AR47" s="16"/>
    </row>
    <row r="48" spans="2:57" ht="14.45" customHeight="1" x14ac:dyDescent="0.2">
      <c r="B48" s="16"/>
      <c r="AR48" s="16"/>
    </row>
    <row r="49" spans="2:44" s="1" customFormat="1" ht="14.45" customHeight="1" x14ac:dyDescent="0.2">
      <c r="B49" s="28"/>
      <c r="D49" s="37" t="s">
        <v>53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54</v>
      </c>
      <c r="AI49" s="38"/>
      <c r="AJ49" s="38"/>
      <c r="AK49" s="38"/>
      <c r="AL49" s="38"/>
      <c r="AM49" s="38"/>
      <c r="AN49" s="38"/>
      <c r="AO49" s="38"/>
      <c r="AR49" s="28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28"/>
      <c r="D60" s="39" t="s">
        <v>55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56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55</v>
      </c>
      <c r="AI60" s="30"/>
      <c r="AJ60" s="30"/>
      <c r="AK60" s="30"/>
      <c r="AL60" s="30"/>
      <c r="AM60" s="39" t="s">
        <v>56</v>
      </c>
      <c r="AN60" s="30"/>
      <c r="AO60" s="30"/>
      <c r="AR60" s="28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2.75" x14ac:dyDescent="0.2">
      <c r="B64" s="28"/>
      <c r="D64" s="37" t="s">
        <v>57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58</v>
      </c>
      <c r="AI64" s="38"/>
      <c r="AJ64" s="38"/>
      <c r="AK64" s="38"/>
      <c r="AL64" s="38"/>
      <c r="AM64" s="38"/>
      <c r="AN64" s="38"/>
      <c r="AO64" s="38"/>
      <c r="AR64" s="28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28"/>
      <c r="D75" s="39" t="s">
        <v>55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56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55</v>
      </c>
      <c r="AI75" s="30"/>
      <c r="AJ75" s="30"/>
      <c r="AK75" s="30"/>
      <c r="AL75" s="30"/>
      <c r="AM75" s="39" t="s">
        <v>56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6.9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 x14ac:dyDescent="0.2">
      <c r="B82" s="28"/>
      <c r="C82" s="17" t="s">
        <v>59</v>
      </c>
      <c r="AR82" s="28"/>
    </row>
    <row r="83" spans="1:91" s="1" customFormat="1" ht="6.95" customHeight="1" x14ac:dyDescent="0.2">
      <c r="B83" s="28"/>
      <c r="AR83" s="28"/>
    </row>
    <row r="84" spans="1:91" s="3" customFormat="1" ht="12" customHeight="1" x14ac:dyDescent="0.2">
      <c r="B84" s="44"/>
      <c r="C84" s="23" t="s">
        <v>13</v>
      </c>
      <c r="L84" s="3" t="str">
        <f>K5</f>
        <v>BR2016082023R</v>
      </c>
      <c r="AR84" s="44"/>
    </row>
    <row r="85" spans="1:91" s="4" customFormat="1" ht="36.950000000000003" customHeight="1" x14ac:dyDescent="0.2">
      <c r="B85" s="45"/>
      <c r="C85" s="46" t="s">
        <v>16</v>
      </c>
      <c r="L85" s="230" t="str">
        <f>K6</f>
        <v>STAVEBNÍ ÚPRAVY BYTU 12/3  2.NP ŠVÉDSKÁ 107/39</v>
      </c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R85" s="45"/>
    </row>
    <row r="86" spans="1:91" s="1" customFormat="1" ht="6.95" customHeight="1" x14ac:dyDescent="0.2">
      <c r="B86" s="28"/>
      <c r="AR86" s="28"/>
    </row>
    <row r="87" spans="1:91" s="1" customFormat="1" ht="12" customHeight="1" x14ac:dyDescent="0.2">
      <c r="B87" s="28"/>
      <c r="C87" s="23" t="s">
        <v>20</v>
      </c>
      <c r="L87" s="47" t="str">
        <f>IF(K8="","",K8)</f>
        <v>PRAHA 5</v>
      </c>
      <c r="AI87" s="23" t="s">
        <v>22</v>
      </c>
      <c r="AM87" s="232" t="str">
        <f>IF(AN8= "","",AN8)</f>
        <v>10. 4. 2024</v>
      </c>
      <c r="AN87" s="232"/>
      <c r="AR87" s="28"/>
    </row>
    <row r="88" spans="1:91" s="1" customFormat="1" ht="6.95" customHeight="1" x14ac:dyDescent="0.2">
      <c r="B88" s="28"/>
      <c r="AR88" s="28"/>
    </row>
    <row r="89" spans="1:91" s="1" customFormat="1" ht="25.7" customHeight="1" x14ac:dyDescent="0.2">
      <c r="B89" s="28"/>
      <c r="C89" s="23" t="s">
        <v>24</v>
      </c>
      <c r="L89" s="3" t="str">
        <f>IF(E11= "","",E11)</f>
        <v>CENTRA a.s. Na Zatlance 1350 Praha 5</v>
      </c>
      <c r="AI89" s="23" t="s">
        <v>30</v>
      </c>
      <c r="AM89" s="214" t="str">
        <f>IF(E17="","",E17)</f>
        <v>Studio PHX s.r.o. Ondříčkova 384/33 Praha 3</v>
      </c>
      <c r="AN89" s="215"/>
      <c r="AO89" s="215"/>
      <c r="AP89" s="215"/>
      <c r="AR89" s="28"/>
      <c r="AS89" s="210" t="s">
        <v>60</v>
      </c>
      <c r="AT89" s="211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 x14ac:dyDescent="0.2">
      <c r="B90" s="28"/>
      <c r="C90" s="23" t="s">
        <v>28</v>
      </c>
      <c r="L90" s="3" t="str">
        <f>IF(E14= "Vyplň údaj","",E14)</f>
        <v/>
      </c>
      <c r="AI90" s="23" t="s">
        <v>34</v>
      </c>
      <c r="AM90" s="214" t="str">
        <f>IF(E20="","",E20)</f>
        <v xml:space="preserve">Ing. Jan Brožek s.r.o. </v>
      </c>
      <c r="AN90" s="215"/>
      <c r="AO90" s="215"/>
      <c r="AP90" s="215"/>
      <c r="AR90" s="28"/>
      <c r="AS90" s="212"/>
      <c r="AT90" s="213"/>
      <c r="BD90" s="52"/>
    </row>
    <row r="91" spans="1:91" s="1" customFormat="1" ht="10.9" customHeight="1" x14ac:dyDescent="0.2">
      <c r="B91" s="28"/>
      <c r="AR91" s="28"/>
      <c r="AS91" s="212"/>
      <c r="AT91" s="213"/>
      <c r="BD91" s="52"/>
    </row>
    <row r="92" spans="1:91" s="1" customFormat="1" ht="29.25" customHeight="1" x14ac:dyDescent="0.2">
      <c r="B92" s="28"/>
      <c r="C92" s="218" t="s">
        <v>61</v>
      </c>
      <c r="D92" s="219"/>
      <c r="E92" s="219"/>
      <c r="F92" s="219"/>
      <c r="G92" s="219"/>
      <c r="H92" s="53"/>
      <c r="I92" s="221" t="s">
        <v>62</v>
      </c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20" t="s">
        <v>63</v>
      </c>
      <c r="AH92" s="219"/>
      <c r="AI92" s="219"/>
      <c r="AJ92" s="219"/>
      <c r="AK92" s="219"/>
      <c r="AL92" s="219"/>
      <c r="AM92" s="219"/>
      <c r="AN92" s="221" t="s">
        <v>64</v>
      </c>
      <c r="AO92" s="219"/>
      <c r="AP92" s="222"/>
      <c r="AQ92" s="54" t="s">
        <v>65</v>
      </c>
      <c r="AR92" s="28"/>
      <c r="AS92" s="55" t="s">
        <v>66</v>
      </c>
      <c r="AT92" s="56" t="s">
        <v>67</v>
      </c>
      <c r="AU92" s="56" t="s">
        <v>68</v>
      </c>
      <c r="AV92" s="56" t="s">
        <v>69</v>
      </c>
      <c r="AW92" s="56" t="s">
        <v>70</v>
      </c>
      <c r="AX92" s="56" t="s">
        <v>71</v>
      </c>
      <c r="AY92" s="56" t="s">
        <v>72</v>
      </c>
      <c r="AZ92" s="56" t="s">
        <v>73</v>
      </c>
      <c r="BA92" s="56" t="s">
        <v>74</v>
      </c>
      <c r="BB92" s="56" t="s">
        <v>75</v>
      </c>
      <c r="BC92" s="56" t="s">
        <v>76</v>
      </c>
      <c r="BD92" s="57" t="s">
        <v>77</v>
      </c>
    </row>
    <row r="93" spans="1:91" s="1" customFormat="1" ht="10.9" customHeight="1" x14ac:dyDescent="0.2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 x14ac:dyDescent="0.2">
      <c r="B94" s="59"/>
      <c r="C94" s="60" t="s">
        <v>78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25">
        <f>ROUND(SUM(AG95:AG103),2)</f>
        <v>0</v>
      </c>
      <c r="AH94" s="225"/>
      <c r="AI94" s="225"/>
      <c r="AJ94" s="225"/>
      <c r="AK94" s="225"/>
      <c r="AL94" s="225"/>
      <c r="AM94" s="225"/>
      <c r="AN94" s="226">
        <f t="shared" ref="AN94:AN103" si="0">SUM(AG94,AT94)</f>
        <v>0</v>
      </c>
      <c r="AO94" s="226"/>
      <c r="AP94" s="226"/>
      <c r="AQ94" s="63" t="s">
        <v>1</v>
      </c>
      <c r="AR94" s="59"/>
      <c r="AS94" s="64">
        <f>ROUND(SUM(AS95:AS103),2)</f>
        <v>0</v>
      </c>
      <c r="AT94" s="65">
        <f t="shared" ref="AT94:AT103" si="1">ROUND(SUM(AV94:AW94),2)</f>
        <v>0</v>
      </c>
      <c r="AU94" s="66">
        <f>ROUND(SUM(AU95:AU103),5)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ROUND(SUM(AZ95:AZ103),2)</f>
        <v>0</v>
      </c>
      <c r="BA94" s="65">
        <f>ROUND(SUM(BA95:BA103),2)</f>
        <v>0</v>
      </c>
      <c r="BB94" s="65">
        <f>ROUND(SUM(BB95:BB103),2)</f>
        <v>0</v>
      </c>
      <c r="BC94" s="65">
        <f>ROUND(SUM(BC95:BC103),2)</f>
        <v>0</v>
      </c>
      <c r="BD94" s="67">
        <f>ROUND(SUM(BD95:BD103),2)</f>
        <v>0</v>
      </c>
      <c r="BS94" s="68" t="s">
        <v>79</v>
      </c>
      <c r="BT94" s="68" t="s">
        <v>80</v>
      </c>
      <c r="BU94" s="69" t="s">
        <v>81</v>
      </c>
      <c r="BV94" s="68" t="s">
        <v>82</v>
      </c>
      <c r="BW94" s="68" t="s">
        <v>5</v>
      </c>
      <c r="BX94" s="68" t="s">
        <v>83</v>
      </c>
      <c r="CL94" s="68" t="s">
        <v>1</v>
      </c>
    </row>
    <row r="95" spans="1:91" s="6" customFormat="1" ht="16.5" customHeight="1" x14ac:dyDescent="0.2">
      <c r="A95" s="70" t="s">
        <v>84</v>
      </c>
      <c r="B95" s="71"/>
      <c r="C95" s="72"/>
      <c r="D95" s="217" t="s">
        <v>85</v>
      </c>
      <c r="E95" s="217"/>
      <c r="F95" s="217"/>
      <c r="G95" s="217"/>
      <c r="H95" s="217"/>
      <c r="I95" s="73"/>
      <c r="J95" s="217" t="s">
        <v>86</v>
      </c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23">
        <f>'A. ASŘ - OPRAVY'!J30</f>
        <v>0</v>
      </c>
      <c r="AH95" s="224"/>
      <c r="AI95" s="224"/>
      <c r="AJ95" s="224"/>
      <c r="AK95" s="224"/>
      <c r="AL95" s="224"/>
      <c r="AM95" s="224"/>
      <c r="AN95" s="223">
        <f t="shared" si="0"/>
        <v>0</v>
      </c>
      <c r="AO95" s="224"/>
      <c r="AP95" s="224"/>
      <c r="AQ95" s="74" t="s">
        <v>87</v>
      </c>
      <c r="AR95" s="71"/>
      <c r="AS95" s="75">
        <v>0</v>
      </c>
      <c r="AT95" s="76">
        <f t="shared" si="1"/>
        <v>0</v>
      </c>
      <c r="AU95" s="77">
        <f>'A. ASŘ - OPRAVY'!P130</f>
        <v>0</v>
      </c>
      <c r="AV95" s="76">
        <f>'A. ASŘ - OPRAVY'!J33</f>
        <v>0</v>
      </c>
      <c r="AW95" s="76">
        <f>'A. ASŘ - OPRAVY'!J34</f>
        <v>0</v>
      </c>
      <c r="AX95" s="76">
        <f>'A. ASŘ - OPRAVY'!J35</f>
        <v>0</v>
      </c>
      <c r="AY95" s="76">
        <f>'A. ASŘ - OPRAVY'!J36</f>
        <v>0</v>
      </c>
      <c r="AZ95" s="76">
        <f>'A. ASŘ - OPRAVY'!F33</f>
        <v>0</v>
      </c>
      <c r="BA95" s="76">
        <f>'A. ASŘ - OPRAVY'!F34</f>
        <v>0</v>
      </c>
      <c r="BB95" s="76">
        <f>'A. ASŘ - OPRAVY'!F35</f>
        <v>0</v>
      </c>
      <c r="BC95" s="76">
        <f>'A. ASŘ - OPRAVY'!F36</f>
        <v>0</v>
      </c>
      <c r="BD95" s="78">
        <f>'A. ASŘ - OPRAVY'!F37</f>
        <v>0</v>
      </c>
      <c r="BT95" s="79" t="s">
        <v>88</v>
      </c>
      <c r="BV95" s="79" t="s">
        <v>82</v>
      </c>
      <c r="BW95" s="79" t="s">
        <v>89</v>
      </c>
      <c r="BX95" s="79" t="s">
        <v>5</v>
      </c>
      <c r="CL95" s="79" t="s">
        <v>1</v>
      </c>
      <c r="CM95" s="79" t="s">
        <v>88</v>
      </c>
    </row>
    <row r="96" spans="1:91" s="6" customFormat="1" ht="16.5" customHeight="1" x14ac:dyDescent="0.2">
      <c r="A96" s="70" t="s">
        <v>84</v>
      </c>
      <c r="B96" s="71"/>
      <c r="C96" s="72"/>
      <c r="D96" s="217" t="s">
        <v>90</v>
      </c>
      <c r="E96" s="217"/>
      <c r="F96" s="217"/>
      <c r="G96" s="217"/>
      <c r="H96" s="217"/>
      <c r="I96" s="73"/>
      <c r="J96" s="217" t="s">
        <v>86</v>
      </c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23">
        <f>'B. ZTI - OPRAVY'!J30</f>
        <v>0</v>
      </c>
      <c r="AH96" s="224"/>
      <c r="AI96" s="224"/>
      <c r="AJ96" s="224"/>
      <c r="AK96" s="224"/>
      <c r="AL96" s="224"/>
      <c r="AM96" s="224"/>
      <c r="AN96" s="223">
        <f t="shared" si="0"/>
        <v>0</v>
      </c>
      <c r="AO96" s="224"/>
      <c r="AP96" s="224"/>
      <c r="AQ96" s="74" t="s">
        <v>87</v>
      </c>
      <c r="AR96" s="71"/>
      <c r="AS96" s="75">
        <v>0</v>
      </c>
      <c r="AT96" s="76">
        <f t="shared" si="1"/>
        <v>0</v>
      </c>
      <c r="AU96" s="77">
        <f>'B. ZTI - OPRAVY'!P121</f>
        <v>0</v>
      </c>
      <c r="AV96" s="76">
        <f>'B. ZTI - OPRAVY'!J33</f>
        <v>0</v>
      </c>
      <c r="AW96" s="76">
        <f>'B. ZTI - OPRAVY'!J34</f>
        <v>0</v>
      </c>
      <c r="AX96" s="76">
        <f>'B. ZTI - OPRAVY'!J35</f>
        <v>0</v>
      </c>
      <c r="AY96" s="76">
        <f>'B. ZTI - OPRAVY'!J36</f>
        <v>0</v>
      </c>
      <c r="AZ96" s="76">
        <f>'B. ZTI - OPRAVY'!F33</f>
        <v>0</v>
      </c>
      <c r="BA96" s="76">
        <f>'B. ZTI - OPRAVY'!F34</f>
        <v>0</v>
      </c>
      <c r="BB96" s="76">
        <f>'B. ZTI - OPRAVY'!F35</f>
        <v>0</v>
      </c>
      <c r="BC96" s="76">
        <f>'B. ZTI - OPRAVY'!F36</f>
        <v>0</v>
      </c>
      <c r="BD96" s="78">
        <f>'B. ZTI - OPRAVY'!F37</f>
        <v>0</v>
      </c>
      <c r="BT96" s="79" t="s">
        <v>88</v>
      </c>
      <c r="BV96" s="79" t="s">
        <v>82</v>
      </c>
      <c r="BW96" s="79" t="s">
        <v>91</v>
      </c>
      <c r="BX96" s="79" t="s">
        <v>5</v>
      </c>
      <c r="CL96" s="79" t="s">
        <v>1</v>
      </c>
      <c r="CM96" s="79" t="s">
        <v>88</v>
      </c>
    </row>
    <row r="97" spans="1:91" s="6" customFormat="1" ht="16.5" customHeight="1" x14ac:dyDescent="0.2">
      <c r="A97" s="70" t="s">
        <v>84</v>
      </c>
      <c r="B97" s="71"/>
      <c r="C97" s="72"/>
      <c r="D97" s="217" t="s">
        <v>92</v>
      </c>
      <c r="E97" s="217"/>
      <c r="F97" s="217"/>
      <c r="G97" s="217"/>
      <c r="H97" s="217"/>
      <c r="I97" s="73"/>
      <c r="J97" s="217" t="s">
        <v>86</v>
      </c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23">
        <f>'C. EI - OPRAVY'!J30</f>
        <v>0</v>
      </c>
      <c r="AH97" s="224"/>
      <c r="AI97" s="224"/>
      <c r="AJ97" s="224"/>
      <c r="AK97" s="224"/>
      <c r="AL97" s="224"/>
      <c r="AM97" s="224"/>
      <c r="AN97" s="223">
        <f t="shared" si="0"/>
        <v>0</v>
      </c>
      <c r="AO97" s="224"/>
      <c r="AP97" s="224"/>
      <c r="AQ97" s="74" t="s">
        <v>87</v>
      </c>
      <c r="AR97" s="71"/>
      <c r="AS97" s="75">
        <v>0</v>
      </c>
      <c r="AT97" s="76">
        <f t="shared" si="1"/>
        <v>0</v>
      </c>
      <c r="AU97" s="77">
        <f>'C. EI - OPRAVY'!P119</f>
        <v>0</v>
      </c>
      <c r="AV97" s="76">
        <f>'C. EI - OPRAVY'!J33</f>
        <v>0</v>
      </c>
      <c r="AW97" s="76">
        <f>'C. EI - OPRAVY'!J34</f>
        <v>0</v>
      </c>
      <c r="AX97" s="76">
        <f>'C. EI - OPRAVY'!J35</f>
        <v>0</v>
      </c>
      <c r="AY97" s="76">
        <f>'C. EI - OPRAVY'!J36</f>
        <v>0</v>
      </c>
      <c r="AZ97" s="76">
        <f>'C. EI - OPRAVY'!F33</f>
        <v>0</v>
      </c>
      <c r="BA97" s="76">
        <f>'C. EI - OPRAVY'!F34</f>
        <v>0</v>
      </c>
      <c r="BB97" s="76">
        <f>'C. EI - OPRAVY'!F35</f>
        <v>0</v>
      </c>
      <c r="BC97" s="76">
        <f>'C. EI - OPRAVY'!F36</f>
        <v>0</v>
      </c>
      <c r="BD97" s="78">
        <f>'C. EI - OPRAVY'!F37</f>
        <v>0</v>
      </c>
      <c r="BT97" s="79" t="s">
        <v>88</v>
      </c>
      <c r="BV97" s="79" t="s">
        <v>82</v>
      </c>
      <c r="BW97" s="79" t="s">
        <v>93</v>
      </c>
      <c r="BX97" s="79" t="s">
        <v>5</v>
      </c>
      <c r="CL97" s="79" t="s">
        <v>1</v>
      </c>
      <c r="CM97" s="79" t="s">
        <v>88</v>
      </c>
    </row>
    <row r="98" spans="1:91" s="6" customFormat="1" ht="16.5" customHeight="1" x14ac:dyDescent="0.2">
      <c r="A98" s="70" t="s">
        <v>84</v>
      </c>
      <c r="B98" s="71"/>
      <c r="C98" s="72"/>
      <c r="D98" s="217" t="s">
        <v>94</v>
      </c>
      <c r="E98" s="217"/>
      <c r="F98" s="217"/>
      <c r="G98" s="217"/>
      <c r="H98" s="217"/>
      <c r="I98" s="73"/>
      <c r="J98" s="217" t="s">
        <v>95</v>
      </c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23">
        <f>'D. ASŘ - INVESTICE'!J30</f>
        <v>0</v>
      </c>
      <c r="AH98" s="224"/>
      <c r="AI98" s="224"/>
      <c r="AJ98" s="224"/>
      <c r="AK98" s="224"/>
      <c r="AL98" s="224"/>
      <c r="AM98" s="224"/>
      <c r="AN98" s="223">
        <f t="shared" si="0"/>
        <v>0</v>
      </c>
      <c r="AO98" s="224"/>
      <c r="AP98" s="224"/>
      <c r="AQ98" s="74" t="s">
        <v>87</v>
      </c>
      <c r="AR98" s="71"/>
      <c r="AS98" s="75">
        <v>0</v>
      </c>
      <c r="AT98" s="76">
        <f t="shared" si="1"/>
        <v>0</v>
      </c>
      <c r="AU98" s="77">
        <f>'D. ASŘ - INVESTICE'!P121</f>
        <v>0</v>
      </c>
      <c r="AV98" s="76">
        <f>'D. ASŘ - INVESTICE'!J33</f>
        <v>0</v>
      </c>
      <c r="AW98" s="76">
        <f>'D. ASŘ - INVESTICE'!J34</f>
        <v>0</v>
      </c>
      <c r="AX98" s="76">
        <f>'D. ASŘ - INVESTICE'!J35</f>
        <v>0</v>
      </c>
      <c r="AY98" s="76">
        <f>'D. ASŘ - INVESTICE'!J36</f>
        <v>0</v>
      </c>
      <c r="AZ98" s="76">
        <f>'D. ASŘ - INVESTICE'!F33</f>
        <v>0</v>
      </c>
      <c r="BA98" s="76">
        <f>'D. ASŘ - INVESTICE'!F34</f>
        <v>0</v>
      </c>
      <c r="BB98" s="76">
        <f>'D. ASŘ - INVESTICE'!F35</f>
        <v>0</v>
      </c>
      <c r="BC98" s="76">
        <f>'D. ASŘ - INVESTICE'!F36</f>
        <v>0</v>
      </c>
      <c r="BD98" s="78">
        <f>'D. ASŘ - INVESTICE'!F37</f>
        <v>0</v>
      </c>
      <c r="BT98" s="79" t="s">
        <v>88</v>
      </c>
      <c r="BV98" s="79" t="s">
        <v>82</v>
      </c>
      <c r="BW98" s="79" t="s">
        <v>96</v>
      </c>
      <c r="BX98" s="79" t="s">
        <v>5</v>
      </c>
      <c r="CL98" s="79" t="s">
        <v>1</v>
      </c>
      <c r="CM98" s="79" t="s">
        <v>88</v>
      </c>
    </row>
    <row r="99" spans="1:91" s="6" customFormat="1" ht="50.25" customHeight="1" x14ac:dyDescent="0.2">
      <c r="A99" s="70" t="s">
        <v>84</v>
      </c>
      <c r="B99" s="71"/>
      <c r="C99" s="72"/>
      <c r="D99" s="217" t="s">
        <v>97</v>
      </c>
      <c r="E99" s="217"/>
      <c r="F99" s="217"/>
      <c r="G99" s="217"/>
      <c r="H99" s="217"/>
      <c r="I99" s="73"/>
      <c r="J99" s="217" t="s">
        <v>95</v>
      </c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23">
        <f>'E. VZDUCHOTECHNIKA - INVE...'!J30</f>
        <v>0</v>
      </c>
      <c r="AH99" s="224"/>
      <c r="AI99" s="224"/>
      <c r="AJ99" s="224"/>
      <c r="AK99" s="224"/>
      <c r="AL99" s="224"/>
      <c r="AM99" s="224"/>
      <c r="AN99" s="223">
        <f t="shared" si="0"/>
        <v>0</v>
      </c>
      <c r="AO99" s="224"/>
      <c r="AP99" s="224"/>
      <c r="AQ99" s="74" t="s">
        <v>87</v>
      </c>
      <c r="AR99" s="71"/>
      <c r="AS99" s="75">
        <v>0</v>
      </c>
      <c r="AT99" s="76">
        <f t="shared" si="1"/>
        <v>0</v>
      </c>
      <c r="AU99" s="77">
        <f>'E. VZDUCHOTECHNIKA - INVE...'!P117</f>
        <v>0</v>
      </c>
      <c r="AV99" s="76">
        <f>'E. VZDUCHOTECHNIKA - INVE...'!J33</f>
        <v>0</v>
      </c>
      <c r="AW99" s="76">
        <f>'E. VZDUCHOTECHNIKA - INVE...'!J34</f>
        <v>0</v>
      </c>
      <c r="AX99" s="76">
        <f>'E. VZDUCHOTECHNIKA - INVE...'!J35</f>
        <v>0</v>
      </c>
      <c r="AY99" s="76">
        <f>'E. VZDUCHOTECHNIKA - INVE...'!J36</f>
        <v>0</v>
      </c>
      <c r="AZ99" s="76">
        <f>'E. VZDUCHOTECHNIKA - INVE...'!F33</f>
        <v>0</v>
      </c>
      <c r="BA99" s="76">
        <f>'E. VZDUCHOTECHNIKA - INVE...'!F34</f>
        <v>0</v>
      </c>
      <c r="BB99" s="76">
        <f>'E. VZDUCHOTECHNIKA - INVE...'!F35</f>
        <v>0</v>
      </c>
      <c r="BC99" s="76">
        <f>'E. VZDUCHOTECHNIKA - INVE...'!F36</f>
        <v>0</v>
      </c>
      <c r="BD99" s="78">
        <f>'E. VZDUCHOTECHNIKA - INVE...'!F37</f>
        <v>0</v>
      </c>
      <c r="BT99" s="79" t="s">
        <v>88</v>
      </c>
      <c r="BV99" s="79" t="s">
        <v>82</v>
      </c>
      <c r="BW99" s="79" t="s">
        <v>98</v>
      </c>
      <c r="BX99" s="79" t="s">
        <v>5</v>
      </c>
      <c r="CL99" s="79" t="s">
        <v>1</v>
      </c>
      <c r="CM99" s="79" t="s">
        <v>88</v>
      </c>
    </row>
    <row r="100" spans="1:91" s="6" customFormat="1" ht="16.5" customHeight="1" x14ac:dyDescent="0.2">
      <c r="A100" s="70" t="s">
        <v>84</v>
      </c>
      <c r="B100" s="71"/>
      <c r="C100" s="72"/>
      <c r="D100" s="217" t="s">
        <v>99</v>
      </c>
      <c r="E100" s="217"/>
      <c r="F100" s="217"/>
      <c r="G100" s="217"/>
      <c r="H100" s="217"/>
      <c r="I100" s="73"/>
      <c r="J100" s="217" t="s">
        <v>95</v>
      </c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23">
        <f>'F. EI - INVESTICE'!J30</f>
        <v>0</v>
      </c>
      <c r="AH100" s="224"/>
      <c r="AI100" s="224"/>
      <c r="AJ100" s="224"/>
      <c r="AK100" s="224"/>
      <c r="AL100" s="224"/>
      <c r="AM100" s="224"/>
      <c r="AN100" s="223">
        <f t="shared" si="0"/>
        <v>0</v>
      </c>
      <c r="AO100" s="224"/>
      <c r="AP100" s="224"/>
      <c r="AQ100" s="74" t="s">
        <v>87</v>
      </c>
      <c r="AR100" s="71"/>
      <c r="AS100" s="75">
        <v>0</v>
      </c>
      <c r="AT100" s="76">
        <f t="shared" si="1"/>
        <v>0</v>
      </c>
      <c r="AU100" s="77">
        <f>'F. EI - INVESTICE'!P118</f>
        <v>0</v>
      </c>
      <c r="AV100" s="76">
        <f>'F. EI - INVESTICE'!J33</f>
        <v>0</v>
      </c>
      <c r="AW100" s="76">
        <f>'F. EI - INVESTICE'!J34</f>
        <v>0</v>
      </c>
      <c r="AX100" s="76">
        <f>'F. EI - INVESTICE'!J35</f>
        <v>0</v>
      </c>
      <c r="AY100" s="76">
        <f>'F. EI - INVESTICE'!J36</f>
        <v>0</v>
      </c>
      <c r="AZ100" s="76">
        <f>'F. EI - INVESTICE'!F33</f>
        <v>0</v>
      </c>
      <c r="BA100" s="76">
        <f>'F. EI - INVESTICE'!F34</f>
        <v>0</v>
      </c>
      <c r="BB100" s="76">
        <f>'F. EI - INVESTICE'!F35</f>
        <v>0</v>
      </c>
      <c r="BC100" s="76">
        <f>'F. EI - INVESTICE'!F36</f>
        <v>0</v>
      </c>
      <c r="BD100" s="78">
        <f>'F. EI - INVESTICE'!F37</f>
        <v>0</v>
      </c>
      <c r="BT100" s="79" t="s">
        <v>88</v>
      </c>
      <c r="BV100" s="79" t="s">
        <v>82</v>
      </c>
      <c r="BW100" s="79" t="s">
        <v>100</v>
      </c>
      <c r="BX100" s="79" t="s">
        <v>5</v>
      </c>
      <c r="CL100" s="79" t="s">
        <v>1</v>
      </c>
      <c r="CM100" s="79" t="s">
        <v>88</v>
      </c>
    </row>
    <row r="101" spans="1:91" s="6" customFormat="1" ht="16.5" customHeight="1" x14ac:dyDescent="0.2">
      <c r="A101" s="70" t="s">
        <v>84</v>
      </c>
      <c r="B101" s="71"/>
      <c r="C101" s="72"/>
      <c r="D101" s="217" t="s">
        <v>101</v>
      </c>
      <c r="E101" s="217"/>
      <c r="F101" s="217"/>
      <c r="G101" s="217"/>
      <c r="H101" s="217"/>
      <c r="I101" s="73"/>
      <c r="J101" s="217" t="s">
        <v>95</v>
      </c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23">
        <f>'G. VYT - INVESTICE'!J30</f>
        <v>0</v>
      </c>
      <c r="AH101" s="224"/>
      <c r="AI101" s="224"/>
      <c r="AJ101" s="224"/>
      <c r="AK101" s="224"/>
      <c r="AL101" s="224"/>
      <c r="AM101" s="224"/>
      <c r="AN101" s="223">
        <f t="shared" si="0"/>
        <v>0</v>
      </c>
      <c r="AO101" s="224"/>
      <c r="AP101" s="224"/>
      <c r="AQ101" s="74" t="s">
        <v>87</v>
      </c>
      <c r="AR101" s="71"/>
      <c r="AS101" s="75">
        <v>0</v>
      </c>
      <c r="AT101" s="76">
        <f t="shared" si="1"/>
        <v>0</v>
      </c>
      <c r="AU101" s="77">
        <f>'G. VYT - INVESTICE'!P118</f>
        <v>0</v>
      </c>
      <c r="AV101" s="76">
        <f>'G. VYT - INVESTICE'!J33</f>
        <v>0</v>
      </c>
      <c r="AW101" s="76">
        <f>'G. VYT - INVESTICE'!J34</f>
        <v>0</v>
      </c>
      <c r="AX101" s="76">
        <f>'G. VYT - INVESTICE'!J35</f>
        <v>0</v>
      </c>
      <c r="AY101" s="76">
        <f>'G. VYT - INVESTICE'!J36</f>
        <v>0</v>
      </c>
      <c r="AZ101" s="76">
        <f>'G. VYT - INVESTICE'!F33</f>
        <v>0</v>
      </c>
      <c r="BA101" s="76">
        <f>'G. VYT - INVESTICE'!F34</f>
        <v>0</v>
      </c>
      <c r="BB101" s="76">
        <f>'G. VYT - INVESTICE'!F35</f>
        <v>0</v>
      </c>
      <c r="BC101" s="76">
        <f>'G. VYT - INVESTICE'!F36</f>
        <v>0</v>
      </c>
      <c r="BD101" s="78">
        <f>'G. VYT - INVESTICE'!F37</f>
        <v>0</v>
      </c>
      <c r="BT101" s="79" t="s">
        <v>88</v>
      </c>
      <c r="BV101" s="79" t="s">
        <v>82</v>
      </c>
      <c r="BW101" s="79" t="s">
        <v>102</v>
      </c>
      <c r="BX101" s="79" t="s">
        <v>5</v>
      </c>
      <c r="CL101" s="79" t="s">
        <v>1</v>
      </c>
      <c r="CM101" s="79" t="s">
        <v>88</v>
      </c>
    </row>
    <row r="102" spans="1:91" s="6" customFormat="1" ht="24.75" customHeight="1" x14ac:dyDescent="0.2">
      <c r="A102" s="70" t="s">
        <v>84</v>
      </c>
      <c r="B102" s="71"/>
      <c r="C102" s="72"/>
      <c r="D102" s="217" t="s">
        <v>103</v>
      </c>
      <c r="E102" s="217"/>
      <c r="F102" s="217"/>
      <c r="G102" s="217"/>
      <c r="H102" s="217"/>
      <c r="I102" s="73"/>
      <c r="J102" s="217" t="s">
        <v>104</v>
      </c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23">
        <f>'H. VRN OPR - VRN'!J30</f>
        <v>0</v>
      </c>
      <c r="AH102" s="224"/>
      <c r="AI102" s="224"/>
      <c r="AJ102" s="224"/>
      <c r="AK102" s="224"/>
      <c r="AL102" s="224"/>
      <c r="AM102" s="224"/>
      <c r="AN102" s="223">
        <f t="shared" si="0"/>
        <v>0</v>
      </c>
      <c r="AO102" s="224"/>
      <c r="AP102" s="224"/>
      <c r="AQ102" s="74" t="s">
        <v>87</v>
      </c>
      <c r="AR102" s="71"/>
      <c r="AS102" s="75">
        <v>0</v>
      </c>
      <c r="AT102" s="76">
        <f t="shared" si="1"/>
        <v>0</v>
      </c>
      <c r="AU102" s="77">
        <f>'H. VRN OPR - VRN'!P118</f>
        <v>0</v>
      </c>
      <c r="AV102" s="76">
        <f>'H. VRN OPR - VRN'!J33</f>
        <v>0</v>
      </c>
      <c r="AW102" s="76">
        <f>'H. VRN OPR - VRN'!J34</f>
        <v>0</v>
      </c>
      <c r="AX102" s="76">
        <f>'H. VRN OPR - VRN'!J35</f>
        <v>0</v>
      </c>
      <c r="AY102" s="76">
        <f>'H. VRN OPR - VRN'!J36</f>
        <v>0</v>
      </c>
      <c r="AZ102" s="76">
        <f>'H. VRN OPR - VRN'!F33</f>
        <v>0</v>
      </c>
      <c r="BA102" s="76">
        <f>'H. VRN OPR - VRN'!F34</f>
        <v>0</v>
      </c>
      <c r="BB102" s="76">
        <f>'H. VRN OPR - VRN'!F35</f>
        <v>0</v>
      </c>
      <c r="BC102" s="76">
        <f>'H. VRN OPR - VRN'!F36</f>
        <v>0</v>
      </c>
      <c r="BD102" s="78">
        <f>'H. VRN OPR - VRN'!F37</f>
        <v>0</v>
      </c>
      <c r="BT102" s="79" t="s">
        <v>88</v>
      </c>
      <c r="BV102" s="79" t="s">
        <v>82</v>
      </c>
      <c r="BW102" s="79" t="s">
        <v>105</v>
      </c>
      <c r="BX102" s="79" t="s">
        <v>5</v>
      </c>
      <c r="CL102" s="79" t="s">
        <v>1</v>
      </c>
      <c r="CM102" s="79" t="s">
        <v>88</v>
      </c>
    </row>
    <row r="103" spans="1:91" s="6" customFormat="1" ht="16.5" customHeight="1" x14ac:dyDescent="0.2">
      <c r="A103" s="70" t="s">
        <v>84</v>
      </c>
      <c r="B103" s="71"/>
      <c r="C103" s="72"/>
      <c r="D103" s="217" t="s">
        <v>106</v>
      </c>
      <c r="E103" s="217"/>
      <c r="F103" s="217"/>
      <c r="G103" s="217"/>
      <c r="H103" s="217"/>
      <c r="I103" s="73"/>
      <c r="J103" s="217" t="s">
        <v>107</v>
      </c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23">
        <f>'I. VRN - VRN INV'!J30</f>
        <v>0</v>
      </c>
      <c r="AH103" s="224"/>
      <c r="AI103" s="224"/>
      <c r="AJ103" s="224"/>
      <c r="AK103" s="224"/>
      <c r="AL103" s="224"/>
      <c r="AM103" s="224"/>
      <c r="AN103" s="223">
        <f t="shared" si="0"/>
        <v>0</v>
      </c>
      <c r="AO103" s="224"/>
      <c r="AP103" s="224"/>
      <c r="AQ103" s="74" t="s">
        <v>87</v>
      </c>
      <c r="AR103" s="71"/>
      <c r="AS103" s="80">
        <v>0</v>
      </c>
      <c r="AT103" s="81">
        <f t="shared" si="1"/>
        <v>0</v>
      </c>
      <c r="AU103" s="82">
        <f>'I. VRN - VRN INV'!P118</f>
        <v>0</v>
      </c>
      <c r="AV103" s="81">
        <f>'I. VRN - VRN INV'!J33</f>
        <v>0</v>
      </c>
      <c r="AW103" s="81">
        <f>'I. VRN - VRN INV'!J34</f>
        <v>0</v>
      </c>
      <c r="AX103" s="81">
        <f>'I. VRN - VRN INV'!J35</f>
        <v>0</v>
      </c>
      <c r="AY103" s="81">
        <f>'I. VRN - VRN INV'!J36</f>
        <v>0</v>
      </c>
      <c r="AZ103" s="81">
        <f>'I. VRN - VRN INV'!F33</f>
        <v>0</v>
      </c>
      <c r="BA103" s="81">
        <f>'I. VRN - VRN INV'!F34</f>
        <v>0</v>
      </c>
      <c r="BB103" s="81">
        <f>'I. VRN - VRN INV'!F35</f>
        <v>0</v>
      </c>
      <c r="BC103" s="81">
        <f>'I. VRN - VRN INV'!F36</f>
        <v>0</v>
      </c>
      <c r="BD103" s="83">
        <f>'I. VRN - VRN INV'!F37</f>
        <v>0</v>
      </c>
      <c r="BT103" s="79" t="s">
        <v>88</v>
      </c>
      <c r="BV103" s="79" t="s">
        <v>82</v>
      </c>
      <c r="BW103" s="79" t="s">
        <v>108</v>
      </c>
      <c r="BX103" s="79" t="s">
        <v>5</v>
      </c>
      <c r="CL103" s="79" t="s">
        <v>1</v>
      </c>
      <c r="CM103" s="79" t="s">
        <v>88</v>
      </c>
    </row>
    <row r="104" spans="1:91" s="1" customFormat="1" ht="30" customHeight="1" x14ac:dyDescent="0.2">
      <c r="B104" s="28"/>
      <c r="AR104" s="28"/>
    </row>
    <row r="105" spans="1:91" s="1" customFormat="1" ht="6.95" customHeight="1" x14ac:dyDescent="0.2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28"/>
    </row>
    <row r="108" spans="1:91" x14ac:dyDescent="0.2">
      <c r="AI108" s="189" t="s">
        <v>831</v>
      </c>
      <c r="AJ108" s="189"/>
      <c r="AK108" s="189"/>
      <c r="AL108" s="189"/>
      <c r="AM108" s="189"/>
      <c r="AN108" s="189" t="s">
        <v>64</v>
      </c>
      <c r="AO108" s="189"/>
    </row>
    <row r="109" spans="1:91" ht="15" x14ac:dyDescent="0.2">
      <c r="B109" s="190"/>
      <c r="C109" s="191"/>
      <c r="D109" s="191"/>
      <c r="E109" s="191"/>
      <c r="F109" s="191"/>
      <c r="G109" s="191"/>
      <c r="H109" s="191"/>
      <c r="I109" s="191"/>
      <c r="J109" s="216" t="s">
        <v>832</v>
      </c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191"/>
      <c r="AH109" s="191"/>
      <c r="AI109" s="191"/>
      <c r="AJ109" s="191"/>
      <c r="AK109" s="191"/>
      <c r="AL109" s="191"/>
      <c r="AM109" s="191"/>
      <c r="AN109" s="191"/>
      <c r="AO109" s="192"/>
    </row>
    <row r="110" spans="1:91" x14ac:dyDescent="0.2">
      <c r="B110" s="193"/>
      <c r="AO110" s="194"/>
    </row>
    <row r="111" spans="1:91" ht="15" x14ac:dyDescent="0.25">
      <c r="B111" s="193"/>
      <c r="E111" s="217" t="s">
        <v>833</v>
      </c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AI111" s="207">
        <f>AG95+AG96+AG97+AG102</f>
        <v>0</v>
      </c>
      <c r="AJ111" s="207"/>
      <c r="AK111" s="207"/>
      <c r="AL111" s="207"/>
      <c r="AM111" s="207">
        <f>AN95+AN96+AN97+AN102</f>
        <v>0</v>
      </c>
      <c r="AN111" s="207"/>
      <c r="AO111" s="195"/>
    </row>
    <row r="112" spans="1:91" ht="15" x14ac:dyDescent="0.25">
      <c r="B112" s="193"/>
      <c r="AI112" s="196"/>
      <c r="AJ112" s="196"/>
      <c r="AK112" s="196"/>
      <c r="AL112" s="196"/>
      <c r="AM112" s="197"/>
      <c r="AN112" s="197"/>
      <c r="AO112" s="194"/>
    </row>
    <row r="113" spans="2:41" ht="15" x14ac:dyDescent="0.25">
      <c r="B113" s="193"/>
      <c r="E113" s="206" t="s">
        <v>834</v>
      </c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198"/>
      <c r="AI113" s="207">
        <f>AG98+AG99+AG100+AG101+AG103</f>
        <v>0</v>
      </c>
      <c r="AJ113" s="207"/>
      <c r="AK113" s="207"/>
      <c r="AL113" s="207"/>
      <c r="AM113" s="207">
        <f>AN98+AN99+AN100+AN101+AN103</f>
        <v>0</v>
      </c>
      <c r="AN113" s="207"/>
      <c r="AO113" s="194"/>
    </row>
    <row r="114" spans="2:41" ht="15.75" thickBot="1" x14ac:dyDescent="0.3">
      <c r="B114" s="193"/>
      <c r="AI114" s="196"/>
      <c r="AJ114" s="196"/>
      <c r="AK114" s="196"/>
      <c r="AL114" s="196"/>
      <c r="AM114" s="197"/>
      <c r="AN114" s="197"/>
      <c r="AO114" s="194"/>
    </row>
    <row r="115" spans="2:41" ht="15" x14ac:dyDescent="0.25">
      <c r="B115" s="199"/>
      <c r="C115" s="200"/>
      <c r="D115" s="200"/>
      <c r="E115" s="208" t="s">
        <v>835</v>
      </c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0"/>
      <c r="T115" s="200"/>
      <c r="U115" s="200"/>
      <c r="V115" s="200"/>
      <c r="W115" s="200"/>
      <c r="X115" s="200"/>
      <c r="Y115" s="200"/>
      <c r="Z115" s="200"/>
      <c r="AA115" s="200"/>
      <c r="AB115" s="200"/>
      <c r="AC115" s="200"/>
      <c r="AD115" s="200"/>
      <c r="AE115" s="200"/>
      <c r="AF115" s="200"/>
      <c r="AG115" s="200"/>
      <c r="AH115" s="200"/>
      <c r="AI115" s="209">
        <f>AI111+AI113</f>
        <v>0</v>
      </c>
      <c r="AJ115" s="209"/>
      <c r="AK115" s="209"/>
      <c r="AL115" s="209"/>
      <c r="AM115" s="209">
        <f>AM111+AM113</f>
        <v>0</v>
      </c>
      <c r="AN115" s="209"/>
      <c r="AO115" s="201"/>
    </row>
    <row r="116" spans="2:41" ht="15.75" thickBot="1" x14ac:dyDescent="0.25">
      <c r="B116" s="202"/>
      <c r="C116" s="203"/>
      <c r="D116" s="203"/>
      <c r="E116" s="205"/>
      <c r="F116" s="205"/>
      <c r="G116" s="205"/>
      <c r="H116" s="205"/>
      <c r="I116" s="205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4"/>
    </row>
  </sheetData>
  <sheetProtection algorithmName="SHA-512" hashValue="HdbUf+YlHx+4g0UkwNafo9aE60ir8aOgij6asMgtPP46twQHVhmRh901mlucDyvp/uUNKl/G5lFJdtKIaqruYQ==" saltValue="KrL84OYxGySyYdiiPN321w==" spinCount="100000" sheet="1" objects="1" scenarios="1" formatColumns="0" formatRows="0"/>
  <mergeCells count="85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AN100:AP100"/>
    <mergeCell ref="AG100:AM100"/>
    <mergeCell ref="AN98:AP98"/>
    <mergeCell ref="AG98:AM98"/>
    <mergeCell ref="J96:AF96"/>
    <mergeCell ref="L85:AJ85"/>
    <mergeCell ref="AM87:AN87"/>
    <mergeCell ref="AM89:AP89"/>
    <mergeCell ref="D102:H102"/>
    <mergeCell ref="J102:AF102"/>
    <mergeCell ref="AN103:AP103"/>
    <mergeCell ref="AG103:AM103"/>
    <mergeCell ref="D103:H103"/>
    <mergeCell ref="J103:AF103"/>
    <mergeCell ref="D100:H100"/>
    <mergeCell ref="J100:AF100"/>
    <mergeCell ref="AN101:AP101"/>
    <mergeCell ref="AG101:AM101"/>
    <mergeCell ref="D101:H101"/>
    <mergeCell ref="J101:AF101"/>
    <mergeCell ref="D98:H98"/>
    <mergeCell ref="J98:AF98"/>
    <mergeCell ref="AN99:AP99"/>
    <mergeCell ref="AG99:AM99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AS89:AT91"/>
    <mergeCell ref="AM90:AP90"/>
    <mergeCell ref="J109:AF109"/>
    <mergeCell ref="E111:Q111"/>
    <mergeCell ref="AI111:AL111"/>
    <mergeCell ref="AM111:AN111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E116:I116"/>
    <mergeCell ref="E113:R113"/>
    <mergeCell ref="AI113:AL113"/>
    <mergeCell ref="AM113:AN113"/>
    <mergeCell ref="E115:R115"/>
    <mergeCell ref="AI115:AL115"/>
    <mergeCell ref="AM115:AN115"/>
  </mergeCells>
  <hyperlinks>
    <hyperlink ref="A95" location="'A. ASŘ - OPRAVY'!C2" display="/" xr:uid="{00000000-0004-0000-0000-000000000000}"/>
    <hyperlink ref="A96" location="'B. ZTI - OPRAVY'!C2" display="/" xr:uid="{00000000-0004-0000-0000-000001000000}"/>
    <hyperlink ref="A97" location="'C. EI - OPRAVY'!C2" display="/" xr:uid="{00000000-0004-0000-0000-000002000000}"/>
    <hyperlink ref="A98" location="'D. ASŘ - INVESTICE'!C2" display="/" xr:uid="{00000000-0004-0000-0000-000003000000}"/>
    <hyperlink ref="A99" location="'E. VZDUCHOTECHNIKA - INVE...'!C2" display="/" xr:uid="{00000000-0004-0000-0000-000004000000}"/>
    <hyperlink ref="A100" location="'F. EI - INVESTICE'!C2" display="/" xr:uid="{00000000-0004-0000-0000-000005000000}"/>
    <hyperlink ref="A101" location="'G. VYT - INVESTICE'!C2" display="/" xr:uid="{00000000-0004-0000-0000-000006000000}"/>
    <hyperlink ref="A102" location="'H. VRN OPR - VRN'!C2" display="/" xr:uid="{00000000-0004-0000-0000-000007000000}"/>
    <hyperlink ref="A103" location="'I. VRN - VRN INV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01"/>
  <sheetViews>
    <sheetView showGridLines="0" topLeftCell="A145" workbookViewId="0">
      <selection activeCell="X160" sqref="X16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3" t="s">
        <v>89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88</v>
      </c>
    </row>
    <row r="4" spans="2:46" ht="24.95" customHeight="1" x14ac:dyDescent="0.2">
      <c r="B4" s="16"/>
      <c r="D4" s="17" t="s">
        <v>109</v>
      </c>
      <c r="L4" s="16"/>
      <c r="M4" s="84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50" t="str">
        <f>'Rekapitulace stavby'!K6</f>
        <v>STAVEBNÍ ÚPRAVY BYTU 12/3  2.NP ŠVÉDSKÁ 107/39</v>
      </c>
      <c r="F7" s="251"/>
      <c r="G7" s="251"/>
      <c r="H7" s="251"/>
      <c r="L7" s="16"/>
    </row>
    <row r="8" spans="2:46" s="1" customFormat="1" ht="12" customHeight="1" x14ac:dyDescent="0.2">
      <c r="B8" s="28"/>
      <c r="D8" s="23" t="s">
        <v>110</v>
      </c>
      <c r="L8" s="28"/>
    </row>
    <row r="9" spans="2:46" s="1" customFormat="1" ht="16.5" customHeight="1" x14ac:dyDescent="0.2">
      <c r="B9" s="28"/>
      <c r="E9" s="230" t="s">
        <v>111</v>
      </c>
      <c r="F9" s="249"/>
      <c r="G9" s="249"/>
      <c r="H9" s="249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10. 4. 2024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52" t="str">
        <f>'Rekapitulace stavby'!E14</f>
        <v>Vyplň údaj</v>
      </c>
      <c r="F18" s="244"/>
      <c r="G18" s="244"/>
      <c r="H18" s="24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 x14ac:dyDescent="0.2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 x14ac:dyDescent="0.2">
      <c r="B24" s="28"/>
      <c r="E24" s="21" t="s">
        <v>36</v>
      </c>
      <c r="I24" s="23" t="s">
        <v>27</v>
      </c>
      <c r="J24" s="21" t="s">
        <v>37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38</v>
      </c>
      <c r="L26" s="28"/>
    </row>
    <row r="27" spans="2:12" s="7" customFormat="1" ht="47.25" customHeight="1" x14ac:dyDescent="0.2">
      <c r="B27" s="85"/>
      <c r="E27" s="248" t="s">
        <v>39</v>
      </c>
      <c r="F27" s="248"/>
      <c r="G27" s="248"/>
      <c r="H27" s="24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40</v>
      </c>
      <c r="J30" s="62">
        <f>ROUND(J130,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42</v>
      </c>
      <c r="I32" s="31" t="s">
        <v>41</v>
      </c>
      <c r="J32" s="31" t="s">
        <v>43</v>
      </c>
      <c r="L32" s="28"/>
    </row>
    <row r="33" spans="2:12" s="1" customFormat="1" ht="14.45" customHeight="1" x14ac:dyDescent="0.2">
      <c r="B33" s="28"/>
      <c r="D33" s="51" t="s">
        <v>44</v>
      </c>
      <c r="E33" s="23" t="s">
        <v>45</v>
      </c>
      <c r="F33" s="87">
        <f>ROUND((SUM(BE130:BE300)),  2)</f>
        <v>0</v>
      </c>
      <c r="I33" s="88">
        <v>0.21</v>
      </c>
      <c r="J33" s="87">
        <f>ROUND(((SUM(BE130:BE300))*I33),  2)</f>
        <v>0</v>
      </c>
      <c r="L33" s="28"/>
    </row>
    <row r="34" spans="2:12" s="1" customFormat="1" ht="14.45" customHeight="1" x14ac:dyDescent="0.2">
      <c r="B34" s="28"/>
      <c r="E34" s="23" t="s">
        <v>46</v>
      </c>
      <c r="F34" s="87">
        <f>ROUND((SUM(BF130:BF300)),  2)</f>
        <v>0</v>
      </c>
      <c r="I34" s="88">
        <v>0.12</v>
      </c>
      <c r="J34" s="87">
        <f>ROUND(((SUM(BF130:BF300))*I34),  2)</f>
        <v>0</v>
      </c>
      <c r="L34" s="28"/>
    </row>
    <row r="35" spans="2:12" s="1" customFormat="1" ht="14.45" hidden="1" customHeight="1" x14ac:dyDescent="0.2">
      <c r="B35" s="28"/>
      <c r="E35" s="23" t="s">
        <v>47</v>
      </c>
      <c r="F35" s="87">
        <f>ROUND((SUM(BG130:BG300)),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48</v>
      </c>
      <c r="F36" s="87">
        <f>ROUND((SUM(BH130:BH300)),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49</v>
      </c>
      <c r="F37" s="87">
        <f>ROUND((SUM(BI130:BI300)),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53</v>
      </c>
      <c r="E50" s="38"/>
      <c r="F50" s="38"/>
      <c r="G50" s="37" t="s">
        <v>54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55</v>
      </c>
      <c r="E61" s="30"/>
      <c r="F61" s="95" t="s">
        <v>56</v>
      </c>
      <c r="G61" s="39" t="s">
        <v>55</v>
      </c>
      <c r="H61" s="30"/>
      <c r="I61" s="30"/>
      <c r="J61" s="96" t="s">
        <v>56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57</v>
      </c>
      <c r="E65" s="38"/>
      <c r="F65" s="38"/>
      <c r="G65" s="37" t="s">
        <v>58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55</v>
      </c>
      <c r="E76" s="30"/>
      <c r="F76" s="95" t="s">
        <v>56</v>
      </c>
      <c r="G76" s="39" t="s">
        <v>55</v>
      </c>
      <c r="H76" s="30"/>
      <c r="I76" s="30"/>
      <c r="J76" s="96" t="s">
        <v>56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112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250" t="str">
        <f>E7</f>
        <v>STAVEBNÍ ÚPRAVY BYTU 12/3  2.NP ŠVÉDSKÁ 107/39</v>
      </c>
      <c r="F85" s="251"/>
      <c r="G85" s="251"/>
      <c r="H85" s="251"/>
      <c r="L85" s="28"/>
    </row>
    <row r="86" spans="2:47" s="1" customFormat="1" ht="12" customHeight="1" x14ac:dyDescent="0.2">
      <c r="B86" s="28"/>
      <c r="C86" s="23" t="s">
        <v>110</v>
      </c>
      <c r="L86" s="28"/>
    </row>
    <row r="87" spans="2:47" s="1" customFormat="1" ht="16.5" customHeight="1" x14ac:dyDescent="0.2">
      <c r="B87" s="28"/>
      <c r="E87" s="230" t="str">
        <f>E9</f>
        <v>A. ASŘ - OPRAVY</v>
      </c>
      <c r="F87" s="249"/>
      <c r="G87" s="249"/>
      <c r="H87" s="249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>PRAHA 5</v>
      </c>
      <c r="I89" s="23" t="s">
        <v>22</v>
      </c>
      <c r="J89" s="48" t="str">
        <f>IF(J12="","",J12)</f>
        <v>10. 4. 2024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40.15" customHeight="1" x14ac:dyDescent="0.2">
      <c r="B91" s="28"/>
      <c r="C91" s="23" t="s">
        <v>24</v>
      </c>
      <c r="F91" s="21" t="str">
        <f>E15</f>
        <v>CENTRA a.s. Na Zatlance 1350 Praha 5</v>
      </c>
      <c r="I91" s="23" t="s">
        <v>30</v>
      </c>
      <c r="J91" s="26" t="str">
        <f>E21</f>
        <v>Studio PHX s.r.o. Ondříčkova 384/33 Praha 3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 xml:space="preserve">Ing. Jan Brožek s.r.o.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113</v>
      </c>
      <c r="D94" s="89"/>
      <c r="E94" s="89"/>
      <c r="F94" s="89"/>
      <c r="G94" s="89"/>
      <c r="H94" s="89"/>
      <c r="I94" s="89"/>
      <c r="J94" s="98" t="s">
        <v>114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115</v>
      </c>
      <c r="J96" s="62">
        <f>J130</f>
        <v>0</v>
      </c>
      <c r="L96" s="28"/>
      <c r="AU96" s="13" t="s">
        <v>116</v>
      </c>
    </row>
    <row r="97" spans="2:12" s="8" customFormat="1" ht="24.95" customHeight="1" x14ac:dyDescent="0.2">
      <c r="B97" s="100"/>
      <c r="D97" s="101" t="s">
        <v>117</v>
      </c>
      <c r="E97" s="102"/>
      <c r="F97" s="102"/>
      <c r="G97" s="102"/>
      <c r="H97" s="102"/>
      <c r="I97" s="102"/>
      <c r="J97" s="103">
        <f>J131</f>
        <v>0</v>
      </c>
      <c r="L97" s="100"/>
    </row>
    <row r="98" spans="2:12" s="8" customFormat="1" ht="24.95" customHeight="1" x14ac:dyDescent="0.2">
      <c r="B98" s="100"/>
      <c r="D98" s="101" t="s">
        <v>118</v>
      </c>
      <c r="E98" s="102"/>
      <c r="F98" s="102"/>
      <c r="G98" s="102"/>
      <c r="H98" s="102"/>
      <c r="I98" s="102"/>
      <c r="J98" s="103">
        <f>J134</f>
        <v>0</v>
      </c>
      <c r="L98" s="100"/>
    </row>
    <row r="99" spans="2:12" s="8" customFormat="1" ht="24.95" customHeight="1" x14ac:dyDescent="0.2">
      <c r="B99" s="100"/>
      <c r="D99" s="101" t="s">
        <v>119</v>
      </c>
      <c r="E99" s="102"/>
      <c r="F99" s="102"/>
      <c r="G99" s="102"/>
      <c r="H99" s="102"/>
      <c r="I99" s="102"/>
      <c r="J99" s="103">
        <f>J165</f>
        <v>0</v>
      </c>
      <c r="L99" s="100"/>
    </row>
    <row r="100" spans="2:12" s="9" customFormat="1" ht="19.899999999999999" customHeight="1" x14ac:dyDescent="0.2">
      <c r="B100" s="104"/>
      <c r="D100" s="105" t="s">
        <v>120</v>
      </c>
      <c r="E100" s="106"/>
      <c r="F100" s="106"/>
      <c r="G100" s="106"/>
      <c r="H100" s="106"/>
      <c r="I100" s="106"/>
      <c r="J100" s="107">
        <f>J166</f>
        <v>0</v>
      </c>
      <c r="L100" s="104"/>
    </row>
    <row r="101" spans="2:12" s="9" customFormat="1" ht="19.899999999999999" customHeight="1" x14ac:dyDescent="0.2">
      <c r="B101" s="104"/>
      <c r="D101" s="105" t="s">
        <v>121</v>
      </c>
      <c r="E101" s="106"/>
      <c r="F101" s="106"/>
      <c r="G101" s="106"/>
      <c r="H101" s="106"/>
      <c r="I101" s="106"/>
      <c r="J101" s="107">
        <f>J183</f>
        <v>0</v>
      </c>
      <c r="L101" s="104"/>
    </row>
    <row r="102" spans="2:12" s="9" customFormat="1" ht="19.899999999999999" customHeight="1" x14ac:dyDescent="0.2">
      <c r="B102" s="104"/>
      <c r="D102" s="105" t="s">
        <v>122</v>
      </c>
      <c r="E102" s="106"/>
      <c r="F102" s="106"/>
      <c r="G102" s="106"/>
      <c r="H102" s="106"/>
      <c r="I102" s="106"/>
      <c r="J102" s="107">
        <f>J204</f>
        <v>0</v>
      </c>
      <c r="L102" s="104"/>
    </row>
    <row r="103" spans="2:12" s="8" customFormat="1" ht="24.95" customHeight="1" x14ac:dyDescent="0.2">
      <c r="B103" s="100"/>
      <c r="D103" s="101" t="s">
        <v>123</v>
      </c>
      <c r="E103" s="102"/>
      <c r="F103" s="102"/>
      <c r="G103" s="102"/>
      <c r="H103" s="102"/>
      <c r="I103" s="102"/>
      <c r="J103" s="103">
        <f>J227</f>
        <v>0</v>
      </c>
      <c r="L103" s="100"/>
    </row>
    <row r="104" spans="2:12" s="8" customFormat="1" ht="24.95" customHeight="1" x14ac:dyDescent="0.2">
      <c r="B104" s="100"/>
      <c r="D104" s="101" t="s">
        <v>124</v>
      </c>
      <c r="E104" s="102"/>
      <c r="F104" s="102"/>
      <c r="G104" s="102"/>
      <c r="H104" s="102"/>
      <c r="I104" s="102"/>
      <c r="J104" s="103">
        <f>J236</f>
        <v>0</v>
      </c>
      <c r="L104" s="100"/>
    </row>
    <row r="105" spans="2:12" s="8" customFormat="1" ht="24.95" customHeight="1" x14ac:dyDescent="0.2">
      <c r="B105" s="100"/>
      <c r="D105" s="101" t="s">
        <v>125</v>
      </c>
      <c r="E105" s="102"/>
      <c r="F105" s="102"/>
      <c r="G105" s="102"/>
      <c r="H105" s="102"/>
      <c r="I105" s="102"/>
      <c r="J105" s="103">
        <f>J261</f>
        <v>0</v>
      </c>
      <c r="L105" s="100"/>
    </row>
    <row r="106" spans="2:12" s="8" customFormat="1" ht="24.95" customHeight="1" x14ac:dyDescent="0.2">
      <c r="B106" s="100"/>
      <c r="D106" s="101" t="s">
        <v>126</v>
      </c>
      <c r="E106" s="102"/>
      <c r="F106" s="102"/>
      <c r="G106" s="102"/>
      <c r="H106" s="102"/>
      <c r="I106" s="102"/>
      <c r="J106" s="103">
        <f>J264</f>
        <v>0</v>
      </c>
      <c r="L106" s="100"/>
    </row>
    <row r="107" spans="2:12" s="8" customFormat="1" ht="24.95" customHeight="1" x14ac:dyDescent="0.2">
      <c r="B107" s="100"/>
      <c r="D107" s="101" t="s">
        <v>127</v>
      </c>
      <c r="E107" s="102"/>
      <c r="F107" s="102"/>
      <c r="G107" s="102"/>
      <c r="H107" s="102"/>
      <c r="I107" s="102"/>
      <c r="J107" s="103">
        <f>J269</f>
        <v>0</v>
      </c>
      <c r="L107" s="100"/>
    </row>
    <row r="108" spans="2:12" s="8" customFormat="1" ht="24.95" customHeight="1" x14ac:dyDescent="0.2">
      <c r="B108" s="100"/>
      <c r="D108" s="101" t="s">
        <v>128</v>
      </c>
      <c r="E108" s="102"/>
      <c r="F108" s="102"/>
      <c r="G108" s="102"/>
      <c r="H108" s="102"/>
      <c r="I108" s="102"/>
      <c r="J108" s="103">
        <f>J289</f>
        <v>0</v>
      </c>
      <c r="L108" s="100"/>
    </row>
    <row r="109" spans="2:12" s="9" customFormat="1" ht="19.899999999999999" customHeight="1" x14ac:dyDescent="0.2">
      <c r="B109" s="104"/>
      <c r="D109" s="105" t="s">
        <v>129</v>
      </c>
      <c r="E109" s="106"/>
      <c r="F109" s="106"/>
      <c r="G109" s="106"/>
      <c r="H109" s="106"/>
      <c r="I109" s="106"/>
      <c r="J109" s="107">
        <f>J290</f>
        <v>0</v>
      </c>
      <c r="L109" s="104"/>
    </row>
    <row r="110" spans="2:12" s="9" customFormat="1" ht="19.899999999999999" customHeight="1" x14ac:dyDescent="0.2">
      <c r="B110" s="104"/>
      <c r="D110" s="105" t="s">
        <v>130</v>
      </c>
      <c r="E110" s="106"/>
      <c r="F110" s="106"/>
      <c r="G110" s="106"/>
      <c r="H110" s="106"/>
      <c r="I110" s="106"/>
      <c r="J110" s="107">
        <f>J294</f>
        <v>0</v>
      </c>
      <c r="L110" s="104"/>
    </row>
    <row r="111" spans="2:12" s="1" customFormat="1" ht="21.75" customHeight="1" x14ac:dyDescent="0.2">
      <c r="B111" s="28"/>
      <c r="L111" s="28"/>
    </row>
    <row r="112" spans="2:12" s="1" customFormat="1" ht="6.95" customHeight="1" x14ac:dyDescent="0.2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28"/>
    </row>
    <row r="116" spans="2:12" s="1" customFormat="1" ht="6.95" customHeight="1" x14ac:dyDescent="0.2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28"/>
    </row>
    <row r="117" spans="2:12" s="1" customFormat="1" ht="24.95" customHeight="1" x14ac:dyDescent="0.2">
      <c r="B117" s="28"/>
      <c r="C117" s="17" t="s">
        <v>131</v>
      </c>
      <c r="L117" s="28"/>
    </row>
    <row r="118" spans="2:12" s="1" customFormat="1" ht="6.95" customHeight="1" x14ac:dyDescent="0.2">
      <c r="B118" s="28"/>
      <c r="L118" s="28"/>
    </row>
    <row r="119" spans="2:12" s="1" customFormat="1" ht="12" customHeight="1" x14ac:dyDescent="0.2">
      <c r="B119" s="28"/>
      <c r="C119" s="23" t="s">
        <v>16</v>
      </c>
      <c r="L119" s="28"/>
    </row>
    <row r="120" spans="2:12" s="1" customFormat="1" ht="16.5" customHeight="1" x14ac:dyDescent="0.2">
      <c r="B120" s="28"/>
      <c r="E120" s="250" t="str">
        <f>E7</f>
        <v>STAVEBNÍ ÚPRAVY BYTU 12/3  2.NP ŠVÉDSKÁ 107/39</v>
      </c>
      <c r="F120" s="251"/>
      <c r="G120" s="251"/>
      <c r="H120" s="251"/>
      <c r="L120" s="28"/>
    </row>
    <row r="121" spans="2:12" s="1" customFormat="1" ht="12" customHeight="1" x14ac:dyDescent="0.2">
      <c r="B121" s="28"/>
      <c r="C121" s="23" t="s">
        <v>110</v>
      </c>
      <c r="L121" s="28"/>
    </row>
    <row r="122" spans="2:12" s="1" customFormat="1" ht="16.5" customHeight="1" x14ac:dyDescent="0.2">
      <c r="B122" s="28"/>
      <c r="E122" s="230" t="str">
        <f>E9</f>
        <v>A. ASŘ - OPRAVY</v>
      </c>
      <c r="F122" s="249"/>
      <c r="G122" s="249"/>
      <c r="H122" s="249"/>
      <c r="L122" s="28"/>
    </row>
    <row r="123" spans="2:12" s="1" customFormat="1" ht="6.95" customHeight="1" x14ac:dyDescent="0.2">
      <c r="B123" s="28"/>
      <c r="L123" s="28"/>
    </row>
    <row r="124" spans="2:12" s="1" customFormat="1" ht="12" customHeight="1" x14ac:dyDescent="0.2">
      <c r="B124" s="28"/>
      <c r="C124" s="23" t="s">
        <v>20</v>
      </c>
      <c r="F124" s="21" t="str">
        <f>F12</f>
        <v>PRAHA 5</v>
      </c>
      <c r="I124" s="23" t="s">
        <v>22</v>
      </c>
      <c r="J124" s="48" t="str">
        <f>IF(J12="","",J12)</f>
        <v>10. 4. 2024</v>
      </c>
      <c r="L124" s="28"/>
    </row>
    <row r="125" spans="2:12" s="1" customFormat="1" ht="6.95" customHeight="1" x14ac:dyDescent="0.2">
      <c r="B125" s="28"/>
      <c r="L125" s="28"/>
    </row>
    <row r="126" spans="2:12" s="1" customFormat="1" ht="40.15" customHeight="1" x14ac:dyDescent="0.2">
      <c r="B126" s="28"/>
      <c r="C126" s="23" t="s">
        <v>24</v>
      </c>
      <c r="F126" s="21" t="str">
        <f>E15</f>
        <v>CENTRA a.s. Na Zatlance 1350 Praha 5</v>
      </c>
      <c r="I126" s="23" t="s">
        <v>30</v>
      </c>
      <c r="J126" s="26" t="str">
        <f>E21</f>
        <v>Studio PHX s.r.o. Ondříčkova 384/33 Praha 3</v>
      </c>
      <c r="L126" s="28"/>
    </row>
    <row r="127" spans="2:12" s="1" customFormat="1" ht="15.2" customHeight="1" x14ac:dyDescent="0.2">
      <c r="B127" s="28"/>
      <c r="C127" s="23" t="s">
        <v>28</v>
      </c>
      <c r="F127" s="21" t="str">
        <f>IF(E18="","",E18)</f>
        <v>Vyplň údaj</v>
      </c>
      <c r="I127" s="23" t="s">
        <v>34</v>
      </c>
      <c r="J127" s="26" t="str">
        <f>E24</f>
        <v xml:space="preserve">Ing. Jan Brožek s.r.o. </v>
      </c>
      <c r="L127" s="28"/>
    </row>
    <row r="128" spans="2:12" s="1" customFormat="1" ht="10.35" customHeight="1" x14ac:dyDescent="0.2">
      <c r="B128" s="28"/>
      <c r="L128" s="28"/>
    </row>
    <row r="129" spans="2:65" s="10" customFormat="1" ht="29.25" customHeight="1" x14ac:dyDescent="0.2">
      <c r="B129" s="108"/>
      <c r="C129" s="109" t="s">
        <v>132</v>
      </c>
      <c r="D129" s="110" t="s">
        <v>65</v>
      </c>
      <c r="E129" s="110" t="s">
        <v>61</v>
      </c>
      <c r="F129" s="110" t="s">
        <v>62</v>
      </c>
      <c r="G129" s="110" t="s">
        <v>133</v>
      </c>
      <c r="H129" s="110" t="s">
        <v>134</v>
      </c>
      <c r="I129" s="110" t="s">
        <v>135</v>
      </c>
      <c r="J129" s="110" t="s">
        <v>114</v>
      </c>
      <c r="K129" s="111" t="s">
        <v>136</v>
      </c>
      <c r="L129" s="108"/>
      <c r="M129" s="55" t="s">
        <v>1</v>
      </c>
      <c r="N129" s="56" t="s">
        <v>44</v>
      </c>
      <c r="O129" s="56" t="s">
        <v>137</v>
      </c>
      <c r="P129" s="56" t="s">
        <v>138</v>
      </c>
      <c r="Q129" s="56" t="s">
        <v>139</v>
      </c>
      <c r="R129" s="56" t="s">
        <v>140</v>
      </c>
      <c r="S129" s="56" t="s">
        <v>141</v>
      </c>
      <c r="T129" s="57" t="s">
        <v>142</v>
      </c>
    </row>
    <row r="130" spans="2:65" s="1" customFormat="1" ht="22.9" customHeight="1" x14ac:dyDescent="0.25">
      <c r="B130" s="28"/>
      <c r="C130" s="60" t="s">
        <v>143</v>
      </c>
      <c r="J130" s="112">
        <f>BK130</f>
        <v>0</v>
      </c>
      <c r="L130" s="28"/>
      <c r="M130" s="58"/>
      <c r="N130" s="49"/>
      <c r="O130" s="49"/>
      <c r="P130" s="113">
        <f>P131+P134+P165+P227+P236+P261+P264+P269+P289</f>
        <v>0</v>
      </c>
      <c r="Q130" s="49"/>
      <c r="R130" s="113">
        <f>R131+R134+R165+R227+R236+R261+R264+R269+R289</f>
        <v>5.0105999999999998E-2</v>
      </c>
      <c r="S130" s="49"/>
      <c r="T130" s="114">
        <f>T131+T134+T165+T227+T236+T261+T264+T269+T289</f>
        <v>0</v>
      </c>
      <c r="AT130" s="13" t="s">
        <v>79</v>
      </c>
      <c r="AU130" s="13" t="s">
        <v>116</v>
      </c>
      <c r="BK130" s="115">
        <f>BK131+BK134+BK165+BK227+BK236+BK261+BK264+BK269+BK289</f>
        <v>0</v>
      </c>
    </row>
    <row r="131" spans="2:65" s="11" customFormat="1" ht="25.9" customHeight="1" x14ac:dyDescent="0.2">
      <c r="B131" s="116"/>
      <c r="D131" s="117" t="s">
        <v>79</v>
      </c>
      <c r="E131" s="118" t="s">
        <v>144</v>
      </c>
      <c r="F131" s="118" t="s">
        <v>145</v>
      </c>
      <c r="I131" s="119"/>
      <c r="J131" s="120">
        <f>BK131</f>
        <v>0</v>
      </c>
      <c r="L131" s="116"/>
      <c r="M131" s="121"/>
      <c r="P131" s="122">
        <f>SUM(P132:P133)</f>
        <v>0</v>
      </c>
      <c r="R131" s="122">
        <f>SUM(R132:R133)</f>
        <v>0</v>
      </c>
      <c r="T131" s="123">
        <f>SUM(T132:T133)</f>
        <v>0</v>
      </c>
      <c r="AR131" s="117" t="s">
        <v>88</v>
      </c>
      <c r="AT131" s="124" t="s">
        <v>79</v>
      </c>
      <c r="AU131" s="124" t="s">
        <v>80</v>
      </c>
      <c r="AY131" s="117" t="s">
        <v>146</v>
      </c>
      <c r="BK131" s="125">
        <f>SUM(BK132:BK133)</f>
        <v>0</v>
      </c>
    </row>
    <row r="132" spans="2:65" s="1" customFormat="1" ht="24.2" customHeight="1" x14ac:dyDescent="0.2">
      <c r="B132" s="28"/>
      <c r="C132" s="126" t="s">
        <v>88</v>
      </c>
      <c r="D132" s="126" t="s">
        <v>147</v>
      </c>
      <c r="E132" s="127" t="s">
        <v>148</v>
      </c>
      <c r="F132" s="128" t="s">
        <v>149</v>
      </c>
      <c r="G132" s="129" t="s">
        <v>150</v>
      </c>
      <c r="H132" s="130">
        <v>10</v>
      </c>
      <c r="I132" s="131"/>
      <c r="J132" s="132">
        <f>ROUND(I132*H132,2)</f>
        <v>0</v>
      </c>
      <c r="K132" s="128" t="s">
        <v>1</v>
      </c>
      <c r="L132" s="28"/>
      <c r="M132" s="133" t="s">
        <v>1</v>
      </c>
      <c r="N132" s="134" t="s">
        <v>46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151</v>
      </c>
      <c r="AT132" s="137" t="s">
        <v>147</v>
      </c>
      <c r="AU132" s="137" t="s">
        <v>88</v>
      </c>
      <c r="AY132" s="13" t="s">
        <v>146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3" t="s">
        <v>152</v>
      </c>
      <c r="BK132" s="138">
        <f>ROUND(I132*H132,2)</f>
        <v>0</v>
      </c>
      <c r="BL132" s="13" t="s">
        <v>151</v>
      </c>
      <c r="BM132" s="137" t="s">
        <v>152</v>
      </c>
    </row>
    <row r="133" spans="2:65" s="1" customFormat="1" x14ac:dyDescent="0.2">
      <c r="B133" s="28"/>
      <c r="D133" s="139" t="s">
        <v>153</v>
      </c>
      <c r="F133" s="140" t="s">
        <v>149</v>
      </c>
      <c r="I133" s="141"/>
      <c r="L133" s="28"/>
      <c r="M133" s="142"/>
      <c r="T133" s="52"/>
      <c r="AT133" s="13" t="s">
        <v>153</v>
      </c>
      <c r="AU133" s="13" t="s">
        <v>88</v>
      </c>
    </row>
    <row r="134" spans="2:65" s="11" customFormat="1" ht="25.9" customHeight="1" x14ac:dyDescent="0.2">
      <c r="B134" s="116"/>
      <c r="D134" s="117" t="s">
        <v>79</v>
      </c>
      <c r="E134" s="118" t="s">
        <v>154</v>
      </c>
      <c r="F134" s="118" t="s">
        <v>155</v>
      </c>
      <c r="I134" s="119"/>
      <c r="J134" s="120">
        <f>BK134</f>
        <v>0</v>
      </c>
      <c r="L134" s="116"/>
      <c r="M134" s="121"/>
      <c r="P134" s="122">
        <f>SUM(P135:P164)</f>
        <v>0</v>
      </c>
      <c r="R134" s="122">
        <f>SUM(R135:R164)</f>
        <v>0</v>
      </c>
      <c r="T134" s="123">
        <f>SUM(T135:T164)</f>
        <v>0</v>
      </c>
      <c r="AR134" s="117" t="s">
        <v>88</v>
      </c>
      <c r="AT134" s="124" t="s">
        <v>79</v>
      </c>
      <c r="AU134" s="124" t="s">
        <v>80</v>
      </c>
      <c r="AY134" s="117" t="s">
        <v>146</v>
      </c>
      <c r="BK134" s="125">
        <f>SUM(BK135:BK164)</f>
        <v>0</v>
      </c>
    </row>
    <row r="135" spans="2:65" s="1" customFormat="1" ht="37.9" customHeight="1" x14ac:dyDescent="0.2">
      <c r="B135" s="28"/>
      <c r="C135" s="126" t="s">
        <v>152</v>
      </c>
      <c r="D135" s="126" t="s">
        <v>147</v>
      </c>
      <c r="E135" s="127" t="s">
        <v>156</v>
      </c>
      <c r="F135" s="128" t="s">
        <v>157</v>
      </c>
      <c r="G135" s="129" t="s">
        <v>150</v>
      </c>
      <c r="H135" s="130">
        <v>50.2</v>
      </c>
      <c r="I135" s="131"/>
      <c r="J135" s="132">
        <f>ROUND(I135*H135,2)</f>
        <v>0</v>
      </c>
      <c r="K135" s="128" t="s">
        <v>1</v>
      </c>
      <c r="L135" s="28"/>
      <c r="M135" s="133" t="s">
        <v>1</v>
      </c>
      <c r="N135" s="134" t="s">
        <v>46</v>
      </c>
      <c r="P135" s="135">
        <f>O135*H135</f>
        <v>0</v>
      </c>
      <c r="Q135" s="135">
        <v>0</v>
      </c>
      <c r="R135" s="135">
        <f>Q135*H135</f>
        <v>0</v>
      </c>
      <c r="S135" s="135">
        <v>0</v>
      </c>
      <c r="T135" s="136">
        <f>S135*H135</f>
        <v>0</v>
      </c>
      <c r="AR135" s="137" t="s">
        <v>151</v>
      </c>
      <c r="AT135" s="137" t="s">
        <v>147</v>
      </c>
      <c r="AU135" s="137" t="s">
        <v>88</v>
      </c>
      <c r="AY135" s="13" t="s">
        <v>146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3" t="s">
        <v>152</v>
      </c>
      <c r="BK135" s="138">
        <f>ROUND(I135*H135,2)</f>
        <v>0</v>
      </c>
      <c r="BL135" s="13" t="s">
        <v>151</v>
      </c>
      <c r="BM135" s="137" t="s">
        <v>151</v>
      </c>
    </row>
    <row r="136" spans="2:65" s="1" customFormat="1" ht="19.5" x14ac:dyDescent="0.2">
      <c r="B136" s="28"/>
      <c r="D136" s="139" t="s">
        <v>153</v>
      </c>
      <c r="F136" s="140" t="s">
        <v>157</v>
      </c>
      <c r="I136" s="141"/>
      <c r="L136" s="28"/>
      <c r="M136" s="142"/>
      <c r="T136" s="52"/>
      <c r="AT136" s="13" t="s">
        <v>153</v>
      </c>
      <c r="AU136" s="13" t="s">
        <v>88</v>
      </c>
    </row>
    <row r="137" spans="2:65" s="1" customFormat="1" ht="16.5" customHeight="1" x14ac:dyDescent="0.2">
      <c r="B137" s="28"/>
      <c r="C137" s="126" t="s">
        <v>158</v>
      </c>
      <c r="D137" s="126" t="s">
        <v>147</v>
      </c>
      <c r="E137" s="127" t="s">
        <v>159</v>
      </c>
      <c r="F137" s="128" t="s">
        <v>160</v>
      </c>
      <c r="G137" s="129" t="s">
        <v>150</v>
      </c>
      <c r="H137" s="130">
        <v>16.53</v>
      </c>
      <c r="I137" s="131"/>
      <c r="J137" s="132">
        <f>ROUND(I137*H137,2)</f>
        <v>0</v>
      </c>
      <c r="K137" s="128" t="s">
        <v>830</v>
      </c>
      <c r="L137" s="28"/>
      <c r="M137" s="133" t="s">
        <v>1</v>
      </c>
      <c r="N137" s="134" t="s">
        <v>46</v>
      </c>
      <c r="P137" s="135">
        <f>O137*H137</f>
        <v>0</v>
      </c>
      <c r="Q137" s="135">
        <v>0</v>
      </c>
      <c r="R137" s="135">
        <f>Q137*H137</f>
        <v>0</v>
      </c>
      <c r="S137" s="135">
        <v>0</v>
      </c>
      <c r="T137" s="136">
        <f>S137*H137</f>
        <v>0</v>
      </c>
      <c r="AR137" s="137" t="s">
        <v>151</v>
      </c>
      <c r="AT137" s="137" t="s">
        <v>147</v>
      </c>
      <c r="AU137" s="137" t="s">
        <v>88</v>
      </c>
      <c r="AY137" s="13" t="s">
        <v>146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3" t="s">
        <v>152</v>
      </c>
      <c r="BK137" s="138">
        <f>ROUND(I137*H137,2)</f>
        <v>0</v>
      </c>
      <c r="BL137" s="13" t="s">
        <v>151</v>
      </c>
      <c r="BM137" s="137" t="s">
        <v>161</v>
      </c>
    </row>
    <row r="138" spans="2:65" s="1" customFormat="1" x14ac:dyDescent="0.2">
      <c r="B138" s="28"/>
      <c r="D138" s="139" t="s">
        <v>153</v>
      </c>
      <c r="F138" s="140" t="s">
        <v>160</v>
      </c>
      <c r="I138" s="141"/>
      <c r="L138" s="28"/>
      <c r="M138" s="142"/>
      <c r="T138" s="52"/>
      <c r="AT138" s="13" t="s">
        <v>153</v>
      </c>
      <c r="AU138" s="13" t="s">
        <v>88</v>
      </c>
    </row>
    <row r="139" spans="2:65" s="1" customFormat="1" ht="16.5" customHeight="1" x14ac:dyDescent="0.2">
      <c r="B139" s="28"/>
      <c r="C139" s="126" t="s">
        <v>151</v>
      </c>
      <c r="D139" s="126" t="s">
        <v>147</v>
      </c>
      <c r="E139" s="127" t="s">
        <v>162</v>
      </c>
      <c r="F139" s="128" t="s">
        <v>163</v>
      </c>
      <c r="G139" s="129" t="s">
        <v>150</v>
      </c>
      <c r="H139" s="130">
        <v>18.5</v>
      </c>
      <c r="I139" s="131"/>
      <c r="J139" s="132">
        <f>ROUND(I139*H139,2)</f>
        <v>0</v>
      </c>
      <c r="K139" s="128" t="s">
        <v>830</v>
      </c>
      <c r="L139" s="28"/>
      <c r="M139" s="133" t="s">
        <v>1</v>
      </c>
      <c r="N139" s="134" t="s">
        <v>46</v>
      </c>
      <c r="P139" s="135">
        <f>O139*H139</f>
        <v>0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R139" s="137" t="s">
        <v>151</v>
      </c>
      <c r="AT139" s="137" t="s">
        <v>147</v>
      </c>
      <c r="AU139" s="137" t="s">
        <v>88</v>
      </c>
      <c r="AY139" s="13" t="s">
        <v>146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3" t="s">
        <v>152</v>
      </c>
      <c r="BK139" s="138">
        <f>ROUND(I139*H139,2)</f>
        <v>0</v>
      </c>
      <c r="BL139" s="13" t="s">
        <v>151</v>
      </c>
      <c r="BM139" s="137" t="s">
        <v>164</v>
      </c>
    </row>
    <row r="140" spans="2:65" s="1" customFormat="1" x14ac:dyDescent="0.2">
      <c r="B140" s="28"/>
      <c r="D140" s="139" t="s">
        <v>153</v>
      </c>
      <c r="F140" s="140" t="s">
        <v>163</v>
      </c>
      <c r="I140" s="141"/>
      <c r="L140" s="28"/>
      <c r="M140" s="142"/>
      <c r="T140" s="52"/>
      <c r="AT140" s="13" t="s">
        <v>153</v>
      </c>
      <c r="AU140" s="13" t="s">
        <v>88</v>
      </c>
    </row>
    <row r="141" spans="2:65" s="1" customFormat="1" ht="16.5" customHeight="1" x14ac:dyDescent="0.2">
      <c r="B141" s="28"/>
      <c r="C141" s="126" t="s">
        <v>165</v>
      </c>
      <c r="D141" s="126" t="s">
        <v>147</v>
      </c>
      <c r="E141" s="127" t="s">
        <v>166</v>
      </c>
      <c r="F141" s="128" t="s">
        <v>167</v>
      </c>
      <c r="G141" s="129" t="s">
        <v>150</v>
      </c>
      <c r="H141" s="130">
        <v>7.4</v>
      </c>
      <c r="I141" s="131"/>
      <c r="J141" s="132">
        <f>ROUND(I141*H141,2)</f>
        <v>0</v>
      </c>
      <c r="K141" s="128" t="s">
        <v>830</v>
      </c>
      <c r="L141" s="28"/>
      <c r="M141" s="133" t="s">
        <v>1</v>
      </c>
      <c r="N141" s="134" t="s">
        <v>46</v>
      </c>
      <c r="P141" s="135">
        <f>O141*H141</f>
        <v>0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R141" s="137" t="s">
        <v>151</v>
      </c>
      <c r="AT141" s="137" t="s">
        <v>147</v>
      </c>
      <c r="AU141" s="137" t="s">
        <v>88</v>
      </c>
      <c r="AY141" s="13" t="s">
        <v>146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3" t="s">
        <v>152</v>
      </c>
      <c r="BK141" s="138">
        <f>ROUND(I141*H141,2)</f>
        <v>0</v>
      </c>
      <c r="BL141" s="13" t="s">
        <v>151</v>
      </c>
      <c r="BM141" s="137" t="s">
        <v>168</v>
      </c>
    </row>
    <row r="142" spans="2:65" s="1" customFormat="1" x14ac:dyDescent="0.2">
      <c r="B142" s="28"/>
      <c r="D142" s="139" t="s">
        <v>153</v>
      </c>
      <c r="F142" s="140" t="s">
        <v>167</v>
      </c>
      <c r="I142" s="141"/>
      <c r="L142" s="28"/>
      <c r="M142" s="142"/>
      <c r="T142" s="52"/>
      <c r="AT142" s="13" t="s">
        <v>153</v>
      </c>
      <c r="AU142" s="13" t="s">
        <v>88</v>
      </c>
    </row>
    <row r="143" spans="2:65" s="1" customFormat="1" ht="16.5" customHeight="1" x14ac:dyDescent="0.2">
      <c r="B143" s="28"/>
      <c r="C143" s="126" t="s">
        <v>161</v>
      </c>
      <c r="D143" s="126" t="s">
        <v>147</v>
      </c>
      <c r="E143" s="127" t="s">
        <v>169</v>
      </c>
      <c r="F143" s="128" t="s">
        <v>170</v>
      </c>
      <c r="G143" s="129" t="s">
        <v>150</v>
      </c>
      <c r="H143" s="130">
        <v>60.6</v>
      </c>
      <c r="I143" s="131"/>
      <c r="J143" s="132">
        <f>ROUND(I143*H143,2)</f>
        <v>0</v>
      </c>
      <c r="K143" s="128" t="s">
        <v>830</v>
      </c>
      <c r="L143" s="28"/>
      <c r="M143" s="133" t="s">
        <v>1</v>
      </c>
      <c r="N143" s="134" t="s">
        <v>46</v>
      </c>
      <c r="P143" s="135">
        <f>O143*H143</f>
        <v>0</v>
      </c>
      <c r="Q143" s="135">
        <v>0</v>
      </c>
      <c r="R143" s="135">
        <f>Q143*H143</f>
        <v>0</v>
      </c>
      <c r="S143" s="135">
        <v>0</v>
      </c>
      <c r="T143" s="136">
        <f>S143*H143</f>
        <v>0</v>
      </c>
      <c r="AR143" s="137" t="s">
        <v>151</v>
      </c>
      <c r="AT143" s="137" t="s">
        <v>147</v>
      </c>
      <c r="AU143" s="137" t="s">
        <v>88</v>
      </c>
      <c r="AY143" s="13" t="s">
        <v>146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3" t="s">
        <v>152</v>
      </c>
      <c r="BK143" s="138">
        <f>ROUND(I143*H143,2)</f>
        <v>0</v>
      </c>
      <c r="BL143" s="13" t="s">
        <v>151</v>
      </c>
      <c r="BM143" s="137" t="s">
        <v>8</v>
      </c>
    </row>
    <row r="144" spans="2:65" s="1" customFormat="1" x14ac:dyDescent="0.2">
      <c r="B144" s="28"/>
      <c r="D144" s="139" t="s">
        <v>153</v>
      </c>
      <c r="F144" s="140" t="s">
        <v>170</v>
      </c>
      <c r="I144" s="141"/>
      <c r="L144" s="28"/>
      <c r="M144" s="142"/>
      <c r="T144" s="52"/>
      <c r="AT144" s="13" t="s">
        <v>153</v>
      </c>
      <c r="AU144" s="13" t="s">
        <v>88</v>
      </c>
    </row>
    <row r="145" spans="2:65" s="1" customFormat="1" ht="16.5" customHeight="1" x14ac:dyDescent="0.2">
      <c r="B145" s="28"/>
      <c r="C145" s="126" t="s">
        <v>171</v>
      </c>
      <c r="D145" s="126" t="s">
        <v>147</v>
      </c>
      <c r="E145" s="127" t="s">
        <v>172</v>
      </c>
      <c r="F145" s="128" t="s">
        <v>173</v>
      </c>
      <c r="G145" s="129" t="s">
        <v>150</v>
      </c>
      <c r="H145" s="130">
        <v>43.2</v>
      </c>
      <c r="I145" s="131"/>
      <c r="J145" s="132">
        <f>ROUND(I145*H145,2)</f>
        <v>0</v>
      </c>
      <c r="K145" s="128" t="s">
        <v>830</v>
      </c>
      <c r="L145" s="28"/>
      <c r="M145" s="133" t="s">
        <v>1</v>
      </c>
      <c r="N145" s="134" t="s">
        <v>46</v>
      </c>
      <c r="P145" s="135">
        <f>O145*H145</f>
        <v>0</v>
      </c>
      <c r="Q145" s="135">
        <v>0</v>
      </c>
      <c r="R145" s="135">
        <f>Q145*H145</f>
        <v>0</v>
      </c>
      <c r="S145" s="135">
        <v>0</v>
      </c>
      <c r="T145" s="136">
        <f>S145*H145</f>
        <v>0</v>
      </c>
      <c r="AR145" s="137" t="s">
        <v>151</v>
      </c>
      <c r="AT145" s="137" t="s">
        <v>147</v>
      </c>
      <c r="AU145" s="137" t="s">
        <v>88</v>
      </c>
      <c r="AY145" s="13" t="s">
        <v>146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3" t="s">
        <v>152</v>
      </c>
      <c r="BK145" s="138">
        <f>ROUND(I145*H145,2)</f>
        <v>0</v>
      </c>
      <c r="BL145" s="13" t="s">
        <v>151</v>
      </c>
      <c r="BM145" s="137" t="s">
        <v>174</v>
      </c>
    </row>
    <row r="146" spans="2:65" s="1" customFormat="1" x14ac:dyDescent="0.2">
      <c r="B146" s="28"/>
      <c r="D146" s="139" t="s">
        <v>153</v>
      </c>
      <c r="F146" s="140" t="s">
        <v>173</v>
      </c>
      <c r="I146" s="141"/>
      <c r="L146" s="28"/>
      <c r="M146" s="142"/>
      <c r="T146" s="52"/>
      <c r="AT146" s="13" t="s">
        <v>153</v>
      </c>
      <c r="AU146" s="13" t="s">
        <v>88</v>
      </c>
    </row>
    <row r="147" spans="2:65" s="1" customFormat="1" ht="16.5" customHeight="1" x14ac:dyDescent="0.2">
      <c r="B147" s="28"/>
      <c r="C147" s="126" t="s">
        <v>164</v>
      </c>
      <c r="D147" s="126" t="s">
        <v>147</v>
      </c>
      <c r="E147" s="127" t="s">
        <v>175</v>
      </c>
      <c r="F147" s="128" t="s">
        <v>176</v>
      </c>
      <c r="G147" s="129" t="s">
        <v>150</v>
      </c>
      <c r="H147" s="130">
        <v>7.4</v>
      </c>
      <c r="I147" s="131"/>
      <c r="J147" s="132">
        <f>ROUND(I147*H147,2)</f>
        <v>0</v>
      </c>
      <c r="K147" s="128" t="s">
        <v>830</v>
      </c>
      <c r="L147" s="28"/>
      <c r="M147" s="133" t="s">
        <v>1</v>
      </c>
      <c r="N147" s="134" t="s">
        <v>46</v>
      </c>
      <c r="P147" s="135">
        <f>O147*H147</f>
        <v>0</v>
      </c>
      <c r="Q147" s="135">
        <v>0</v>
      </c>
      <c r="R147" s="135">
        <f>Q147*H147</f>
        <v>0</v>
      </c>
      <c r="S147" s="135">
        <v>0</v>
      </c>
      <c r="T147" s="136">
        <f>S147*H147</f>
        <v>0</v>
      </c>
      <c r="AR147" s="137" t="s">
        <v>151</v>
      </c>
      <c r="AT147" s="137" t="s">
        <v>147</v>
      </c>
      <c r="AU147" s="137" t="s">
        <v>88</v>
      </c>
      <c r="AY147" s="13" t="s">
        <v>146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3" t="s">
        <v>152</v>
      </c>
      <c r="BK147" s="138">
        <f>ROUND(I147*H147,2)</f>
        <v>0</v>
      </c>
      <c r="BL147" s="13" t="s">
        <v>151</v>
      </c>
      <c r="BM147" s="137" t="s">
        <v>177</v>
      </c>
    </row>
    <row r="148" spans="2:65" s="1" customFormat="1" x14ac:dyDescent="0.2">
      <c r="B148" s="28"/>
      <c r="D148" s="139" t="s">
        <v>153</v>
      </c>
      <c r="F148" s="140" t="s">
        <v>176</v>
      </c>
      <c r="I148" s="141"/>
      <c r="L148" s="28"/>
      <c r="M148" s="142"/>
      <c r="T148" s="52"/>
      <c r="AT148" s="13" t="s">
        <v>153</v>
      </c>
      <c r="AU148" s="13" t="s">
        <v>88</v>
      </c>
    </row>
    <row r="149" spans="2:65" s="1" customFormat="1" ht="24.2" customHeight="1" x14ac:dyDescent="0.2">
      <c r="B149" s="28"/>
      <c r="C149" s="126" t="s">
        <v>178</v>
      </c>
      <c r="D149" s="126" t="s">
        <v>147</v>
      </c>
      <c r="E149" s="127" t="s">
        <v>179</v>
      </c>
      <c r="F149" s="128" t="s">
        <v>180</v>
      </c>
      <c r="G149" s="129" t="s">
        <v>150</v>
      </c>
      <c r="H149" s="130">
        <v>71.5</v>
      </c>
      <c r="I149" s="131"/>
      <c r="J149" s="132">
        <f>ROUND(I149*H149,2)</f>
        <v>0</v>
      </c>
      <c r="K149" s="128" t="s">
        <v>830</v>
      </c>
      <c r="L149" s="28"/>
      <c r="M149" s="133" t="s">
        <v>1</v>
      </c>
      <c r="N149" s="134" t="s">
        <v>46</v>
      </c>
      <c r="P149" s="135">
        <f>O149*H149</f>
        <v>0</v>
      </c>
      <c r="Q149" s="135">
        <v>0</v>
      </c>
      <c r="R149" s="135">
        <f>Q149*H149</f>
        <v>0</v>
      </c>
      <c r="S149" s="135">
        <v>0</v>
      </c>
      <c r="T149" s="136">
        <f>S149*H149</f>
        <v>0</v>
      </c>
      <c r="AR149" s="137" t="s">
        <v>151</v>
      </c>
      <c r="AT149" s="137" t="s">
        <v>147</v>
      </c>
      <c r="AU149" s="137" t="s">
        <v>88</v>
      </c>
      <c r="AY149" s="13" t="s">
        <v>146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3" t="s">
        <v>152</v>
      </c>
      <c r="BK149" s="138">
        <f>ROUND(I149*H149,2)</f>
        <v>0</v>
      </c>
      <c r="BL149" s="13" t="s">
        <v>151</v>
      </c>
      <c r="BM149" s="137" t="s">
        <v>181</v>
      </c>
    </row>
    <row r="150" spans="2:65" s="1" customFormat="1" x14ac:dyDescent="0.2">
      <c r="B150" s="28"/>
      <c r="D150" s="139" t="s">
        <v>153</v>
      </c>
      <c r="F150" s="140" t="s">
        <v>180</v>
      </c>
      <c r="I150" s="141"/>
      <c r="L150" s="28"/>
      <c r="M150" s="142"/>
      <c r="T150" s="52"/>
      <c r="AT150" s="13" t="s">
        <v>153</v>
      </c>
      <c r="AU150" s="13" t="s">
        <v>88</v>
      </c>
    </row>
    <row r="151" spans="2:65" s="1" customFormat="1" ht="24.2" customHeight="1" x14ac:dyDescent="0.2">
      <c r="B151" s="28"/>
      <c r="C151" s="126" t="s">
        <v>168</v>
      </c>
      <c r="D151" s="126" t="s">
        <v>147</v>
      </c>
      <c r="E151" s="127" t="s">
        <v>182</v>
      </c>
      <c r="F151" s="128" t="s">
        <v>183</v>
      </c>
      <c r="G151" s="129" t="s">
        <v>150</v>
      </c>
      <c r="H151" s="130">
        <v>27</v>
      </c>
      <c r="I151" s="131"/>
      <c r="J151" s="132">
        <f>ROUND(I151*H151,2)</f>
        <v>0</v>
      </c>
      <c r="K151" s="128" t="s">
        <v>830</v>
      </c>
      <c r="L151" s="28"/>
      <c r="M151" s="133" t="s">
        <v>1</v>
      </c>
      <c r="N151" s="134" t="s">
        <v>46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151</v>
      </c>
      <c r="AT151" s="137" t="s">
        <v>147</v>
      </c>
      <c r="AU151" s="137" t="s">
        <v>88</v>
      </c>
      <c r="AY151" s="13" t="s">
        <v>146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3" t="s">
        <v>152</v>
      </c>
      <c r="BK151" s="138">
        <f>ROUND(I151*H151,2)</f>
        <v>0</v>
      </c>
      <c r="BL151" s="13" t="s">
        <v>151</v>
      </c>
      <c r="BM151" s="137" t="s">
        <v>184</v>
      </c>
    </row>
    <row r="152" spans="2:65" s="1" customFormat="1" x14ac:dyDescent="0.2">
      <c r="B152" s="28"/>
      <c r="D152" s="139" t="s">
        <v>153</v>
      </c>
      <c r="F152" s="140" t="s">
        <v>183</v>
      </c>
      <c r="I152" s="141"/>
      <c r="L152" s="28"/>
      <c r="M152" s="142"/>
      <c r="T152" s="52"/>
      <c r="AT152" s="13" t="s">
        <v>153</v>
      </c>
      <c r="AU152" s="13" t="s">
        <v>88</v>
      </c>
    </row>
    <row r="153" spans="2:65" s="1" customFormat="1" ht="24.2" customHeight="1" x14ac:dyDescent="0.2">
      <c r="B153" s="28"/>
      <c r="C153" s="126" t="s">
        <v>185</v>
      </c>
      <c r="D153" s="126" t="s">
        <v>147</v>
      </c>
      <c r="E153" s="127" t="s">
        <v>186</v>
      </c>
      <c r="F153" s="128" t="s">
        <v>187</v>
      </c>
      <c r="G153" s="129" t="s">
        <v>188</v>
      </c>
      <c r="H153" s="130">
        <v>0.4</v>
      </c>
      <c r="I153" s="131"/>
      <c r="J153" s="132">
        <f>ROUND(I153*H153,2)</f>
        <v>0</v>
      </c>
      <c r="K153" s="128" t="s">
        <v>830</v>
      </c>
      <c r="L153" s="28"/>
      <c r="M153" s="133" t="s">
        <v>1</v>
      </c>
      <c r="N153" s="134" t="s">
        <v>46</v>
      </c>
      <c r="P153" s="135">
        <f>O153*H153</f>
        <v>0</v>
      </c>
      <c r="Q153" s="135">
        <v>0</v>
      </c>
      <c r="R153" s="135">
        <f>Q153*H153</f>
        <v>0</v>
      </c>
      <c r="S153" s="135">
        <v>0</v>
      </c>
      <c r="T153" s="136">
        <f>S153*H153</f>
        <v>0</v>
      </c>
      <c r="AR153" s="137" t="s">
        <v>151</v>
      </c>
      <c r="AT153" s="137" t="s">
        <v>147</v>
      </c>
      <c r="AU153" s="137" t="s">
        <v>88</v>
      </c>
      <c r="AY153" s="13" t="s">
        <v>146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3" t="s">
        <v>152</v>
      </c>
      <c r="BK153" s="138">
        <f>ROUND(I153*H153,2)</f>
        <v>0</v>
      </c>
      <c r="BL153" s="13" t="s">
        <v>151</v>
      </c>
      <c r="BM153" s="137" t="s">
        <v>189</v>
      </c>
    </row>
    <row r="154" spans="2:65" s="1" customFormat="1" x14ac:dyDescent="0.2">
      <c r="B154" s="28"/>
      <c r="D154" s="139" t="s">
        <v>153</v>
      </c>
      <c r="F154" s="140" t="s">
        <v>187</v>
      </c>
      <c r="I154" s="141"/>
      <c r="L154" s="28"/>
      <c r="M154" s="142"/>
      <c r="T154" s="52"/>
      <c r="AT154" s="13" t="s">
        <v>153</v>
      </c>
      <c r="AU154" s="13" t="s">
        <v>88</v>
      </c>
    </row>
    <row r="155" spans="2:65" s="1" customFormat="1" ht="24.2" customHeight="1" x14ac:dyDescent="0.2">
      <c r="B155" s="28"/>
      <c r="C155" s="126" t="s">
        <v>8</v>
      </c>
      <c r="D155" s="126" t="s">
        <v>147</v>
      </c>
      <c r="E155" s="127" t="s">
        <v>190</v>
      </c>
      <c r="F155" s="128" t="s">
        <v>191</v>
      </c>
      <c r="G155" s="129" t="s">
        <v>188</v>
      </c>
      <c r="H155" s="130">
        <v>0.15</v>
      </c>
      <c r="I155" s="131"/>
      <c r="J155" s="132">
        <f>ROUND(I155*H155,2)</f>
        <v>0</v>
      </c>
      <c r="K155" s="128" t="s">
        <v>830</v>
      </c>
      <c r="L155" s="28"/>
      <c r="M155" s="133" t="s">
        <v>1</v>
      </c>
      <c r="N155" s="134" t="s">
        <v>46</v>
      </c>
      <c r="P155" s="135">
        <f>O155*H155</f>
        <v>0</v>
      </c>
      <c r="Q155" s="135">
        <v>0</v>
      </c>
      <c r="R155" s="135">
        <f>Q155*H155</f>
        <v>0</v>
      </c>
      <c r="S155" s="135">
        <v>0</v>
      </c>
      <c r="T155" s="136">
        <f>S155*H155</f>
        <v>0</v>
      </c>
      <c r="AR155" s="137" t="s">
        <v>151</v>
      </c>
      <c r="AT155" s="137" t="s">
        <v>147</v>
      </c>
      <c r="AU155" s="137" t="s">
        <v>88</v>
      </c>
      <c r="AY155" s="13" t="s">
        <v>146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3" t="s">
        <v>152</v>
      </c>
      <c r="BK155" s="138">
        <f>ROUND(I155*H155,2)</f>
        <v>0</v>
      </c>
      <c r="BL155" s="13" t="s">
        <v>151</v>
      </c>
      <c r="BM155" s="137" t="s">
        <v>192</v>
      </c>
    </row>
    <row r="156" spans="2:65" s="1" customFormat="1" x14ac:dyDescent="0.2">
      <c r="B156" s="28"/>
      <c r="D156" s="139" t="s">
        <v>153</v>
      </c>
      <c r="F156" s="140" t="s">
        <v>191</v>
      </c>
      <c r="I156" s="141"/>
      <c r="L156" s="28"/>
      <c r="M156" s="142"/>
      <c r="T156" s="52"/>
      <c r="AT156" s="13" t="s">
        <v>153</v>
      </c>
      <c r="AU156" s="13" t="s">
        <v>88</v>
      </c>
    </row>
    <row r="157" spans="2:65" s="1" customFormat="1" ht="24.2" customHeight="1" x14ac:dyDescent="0.2">
      <c r="B157" s="28"/>
      <c r="C157" s="126" t="s">
        <v>193</v>
      </c>
      <c r="D157" s="126" t="s">
        <v>147</v>
      </c>
      <c r="E157" s="127" t="s">
        <v>194</v>
      </c>
      <c r="F157" s="128" t="s">
        <v>195</v>
      </c>
      <c r="G157" s="129" t="s">
        <v>188</v>
      </c>
      <c r="H157" s="130">
        <v>0.4</v>
      </c>
      <c r="I157" s="131"/>
      <c r="J157" s="132">
        <f>ROUND(I157*H157,2)</f>
        <v>0</v>
      </c>
      <c r="K157" s="128" t="s">
        <v>830</v>
      </c>
      <c r="L157" s="28"/>
      <c r="M157" s="133" t="s">
        <v>1</v>
      </c>
      <c r="N157" s="134" t="s">
        <v>46</v>
      </c>
      <c r="P157" s="135">
        <f>O157*H157</f>
        <v>0</v>
      </c>
      <c r="Q157" s="135">
        <v>0</v>
      </c>
      <c r="R157" s="135">
        <f>Q157*H157</f>
        <v>0</v>
      </c>
      <c r="S157" s="135">
        <v>0</v>
      </c>
      <c r="T157" s="136">
        <f>S157*H157</f>
        <v>0</v>
      </c>
      <c r="AR157" s="137" t="s">
        <v>151</v>
      </c>
      <c r="AT157" s="137" t="s">
        <v>147</v>
      </c>
      <c r="AU157" s="137" t="s">
        <v>88</v>
      </c>
      <c r="AY157" s="13" t="s">
        <v>146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3" t="s">
        <v>152</v>
      </c>
      <c r="BK157" s="138">
        <f>ROUND(I157*H157,2)</f>
        <v>0</v>
      </c>
      <c r="BL157" s="13" t="s">
        <v>151</v>
      </c>
      <c r="BM157" s="137" t="s">
        <v>196</v>
      </c>
    </row>
    <row r="158" spans="2:65" s="1" customFormat="1" x14ac:dyDescent="0.2">
      <c r="B158" s="28"/>
      <c r="D158" s="139" t="s">
        <v>153</v>
      </c>
      <c r="F158" s="140" t="s">
        <v>195</v>
      </c>
      <c r="I158" s="141"/>
      <c r="L158" s="28"/>
      <c r="M158" s="142"/>
      <c r="T158" s="52"/>
      <c r="AT158" s="13" t="s">
        <v>153</v>
      </c>
      <c r="AU158" s="13" t="s">
        <v>88</v>
      </c>
    </row>
    <row r="159" spans="2:65" s="1" customFormat="1" ht="21.75" customHeight="1" x14ac:dyDescent="0.2">
      <c r="B159" s="28"/>
      <c r="C159" s="126" t="s">
        <v>174</v>
      </c>
      <c r="D159" s="126" t="s">
        <v>147</v>
      </c>
      <c r="E159" s="127" t="s">
        <v>197</v>
      </c>
      <c r="F159" s="128" t="s">
        <v>198</v>
      </c>
      <c r="G159" s="129" t="s">
        <v>150</v>
      </c>
      <c r="H159" s="130">
        <v>288</v>
      </c>
      <c r="I159" s="131"/>
      <c r="J159" s="132">
        <f>ROUND(I159*H159,2)</f>
        <v>0</v>
      </c>
      <c r="K159" s="128" t="s">
        <v>830</v>
      </c>
      <c r="L159" s="28"/>
      <c r="M159" s="133" t="s">
        <v>1</v>
      </c>
      <c r="N159" s="134" t="s">
        <v>46</v>
      </c>
      <c r="P159" s="135">
        <f>O159*H159</f>
        <v>0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151</v>
      </c>
      <c r="AT159" s="137" t="s">
        <v>147</v>
      </c>
      <c r="AU159" s="137" t="s">
        <v>88</v>
      </c>
      <c r="AY159" s="13" t="s">
        <v>146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3" t="s">
        <v>152</v>
      </c>
      <c r="BK159" s="138">
        <f>ROUND(I159*H159,2)</f>
        <v>0</v>
      </c>
      <c r="BL159" s="13" t="s">
        <v>151</v>
      </c>
      <c r="BM159" s="137" t="s">
        <v>199</v>
      </c>
    </row>
    <row r="160" spans="2:65" s="1" customFormat="1" x14ac:dyDescent="0.2">
      <c r="B160" s="28"/>
      <c r="D160" s="139" t="s">
        <v>153</v>
      </c>
      <c r="F160" s="140" t="s">
        <v>200</v>
      </c>
      <c r="I160" s="141"/>
      <c r="L160" s="28"/>
      <c r="M160" s="142"/>
      <c r="T160" s="52"/>
      <c r="AT160" s="13" t="s">
        <v>153</v>
      </c>
      <c r="AU160" s="13" t="s">
        <v>88</v>
      </c>
    </row>
    <row r="161" spans="2:65" s="1" customFormat="1" ht="21.75" customHeight="1" x14ac:dyDescent="0.2">
      <c r="B161" s="28"/>
      <c r="C161" s="126" t="s">
        <v>201</v>
      </c>
      <c r="D161" s="126" t="s">
        <v>147</v>
      </c>
      <c r="E161" s="127" t="s">
        <v>202</v>
      </c>
      <c r="F161" s="128" t="s">
        <v>203</v>
      </c>
      <c r="G161" s="129" t="s">
        <v>150</v>
      </c>
      <c r="H161" s="130">
        <v>21.4</v>
      </c>
      <c r="I161" s="131"/>
      <c r="J161" s="132">
        <f>ROUND(I161*H161,2)</f>
        <v>0</v>
      </c>
      <c r="K161" s="128" t="s">
        <v>830</v>
      </c>
      <c r="L161" s="28"/>
      <c r="M161" s="133" t="s">
        <v>1</v>
      </c>
      <c r="N161" s="134" t="s">
        <v>46</v>
      </c>
      <c r="P161" s="135">
        <f>O161*H161</f>
        <v>0</v>
      </c>
      <c r="Q161" s="135">
        <v>0</v>
      </c>
      <c r="R161" s="135">
        <f>Q161*H161</f>
        <v>0</v>
      </c>
      <c r="S161" s="135">
        <v>0</v>
      </c>
      <c r="T161" s="136">
        <f>S161*H161</f>
        <v>0</v>
      </c>
      <c r="AR161" s="137" t="s">
        <v>151</v>
      </c>
      <c r="AT161" s="137" t="s">
        <v>147</v>
      </c>
      <c r="AU161" s="137" t="s">
        <v>88</v>
      </c>
      <c r="AY161" s="13" t="s">
        <v>146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3" t="s">
        <v>152</v>
      </c>
      <c r="BK161" s="138">
        <f>ROUND(I161*H161,2)</f>
        <v>0</v>
      </c>
      <c r="BL161" s="13" t="s">
        <v>151</v>
      </c>
      <c r="BM161" s="137" t="s">
        <v>204</v>
      </c>
    </row>
    <row r="162" spans="2:65" s="1" customFormat="1" x14ac:dyDescent="0.2">
      <c r="B162" s="28"/>
      <c r="D162" s="139" t="s">
        <v>153</v>
      </c>
      <c r="F162" s="140" t="s">
        <v>203</v>
      </c>
      <c r="I162" s="141"/>
      <c r="L162" s="28"/>
      <c r="M162" s="142"/>
      <c r="T162" s="52"/>
      <c r="AT162" s="13" t="s">
        <v>153</v>
      </c>
      <c r="AU162" s="13" t="s">
        <v>88</v>
      </c>
    </row>
    <row r="163" spans="2:65" s="1" customFormat="1" ht="24.2" customHeight="1" x14ac:dyDescent="0.2">
      <c r="B163" s="28"/>
      <c r="C163" s="126" t="s">
        <v>177</v>
      </c>
      <c r="D163" s="126" t="s">
        <v>147</v>
      </c>
      <c r="E163" s="127" t="s">
        <v>205</v>
      </c>
      <c r="F163" s="128" t="s">
        <v>206</v>
      </c>
      <c r="G163" s="129" t="s">
        <v>207</v>
      </c>
      <c r="H163" s="130">
        <v>1</v>
      </c>
      <c r="I163" s="131"/>
      <c r="J163" s="132">
        <f>ROUND(I163*H163,2)</f>
        <v>0</v>
      </c>
      <c r="K163" s="128" t="s">
        <v>830</v>
      </c>
      <c r="L163" s="28"/>
      <c r="M163" s="133" t="s">
        <v>1</v>
      </c>
      <c r="N163" s="134" t="s">
        <v>46</v>
      </c>
      <c r="P163" s="135">
        <f>O163*H163</f>
        <v>0</v>
      </c>
      <c r="Q163" s="135">
        <v>0</v>
      </c>
      <c r="R163" s="135">
        <f>Q163*H163</f>
        <v>0</v>
      </c>
      <c r="S163" s="135">
        <v>0</v>
      </c>
      <c r="T163" s="136">
        <f>S163*H163</f>
        <v>0</v>
      </c>
      <c r="AR163" s="137" t="s">
        <v>151</v>
      </c>
      <c r="AT163" s="137" t="s">
        <v>147</v>
      </c>
      <c r="AU163" s="137" t="s">
        <v>88</v>
      </c>
      <c r="AY163" s="13" t="s">
        <v>146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3" t="s">
        <v>152</v>
      </c>
      <c r="BK163" s="138">
        <f>ROUND(I163*H163,2)</f>
        <v>0</v>
      </c>
      <c r="BL163" s="13" t="s">
        <v>151</v>
      </c>
      <c r="BM163" s="137" t="s">
        <v>208</v>
      </c>
    </row>
    <row r="164" spans="2:65" s="1" customFormat="1" x14ac:dyDescent="0.2">
      <c r="B164" s="28"/>
      <c r="D164" s="139" t="s">
        <v>153</v>
      </c>
      <c r="F164" s="140" t="s">
        <v>206</v>
      </c>
      <c r="I164" s="141"/>
      <c r="L164" s="28"/>
      <c r="M164" s="142"/>
      <c r="T164" s="52"/>
      <c r="AT164" s="13" t="s">
        <v>153</v>
      </c>
      <c r="AU164" s="13" t="s">
        <v>88</v>
      </c>
    </row>
    <row r="165" spans="2:65" s="11" customFormat="1" ht="25.9" customHeight="1" x14ac:dyDescent="0.2">
      <c r="B165" s="116"/>
      <c r="D165" s="117" t="s">
        <v>79</v>
      </c>
      <c r="E165" s="118" t="s">
        <v>209</v>
      </c>
      <c r="F165" s="118" t="s">
        <v>210</v>
      </c>
      <c r="I165" s="119"/>
      <c r="J165" s="120">
        <f>BK165</f>
        <v>0</v>
      </c>
      <c r="L165" s="116"/>
      <c r="M165" s="121"/>
      <c r="P165" s="122">
        <f>P166+P183+P204</f>
        <v>0</v>
      </c>
      <c r="R165" s="122">
        <f>R166+R183+R204</f>
        <v>0</v>
      </c>
      <c r="T165" s="123">
        <f>T166+T183+T204</f>
        <v>0</v>
      </c>
      <c r="AR165" s="117" t="s">
        <v>88</v>
      </c>
      <c r="AT165" s="124" t="s">
        <v>79</v>
      </c>
      <c r="AU165" s="124" t="s">
        <v>80</v>
      </c>
      <c r="AY165" s="117" t="s">
        <v>146</v>
      </c>
      <c r="BK165" s="125">
        <f>BK166+BK183+BK204</f>
        <v>0</v>
      </c>
    </row>
    <row r="166" spans="2:65" s="11" customFormat="1" ht="22.9" customHeight="1" x14ac:dyDescent="0.2">
      <c r="B166" s="116"/>
      <c r="D166" s="117" t="s">
        <v>79</v>
      </c>
      <c r="E166" s="143" t="s">
        <v>211</v>
      </c>
      <c r="F166" s="143" t="s">
        <v>212</v>
      </c>
      <c r="I166" s="119"/>
      <c r="J166" s="144">
        <f>BK166</f>
        <v>0</v>
      </c>
      <c r="L166" s="116"/>
      <c r="M166" s="121"/>
      <c r="P166" s="122">
        <f>SUM(P167:P182)</f>
        <v>0</v>
      </c>
      <c r="R166" s="122">
        <f>SUM(R167:R182)</f>
        <v>0</v>
      </c>
      <c r="T166" s="123">
        <f>SUM(T167:T182)</f>
        <v>0</v>
      </c>
      <c r="AR166" s="117" t="s">
        <v>88</v>
      </c>
      <c r="AT166" s="124" t="s">
        <v>79</v>
      </c>
      <c r="AU166" s="124" t="s">
        <v>88</v>
      </c>
      <c r="AY166" s="117" t="s">
        <v>146</v>
      </c>
      <c r="BK166" s="125">
        <f>SUM(BK167:BK182)</f>
        <v>0</v>
      </c>
    </row>
    <row r="167" spans="2:65" s="1" customFormat="1" ht="21.75" customHeight="1" x14ac:dyDescent="0.2">
      <c r="B167" s="28"/>
      <c r="C167" s="126" t="s">
        <v>213</v>
      </c>
      <c r="D167" s="126" t="s">
        <v>147</v>
      </c>
      <c r="E167" s="127" t="s">
        <v>214</v>
      </c>
      <c r="F167" s="128" t="s">
        <v>215</v>
      </c>
      <c r="G167" s="129" t="s">
        <v>150</v>
      </c>
      <c r="H167" s="130">
        <v>14.8</v>
      </c>
      <c r="I167" s="131"/>
      <c r="J167" s="132">
        <f>ROUND(I167*H167,2)</f>
        <v>0</v>
      </c>
      <c r="K167" s="128" t="s">
        <v>1</v>
      </c>
      <c r="L167" s="28"/>
      <c r="M167" s="133" t="s">
        <v>1</v>
      </c>
      <c r="N167" s="134" t="s">
        <v>46</v>
      </c>
      <c r="P167" s="135">
        <f>O167*H167</f>
        <v>0</v>
      </c>
      <c r="Q167" s="135">
        <v>0</v>
      </c>
      <c r="R167" s="135">
        <f>Q167*H167</f>
        <v>0</v>
      </c>
      <c r="S167" s="135">
        <v>0</v>
      </c>
      <c r="T167" s="136">
        <f>S167*H167</f>
        <v>0</v>
      </c>
      <c r="AR167" s="137" t="s">
        <v>151</v>
      </c>
      <c r="AT167" s="137" t="s">
        <v>147</v>
      </c>
      <c r="AU167" s="137" t="s">
        <v>152</v>
      </c>
      <c r="AY167" s="13" t="s">
        <v>146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3" t="s">
        <v>152</v>
      </c>
      <c r="BK167" s="138">
        <f>ROUND(I167*H167,2)</f>
        <v>0</v>
      </c>
      <c r="BL167" s="13" t="s">
        <v>151</v>
      </c>
      <c r="BM167" s="137" t="s">
        <v>216</v>
      </c>
    </row>
    <row r="168" spans="2:65" s="1" customFormat="1" x14ac:dyDescent="0.2">
      <c r="B168" s="28"/>
      <c r="D168" s="139" t="s">
        <v>153</v>
      </c>
      <c r="F168" s="140" t="s">
        <v>215</v>
      </c>
      <c r="I168" s="141"/>
      <c r="L168" s="28"/>
      <c r="M168" s="142"/>
      <c r="T168" s="52"/>
      <c r="AT168" s="13" t="s">
        <v>153</v>
      </c>
      <c r="AU168" s="13" t="s">
        <v>152</v>
      </c>
    </row>
    <row r="169" spans="2:65" s="1" customFormat="1" ht="16.5" customHeight="1" x14ac:dyDescent="0.2">
      <c r="B169" s="28"/>
      <c r="C169" s="126" t="s">
        <v>181</v>
      </c>
      <c r="D169" s="126" t="s">
        <v>147</v>
      </c>
      <c r="E169" s="127" t="s">
        <v>217</v>
      </c>
      <c r="F169" s="128" t="s">
        <v>218</v>
      </c>
      <c r="G169" s="129" t="s">
        <v>150</v>
      </c>
      <c r="H169" s="130">
        <v>14.8</v>
      </c>
      <c r="I169" s="131"/>
      <c r="J169" s="132">
        <f>ROUND(I169*H169,2)</f>
        <v>0</v>
      </c>
      <c r="K169" s="128" t="s">
        <v>1</v>
      </c>
      <c r="L169" s="28"/>
      <c r="M169" s="133" t="s">
        <v>1</v>
      </c>
      <c r="N169" s="134" t="s">
        <v>46</v>
      </c>
      <c r="P169" s="135">
        <f>O169*H169</f>
        <v>0</v>
      </c>
      <c r="Q169" s="135">
        <v>0</v>
      </c>
      <c r="R169" s="135">
        <f>Q169*H169</f>
        <v>0</v>
      </c>
      <c r="S169" s="135">
        <v>0</v>
      </c>
      <c r="T169" s="136">
        <f>S169*H169</f>
        <v>0</v>
      </c>
      <c r="AR169" s="137" t="s">
        <v>151</v>
      </c>
      <c r="AT169" s="137" t="s">
        <v>147</v>
      </c>
      <c r="AU169" s="137" t="s">
        <v>152</v>
      </c>
      <c r="AY169" s="13" t="s">
        <v>146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3" t="s">
        <v>152</v>
      </c>
      <c r="BK169" s="138">
        <f>ROUND(I169*H169,2)</f>
        <v>0</v>
      </c>
      <c r="BL169" s="13" t="s">
        <v>151</v>
      </c>
      <c r="BM169" s="137" t="s">
        <v>219</v>
      </c>
    </row>
    <row r="170" spans="2:65" s="1" customFormat="1" x14ac:dyDescent="0.2">
      <c r="B170" s="28"/>
      <c r="D170" s="139" t="s">
        <v>153</v>
      </c>
      <c r="F170" s="140" t="s">
        <v>218</v>
      </c>
      <c r="I170" s="141"/>
      <c r="L170" s="28"/>
      <c r="M170" s="142"/>
      <c r="T170" s="52"/>
      <c r="AT170" s="13" t="s">
        <v>153</v>
      </c>
      <c r="AU170" s="13" t="s">
        <v>152</v>
      </c>
    </row>
    <row r="171" spans="2:65" s="1" customFormat="1" ht="16.5" customHeight="1" x14ac:dyDescent="0.2">
      <c r="B171" s="28"/>
      <c r="C171" s="126" t="s">
        <v>220</v>
      </c>
      <c r="D171" s="126" t="s">
        <v>147</v>
      </c>
      <c r="E171" s="127" t="s">
        <v>221</v>
      </c>
      <c r="F171" s="128" t="s">
        <v>222</v>
      </c>
      <c r="G171" s="129" t="s">
        <v>150</v>
      </c>
      <c r="H171" s="130">
        <v>14.8</v>
      </c>
      <c r="I171" s="131"/>
      <c r="J171" s="132">
        <f>ROUND(I171*H171,2)</f>
        <v>0</v>
      </c>
      <c r="K171" s="128" t="s">
        <v>830</v>
      </c>
      <c r="L171" s="28"/>
      <c r="M171" s="133" t="s">
        <v>1</v>
      </c>
      <c r="N171" s="134" t="s">
        <v>46</v>
      </c>
      <c r="P171" s="135">
        <f>O171*H171</f>
        <v>0</v>
      </c>
      <c r="Q171" s="135">
        <v>0</v>
      </c>
      <c r="R171" s="135">
        <f>Q171*H171</f>
        <v>0</v>
      </c>
      <c r="S171" s="135">
        <v>0</v>
      </c>
      <c r="T171" s="136">
        <f>S171*H171</f>
        <v>0</v>
      </c>
      <c r="AR171" s="137" t="s">
        <v>151</v>
      </c>
      <c r="AT171" s="137" t="s">
        <v>147</v>
      </c>
      <c r="AU171" s="137" t="s">
        <v>152</v>
      </c>
      <c r="AY171" s="13" t="s">
        <v>146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3" t="s">
        <v>152</v>
      </c>
      <c r="BK171" s="138">
        <f>ROUND(I171*H171,2)</f>
        <v>0</v>
      </c>
      <c r="BL171" s="13" t="s">
        <v>151</v>
      </c>
      <c r="BM171" s="137" t="s">
        <v>223</v>
      </c>
    </row>
    <row r="172" spans="2:65" s="1" customFormat="1" x14ac:dyDescent="0.2">
      <c r="B172" s="28"/>
      <c r="D172" s="139" t="s">
        <v>153</v>
      </c>
      <c r="F172" s="140" t="s">
        <v>222</v>
      </c>
      <c r="I172" s="141"/>
      <c r="L172" s="28"/>
      <c r="M172" s="142"/>
      <c r="T172" s="52"/>
      <c r="AT172" s="13" t="s">
        <v>153</v>
      </c>
      <c r="AU172" s="13" t="s">
        <v>152</v>
      </c>
    </row>
    <row r="173" spans="2:65" s="1" customFormat="1" ht="16.5" customHeight="1" x14ac:dyDescent="0.2">
      <c r="B173" s="28"/>
      <c r="C173" s="126" t="s">
        <v>184</v>
      </c>
      <c r="D173" s="126" t="s">
        <v>147</v>
      </c>
      <c r="E173" s="127" t="s">
        <v>224</v>
      </c>
      <c r="F173" s="128" t="s">
        <v>225</v>
      </c>
      <c r="G173" s="129" t="s">
        <v>150</v>
      </c>
      <c r="H173" s="130">
        <v>14.8</v>
      </c>
      <c r="I173" s="131"/>
      <c r="J173" s="132">
        <f>ROUND(I173*H173,2)</f>
        <v>0</v>
      </c>
      <c r="K173" s="128" t="s">
        <v>830</v>
      </c>
      <c r="L173" s="28"/>
      <c r="M173" s="133" t="s">
        <v>1</v>
      </c>
      <c r="N173" s="134" t="s">
        <v>46</v>
      </c>
      <c r="P173" s="135">
        <f>O173*H173</f>
        <v>0</v>
      </c>
      <c r="Q173" s="135">
        <v>0</v>
      </c>
      <c r="R173" s="135">
        <f>Q173*H173</f>
        <v>0</v>
      </c>
      <c r="S173" s="135">
        <v>0</v>
      </c>
      <c r="T173" s="136">
        <f>S173*H173</f>
        <v>0</v>
      </c>
      <c r="AR173" s="137" t="s">
        <v>151</v>
      </c>
      <c r="AT173" s="137" t="s">
        <v>147</v>
      </c>
      <c r="AU173" s="137" t="s">
        <v>152</v>
      </c>
      <c r="AY173" s="13" t="s">
        <v>146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3" t="s">
        <v>152</v>
      </c>
      <c r="BK173" s="138">
        <f>ROUND(I173*H173,2)</f>
        <v>0</v>
      </c>
      <c r="BL173" s="13" t="s">
        <v>151</v>
      </c>
      <c r="BM173" s="137" t="s">
        <v>226</v>
      </c>
    </row>
    <row r="174" spans="2:65" s="1" customFormat="1" x14ac:dyDescent="0.2">
      <c r="B174" s="28"/>
      <c r="D174" s="139" t="s">
        <v>153</v>
      </c>
      <c r="F174" s="140" t="s">
        <v>225</v>
      </c>
      <c r="I174" s="141"/>
      <c r="L174" s="28"/>
      <c r="M174" s="142"/>
      <c r="T174" s="52"/>
      <c r="AT174" s="13" t="s">
        <v>153</v>
      </c>
      <c r="AU174" s="13" t="s">
        <v>152</v>
      </c>
    </row>
    <row r="175" spans="2:65" s="1" customFormat="1" ht="21.75" customHeight="1" x14ac:dyDescent="0.2">
      <c r="B175" s="28"/>
      <c r="C175" s="126" t="s">
        <v>7</v>
      </c>
      <c r="D175" s="126" t="s">
        <v>147</v>
      </c>
      <c r="E175" s="127" t="s">
        <v>227</v>
      </c>
      <c r="F175" s="128" t="s">
        <v>228</v>
      </c>
      <c r="G175" s="129" t="s">
        <v>150</v>
      </c>
      <c r="H175" s="130">
        <v>14.8</v>
      </c>
      <c r="I175" s="131"/>
      <c r="J175" s="132">
        <f>ROUND(I175*H175,2)</f>
        <v>0</v>
      </c>
      <c r="K175" s="128" t="s">
        <v>830</v>
      </c>
      <c r="L175" s="28"/>
      <c r="M175" s="133" t="s">
        <v>1</v>
      </c>
      <c r="N175" s="134" t="s">
        <v>46</v>
      </c>
      <c r="P175" s="135">
        <f>O175*H175</f>
        <v>0</v>
      </c>
      <c r="Q175" s="135">
        <v>0</v>
      </c>
      <c r="R175" s="135">
        <f>Q175*H175</f>
        <v>0</v>
      </c>
      <c r="S175" s="135">
        <v>0</v>
      </c>
      <c r="T175" s="136">
        <f>S175*H175</f>
        <v>0</v>
      </c>
      <c r="AR175" s="137" t="s">
        <v>151</v>
      </c>
      <c r="AT175" s="137" t="s">
        <v>147</v>
      </c>
      <c r="AU175" s="137" t="s">
        <v>152</v>
      </c>
      <c r="AY175" s="13" t="s">
        <v>146</v>
      </c>
      <c r="BE175" s="138">
        <f>IF(N175="základní",J175,0)</f>
        <v>0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3" t="s">
        <v>152</v>
      </c>
      <c r="BK175" s="138">
        <f>ROUND(I175*H175,2)</f>
        <v>0</v>
      </c>
      <c r="BL175" s="13" t="s">
        <v>151</v>
      </c>
      <c r="BM175" s="137" t="s">
        <v>229</v>
      </c>
    </row>
    <row r="176" spans="2:65" s="1" customFormat="1" x14ac:dyDescent="0.2">
      <c r="B176" s="28"/>
      <c r="D176" s="139" t="s">
        <v>153</v>
      </c>
      <c r="F176" s="140" t="s">
        <v>228</v>
      </c>
      <c r="I176" s="141"/>
      <c r="L176" s="28"/>
      <c r="M176" s="142"/>
      <c r="T176" s="52"/>
      <c r="AT176" s="13" t="s">
        <v>153</v>
      </c>
      <c r="AU176" s="13" t="s">
        <v>152</v>
      </c>
    </row>
    <row r="177" spans="2:65" s="1" customFormat="1" ht="16.5" customHeight="1" x14ac:dyDescent="0.2">
      <c r="B177" s="28"/>
      <c r="C177" s="126" t="s">
        <v>189</v>
      </c>
      <c r="D177" s="126" t="s">
        <v>147</v>
      </c>
      <c r="E177" s="127" t="s">
        <v>230</v>
      </c>
      <c r="F177" s="128" t="s">
        <v>231</v>
      </c>
      <c r="G177" s="129" t="s">
        <v>150</v>
      </c>
      <c r="H177" s="130">
        <v>14.8</v>
      </c>
      <c r="I177" s="131"/>
      <c r="J177" s="132">
        <f>ROUND(I177*H177,2)</f>
        <v>0</v>
      </c>
      <c r="K177" s="128" t="s">
        <v>830</v>
      </c>
      <c r="L177" s="28"/>
      <c r="M177" s="133" t="s">
        <v>1</v>
      </c>
      <c r="N177" s="134" t="s">
        <v>46</v>
      </c>
      <c r="P177" s="135">
        <f>O177*H177</f>
        <v>0</v>
      </c>
      <c r="Q177" s="135">
        <v>0</v>
      </c>
      <c r="R177" s="135">
        <f>Q177*H177</f>
        <v>0</v>
      </c>
      <c r="S177" s="135">
        <v>0</v>
      </c>
      <c r="T177" s="136">
        <f>S177*H177</f>
        <v>0</v>
      </c>
      <c r="AR177" s="137" t="s">
        <v>151</v>
      </c>
      <c r="AT177" s="137" t="s">
        <v>147</v>
      </c>
      <c r="AU177" s="137" t="s">
        <v>152</v>
      </c>
      <c r="AY177" s="13" t="s">
        <v>146</v>
      </c>
      <c r="BE177" s="138">
        <f>IF(N177="základní",J177,0)</f>
        <v>0</v>
      </c>
      <c r="BF177" s="138">
        <f>IF(N177="snížená",J177,0)</f>
        <v>0</v>
      </c>
      <c r="BG177" s="138">
        <f>IF(N177="zákl. přenesená",J177,0)</f>
        <v>0</v>
      </c>
      <c r="BH177" s="138">
        <f>IF(N177="sníž. přenesená",J177,0)</f>
        <v>0</v>
      </c>
      <c r="BI177" s="138">
        <f>IF(N177="nulová",J177,0)</f>
        <v>0</v>
      </c>
      <c r="BJ177" s="13" t="s">
        <v>152</v>
      </c>
      <c r="BK177" s="138">
        <f>ROUND(I177*H177,2)</f>
        <v>0</v>
      </c>
      <c r="BL177" s="13" t="s">
        <v>151</v>
      </c>
      <c r="BM177" s="137" t="s">
        <v>232</v>
      </c>
    </row>
    <row r="178" spans="2:65" s="1" customFormat="1" x14ac:dyDescent="0.2">
      <c r="B178" s="28"/>
      <c r="D178" s="139" t="s">
        <v>153</v>
      </c>
      <c r="F178" s="140" t="s">
        <v>231</v>
      </c>
      <c r="I178" s="141"/>
      <c r="L178" s="28"/>
      <c r="M178" s="142"/>
      <c r="T178" s="52"/>
      <c r="AT178" s="13" t="s">
        <v>153</v>
      </c>
      <c r="AU178" s="13" t="s">
        <v>152</v>
      </c>
    </row>
    <row r="179" spans="2:65" s="1" customFormat="1" ht="16.5" customHeight="1" x14ac:dyDescent="0.2">
      <c r="B179" s="28"/>
      <c r="C179" s="126" t="s">
        <v>233</v>
      </c>
      <c r="D179" s="126" t="s">
        <v>147</v>
      </c>
      <c r="E179" s="127" t="s">
        <v>234</v>
      </c>
      <c r="F179" s="128" t="s">
        <v>235</v>
      </c>
      <c r="G179" s="129" t="s">
        <v>150</v>
      </c>
      <c r="H179" s="130">
        <v>14.8</v>
      </c>
      <c r="I179" s="131"/>
      <c r="J179" s="132">
        <f>ROUND(I179*H179,2)</f>
        <v>0</v>
      </c>
      <c r="K179" s="128" t="s">
        <v>830</v>
      </c>
      <c r="L179" s="28"/>
      <c r="M179" s="133" t="s">
        <v>1</v>
      </c>
      <c r="N179" s="134" t="s">
        <v>46</v>
      </c>
      <c r="P179" s="135">
        <f>O179*H179</f>
        <v>0</v>
      </c>
      <c r="Q179" s="135">
        <v>0</v>
      </c>
      <c r="R179" s="135">
        <f>Q179*H179</f>
        <v>0</v>
      </c>
      <c r="S179" s="135">
        <v>0</v>
      </c>
      <c r="T179" s="136">
        <f>S179*H179</f>
        <v>0</v>
      </c>
      <c r="AR179" s="137" t="s">
        <v>151</v>
      </c>
      <c r="AT179" s="137" t="s">
        <v>147</v>
      </c>
      <c r="AU179" s="137" t="s">
        <v>152</v>
      </c>
      <c r="AY179" s="13" t="s">
        <v>146</v>
      </c>
      <c r="BE179" s="138">
        <f>IF(N179="základní",J179,0)</f>
        <v>0</v>
      </c>
      <c r="BF179" s="138">
        <f>IF(N179="snížená",J179,0)</f>
        <v>0</v>
      </c>
      <c r="BG179" s="138">
        <f>IF(N179="zákl. přenesená",J179,0)</f>
        <v>0</v>
      </c>
      <c r="BH179" s="138">
        <f>IF(N179="sníž. přenesená",J179,0)</f>
        <v>0</v>
      </c>
      <c r="BI179" s="138">
        <f>IF(N179="nulová",J179,0)</f>
        <v>0</v>
      </c>
      <c r="BJ179" s="13" t="s">
        <v>152</v>
      </c>
      <c r="BK179" s="138">
        <f>ROUND(I179*H179,2)</f>
        <v>0</v>
      </c>
      <c r="BL179" s="13" t="s">
        <v>151</v>
      </c>
      <c r="BM179" s="137" t="s">
        <v>236</v>
      </c>
    </row>
    <row r="180" spans="2:65" s="1" customFormat="1" x14ac:dyDescent="0.2">
      <c r="B180" s="28"/>
      <c r="D180" s="139" t="s">
        <v>153</v>
      </c>
      <c r="F180" s="140" t="s">
        <v>235</v>
      </c>
      <c r="I180" s="141"/>
      <c r="L180" s="28"/>
      <c r="M180" s="142"/>
      <c r="T180" s="52"/>
      <c r="AT180" s="13" t="s">
        <v>153</v>
      </c>
      <c r="AU180" s="13" t="s">
        <v>152</v>
      </c>
    </row>
    <row r="181" spans="2:65" s="1" customFormat="1" ht="16.5" customHeight="1" x14ac:dyDescent="0.2">
      <c r="B181" s="28"/>
      <c r="C181" s="126" t="s">
        <v>192</v>
      </c>
      <c r="D181" s="126" t="s">
        <v>147</v>
      </c>
      <c r="E181" s="127" t="s">
        <v>237</v>
      </c>
      <c r="F181" s="128" t="s">
        <v>238</v>
      </c>
      <c r="G181" s="129" t="s">
        <v>150</v>
      </c>
      <c r="H181" s="130">
        <v>14.8</v>
      </c>
      <c r="I181" s="131"/>
      <c r="J181" s="132">
        <f>ROUND(I181*H181,2)</f>
        <v>0</v>
      </c>
      <c r="K181" s="128" t="s">
        <v>830</v>
      </c>
      <c r="L181" s="28"/>
      <c r="M181" s="133" t="s">
        <v>1</v>
      </c>
      <c r="N181" s="134" t="s">
        <v>46</v>
      </c>
      <c r="P181" s="135">
        <f>O181*H181</f>
        <v>0</v>
      </c>
      <c r="Q181" s="135">
        <v>0</v>
      </c>
      <c r="R181" s="135">
        <f>Q181*H181</f>
        <v>0</v>
      </c>
      <c r="S181" s="135">
        <v>0</v>
      </c>
      <c r="T181" s="136">
        <f>S181*H181</f>
        <v>0</v>
      </c>
      <c r="AR181" s="137" t="s">
        <v>151</v>
      </c>
      <c r="AT181" s="137" t="s">
        <v>147</v>
      </c>
      <c r="AU181" s="137" t="s">
        <v>152</v>
      </c>
      <c r="AY181" s="13" t="s">
        <v>146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3" t="s">
        <v>152</v>
      </c>
      <c r="BK181" s="138">
        <f>ROUND(I181*H181,2)</f>
        <v>0</v>
      </c>
      <c r="BL181" s="13" t="s">
        <v>151</v>
      </c>
      <c r="BM181" s="137" t="s">
        <v>239</v>
      </c>
    </row>
    <row r="182" spans="2:65" s="1" customFormat="1" x14ac:dyDescent="0.2">
      <c r="B182" s="28"/>
      <c r="D182" s="139" t="s">
        <v>153</v>
      </c>
      <c r="F182" s="140" t="s">
        <v>238</v>
      </c>
      <c r="I182" s="141"/>
      <c r="L182" s="28"/>
      <c r="M182" s="142"/>
      <c r="T182" s="52"/>
      <c r="AT182" s="13" t="s">
        <v>153</v>
      </c>
      <c r="AU182" s="13" t="s">
        <v>152</v>
      </c>
    </row>
    <row r="183" spans="2:65" s="11" customFormat="1" ht="22.9" customHeight="1" x14ac:dyDescent="0.2">
      <c r="B183" s="116"/>
      <c r="D183" s="117" t="s">
        <v>79</v>
      </c>
      <c r="E183" s="143" t="s">
        <v>240</v>
      </c>
      <c r="F183" s="143" t="s">
        <v>241</v>
      </c>
      <c r="I183" s="119"/>
      <c r="J183" s="144">
        <f>BK183</f>
        <v>0</v>
      </c>
      <c r="L183" s="116"/>
      <c r="M183" s="121"/>
      <c r="P183" s="122">
        <f>SUM(P184:P203)</f>
        <v>0</v>
      </c>
      <c r="R183" s="122">
        <f>SUM(R184:R203)</f>
        <v>0</v>
      </c>
      <c r="T183" s="123">
        <f>SUM(T184:T203)</f>
        <v>0</v>
      </c>
      <c r="AR183" s="117" t="s">
        <v>88</v>
      </c>
      <c r="AT183" s="124" t="s">
        <v>79</v>
      </c>
      <c r="AU183" s="124" t="s">
        <v>88</v>
      </c>
      <c r="AY183" s="117" t="s">
        <v>146</v>
      </c>
      <c r="BK183" s="125">
        <f>SUM(BK184:BK203)</f>
        <v>0</v>
      </c>
    </row>
    <row r="184" spans="2:65" s="1" customFormat="1" ht="21.75" customHeight="1" x14ac:dyDescent="0.2">
      <c r="B184" s="28"/>
      <c r="C184" s="126" t="s">
        <v>242</v>
      </c>
      <c r="D184" s="126" t="s">
        <v>147</v>
      </c>
      <c r="E184" s="127" t="s">
        <v>214</v>
      </c>
      <c r="F184" s="128" t="s">
        <v>215</v>
      </c>
      <c r="G184" s="129" t="s">
        <v>150</v>
      </c>
      <c r="H184" s="130">
        <v>8.1</v>
      </c>
      <c r="I184" s="131"/>
      <c r="J184" s="132">
        <f>ROUND(I184*H184,2)</f>
        <v>0</v>
      </c>
      <c r="K184" s="128" t="s">
        <v>830</v>
      </c>
      <c r="L184" s="28"/>
      <c r="M184" s="133" t="s">
        <v>1</v>
      </c>
      <c r="N184" s="134" t="s">
        <v>46</v>
      </c>
      <c r="P184" s="135">
        <f>O184*H184</f>
        <v>0</v>
      </c>
      <c r="Q184" s="135">
        <v>0</v>
      </c>
      <c r="R184" s="135">
        <f>Q184*H184</f>
        <v>0</v>
      </c>
      <c r="S184" s="135">
        <v>0</v>
      </c>
      <c r="T184" s="136">
        <f>S184*H184</f>
        <v>0</v>
      </c>
      <c r="AR184" s="137" t="s">
        <v>151</v>
      </c>
      <c r="AT184" s="137" t="s">
        <v>147</v>
      </c>
      <c r="AU184" s="137" t="s">
        <v>152</v>
      </c>
      <c r="AY184" s="13" t="s">
        <v>146</v>
      </c>
      <c r="BE184" s="138">
        <f>IF(N184="základní",J184,0)</f>
        <v>0</v>
      </c>
      <c r="BF184" s="138">
        <f>IF(N184="snížená",J184,0)</f>
        <v>0</v>
      </c>
      <c r="BG184" s="138">
        <f>IF(N184="zákl. přenesená",J184,0)</f>
        <v>0</v>
      </c>
      <c r="BH184" s="138">
        <f>IF(N184="sníž. přenesená",J184,0)</f>
        <v>0</v>
      </c>
      <c r="BI184" s="138">
        <f>IF(N184="nulová",J184,0)</f>
        <v>0</v>
      </c>
      <c r="BJ184" s="13" t="s">
        <v>152</v>
      </c>
      <c r="BK184" s="138">
        <f>ROUND(I184*H184,2)</f>
        <v>0</v>
      </c>
      <c r="BL184" s="13" t="s">
        <v>151</v>
      </c>
      <c r="BM184" s="137" t="s">
        <v>243</v>
      </c>
    </row>
    <row r="185" spans="2:65" s="1" customFormat="1" x14ac:dyDescent="0.2">
      <c r="B185" s="28"/>
      <c r="D185" s="139" t="s">
        <v>153</v>
      </c>
      <c r="F185" s="140" t="s">
        <v>215</v>
      </c>
      <c r="I185" s="141"/>
      <c r="L185" s="28"/>
      <c r="M185" s="142"/>
      <c r="T185" s="52"/>
      <c r="AT185" s="13" t="s">
        <v>153</v>
      </c>
      <c r="AU185" s="13" t="s">
        <v>152</v>
      </c>
    </row>
    <row r="186" spans="2:65" s="1" customFormat="1" ht="16.5" customHeight="1" x14ac:dyDescent="0.2">
      <c r="B186" s="28"/>
      <c r="C186" s="126" t="s">
        <v>196</v>
      </c>
      <c r="D186" s="126" t="s">
        <v>147</v>
      </c>
      <c r="E186" s="127" t="s">
        <v>217</v>
      </c>
      <c r="F186" s="128" t="s">
        <v>218</v>
      </c>
      <c r="G186" s="129" t="s">
        <v>150</v>
      </c>
      <c r="H186" s="130">
        <v>8.1</v>
      </c>
      <c r="I186" s="131"/>
      <c r="J186" s="132">
        <f>ROUND(I186*H186,2)</f>
        <v>0</v>
      </c>
      <c r="K186" s="128" t="s">
        <v>1</v>
      </c>
      <c r="L186" s="28"/>
      <c r="M186" s="133" t="s">
        <v>1</v>
      </c>
      <c r="N186" s="134" t="s">
        <v>46</v>
      </c>
      <c r="P186" s="135">
        <f>O186*H186</f>
        <v>0</v>
      </c>
      <c r="Q186" s="135">
        <v>0</v>
      </c>
      <c r="R186" s="135">
        <f>Q186*H186</f>
        <v>0</v>
      </c>
      <c r="S186" s="135">
        <v>0</v>
      </c>
      <c r="T186" s="136">
        <f>S186*H186</f>
        <v>0</v>
      </c>
      <c r="AR186" s="137" t="s">
        <v>151</v>
      </c>
      <c r="AT186" s="137" t="s">
        <v>147</v>
      </c>
      <c r="AU186" s="137" t="s">
        <v>152</v>
      </c>
      <c r="AY186" s="13" t="s">
        <v>146</v>
      </c>
      <c r="BE186" s="138">
        <f>IF(N186="základní",J186,0)</f>
        <v>0</v>
      </c>
      <c r="BF186" s="138">
        <f>IF(N186="snížená",J186,0)</f>
        <v>0</v>
      </c>
      <c r="BG186" s="138">
        <f>IF(N186="zákl. přenesená",J186,0)</f>
        <v>0</v>
      </c>
      <c r="BH186" s="138">
        <f>IF(N186="sníž. přenesená",J186,0)</f>
        <v>0</v>
      </c>
      <c r="BI186" s="138">
        <f>IF(N186="nulová",J186,0)</f>
        <v>0</v>
      </c>
      <c r="BJ186" s="13" t="s">
        <v>152</v>
      </c>
      <c r="BK186" s="138">
        <f>ROUND(I186*H186,2)</f>
        <v>0</v>
      </c>
      <c r="BL186" s="13" t="s">
        <v>151</v>
      </c>
      <c r="BM186" s="137" t="s">
        <v>244</v>
      </c>
    </row>
    <row r="187" spans="2:65" s="1" customFormat="1" x14ac:dyDescent="0.2">
      <c r="B187" s="28"/>
      <c r="D187" s="139" t="s">
        <v>153</v>
      </c>
      <c r="F187" s="140" t="s">
        <v>218</v>
      </c>
      <c r="I187" s="141"/>
      <c r="L187" s="28"/>
      <c r="M187" s="142"/>
      <c r="T187" s="52"/>
      <c r="AT187" s="13" t="s">
        <v>153</v>
      </c>
      <c r="AU187" s="13" t="s">
        <v>152</v>
      </c>
    </row>
    <row r="188" spans="2:65" s="1" customFormat="1" ht="16.5" customHeight="1" x14ac:dyDescent="0.2">
      <c r="B188" s="28"/>
      <c r="C188" s="126" t="s">
        <v>245</v>
      </c>
      <c r="D188" s="126" t="s">
        <v>147</v>
      </c>
      <c r="E188" s="127" t="s">
        <v>221</v>
      </c>
      <c r="F188" s="128" t="s">
        <v>222</v>
      </c>
      <c r="G188" s="129" t="s">
        <v>150</v>
      </c>
      <c r="H188" s="130">
        <v>8.1</v>
      </c>
      <c r="I188" s="131"/>
      <c r="J188" s="132">
        <f>ROUND(I188*H188,2)</f>
        <v>0</v>
      </c>
      <c r="K188" s="128" t="s">
        <v>830</v>
      </c>
      <c r="L188" s="28"/>
      <c r="M188" s="133" t="s">
        <v>1</v>
      </c>
      <c r="N188" s="134" t="s">
        <v>46</v>
      </c>
      <c r="P188" s="135">
        <f>O188*H188</f>
        <v>0</v>
      </c>
      <c r="Q188" s="135">
        <v>0</v>
      </c>
      <c r="R188" s="135">
        <f>Q188*H188</f>
        <v>0</v>
      </c>
      <c r="S188" s="135">
        <v>0</v>
      </c>
      <c r="T188" s="136">
        <f>S188*H188</f>
        <v>0</v>
      </c>
      <c r="AR188" s="137" t="s">
        <v>151</v>
      </c>
      <c r="AT188" s="137" t="s">
        <v>147</v>
      </c>
      <c r="AU188" s="137" t="s">
        <v>152</v>
      </c>
      <c r="AY188" s="13" t="s">
        <v>146</v>
      </c>
      <c r="BE188" s="138">
        <f>IF(N188="základní",J188,0)</f>
        <v>0</v>
      </c>
      <c r="BF188" s="138">
        <f>IF(N188="snížená",J188,0)</f>
        <v>0</v>
      </c>
      <c r="BG188" s="138">
        <f>IF(N188="zákl. přenesená",J188,0)</f>
        <v>0</v>
      </c>
      <c r="BH188" s="138">
        <f>IF(N188="sníž. přenesená",J188,0)</f>
        <v>0</v>
      </c>
      <c r="BI188" s="138">
        <f>IF(N188="nulová",J188,0)</f>
        <v>0</v>
      </c>
      <c r="BJ188" s="13" t="s">
        <v>152</v>
      </c>
      <c r="BK188" s="138">
        <f>ROUND(I188*H188,2)</f>
        <v>0</v>
      </c>
      <c r="BL188" s="13" t="s">
        <v>151</v>
      </c>
      <c r="BM188" s="137" t="s">
        <v>246</v>
      </c>
    </row>
    <row r="189" spans="2:65" s="1" customFormat="1" x14ac:dyDescent="0.2">
      <c r="B189" s="28"/>
      <c r="D189" s="139" t="s">
        <v>153</v>
      </c>
      <c r="F189" s="140" t="s">
        <v>222</v>
      </c>
      <c r="I189" s="141"/>
      <c r="L189" s="28"/>
      <c r="M189" s="142"/>
      <c r="T189" s="52"/>
      <c r="AT189" s="13" t="s">
        <v>153</v>
      </c>
      <c r="AU189" s="13" t="s">
        <v>152</v>
      </c>
    </row>
    <row r="190" spans="2:65" s="1" customFormat="1" ht="21.75" customHeight="1" x14ac:dyDescent="0.2">
      <c r="B190" s="28"/>
      <c r="C190" s="126" t="s">
        <v>199</v>
      </c>
      <c r="D190" s="126" t="s">
        <v>147</v>
      </c>
      <c r="E190" s="127" t="s">
        <v>247</v>
      </c>
      <c r="F190" s="128" t="s">
        <v>248</v>
      </c>
      <c r="G190" s="129" t="s">
        <v>150</v>
      </c>
      <c r="H190" s="130">
        <v>8.1</v>
      </c>
      <c r="I190" s="131"/>
      <c r="J190" s="132">
        <f>ROUND(I190*H190,2)</f>
        <v>0</v>
      </c>
      <c r="K190" s="128" t="s">
        <v>830</v>
      </c>
      <c r="L190" s="28"/>
      <c r="M190" s="133" t="s">
        <v>1</v>
      </c>
      <c r="N190" s="134" t="s">
        <v>46</v>
      </c>
      <c r="P190" s="135">
        <f>O190*H190</f>
        <v>0</v>
      </c>
      <c r="Q190" s="135">
        <v>0</v>
      </c>
      <c r="R190" s="135">
        <f>Q190*H190</f>
        <v>0</v>
      </c>
      <c r="S190" s="135">
        <v>0</v>
      </c>
      <c r="T190" s="136">
        <f>S190*H190</f>
        <v>0</v>
      </c>
      <c r="AR190" s="137" t="s">
        <v>151</v>
      </c>
      <c r="AT190" s="137" t="s">
        <v>147</v>
      </c>
      <c r="AU190" s="137" t="s">
        <v>152</v>
      </c>
      <c r="AY190" s="13" t="s">
        <v>146</v>
      </c>
      <c r="BE190" s="138">
        <f>IF(N190="základní",J190,0)</f>
        <v>0</v>
      </c>
      <c r="BF190" s="138">
        <f>IF(N190="snížená",J190,0)</f>
        <v>0</v>
      </c>
      <c r="BG190" s="138">
        <f>IF(N190="zákl. přenesená",J190,0)</f>
        <v>0</v>
      </c>
      <c r="BH190" s="138">
        <f>IF(N190="sníž. přenesená",J190,0)</f>
        <v>0</v>
      </c>
      <c r="BI190" s="138">
        <f>IF(N190="nulová",J190,0)</f>
        <v>0</v>
      </c>
      <c r="BJ190" s="13" t="s">
        <v>152</v>
      </c>
      <c r="BK190" s="138">
        <f>ROUND(I190*H190,2)</f>
        <v>0</v>
      </c>
      <c r="BL190" s="13" t="s">
        <v>151</v>
      </c>
      <c r="BM190" s="137" t="s">
        <v>249</v>
      </c>
    </row>
    <row r="191" spans="2:65" s="1" customFormat="1" x14ac:dyDescent="0.2">
      <c r="B191" s="28"/>
      <c r="D191" s="139" t="s">
        <v>153</v>
      </c>
      <c r="F191" s="140" t="s">
        <v>248</v>
      </c>
      <c r="I191" s="141"/>
      <c r="L191" s="28"/>
      <c r="M191" s="142"/>
      <c r="T191" s="52"/>
      <c r="AT191" s="13" t="s">
        <v>153</v>
      </c>
      <c r="AU191" s="13" t="s">
        <v>152</v>
      </c>
    </row>
    <row r="192" spans="2:65" s="1" customFormat="1" ht="16.5" customHeight="1" x14ac:dyDescent="0.2">
      <c r="B192" s="28"/>
      <c r="C192" s="126" t="s">
        <v>250</v>
      </c>
      <c r="D192" s="126" t="s">
        <v>147</v>
      </c>
      <c r="E192" s="127" t="s">
        <v>251</v>
      </c>
      <c r="F192" s="128" t="s">
        <v>252</v>
      </c>
      <c r="G192" s="129" t="s">
        <v>150</v>
      </c>
      <c r="H192" s="130">
        <v>8.1</v>
      </c>
      <c r="I192" s="131"/>
      <c r="J192" s="132">
        <f>ROUND(I192*H192,2)</f>
        <v>0</v>
      </c>
      <c r="K192" s="128" t="s">
        <v>1</v>
      </c>
      <c r="L192" s="28"/>
      <c r="M192" s="133" t="s">
        <v>1</v>
      </c>
      <c r="N192" s="134" t="s">
        <v>46</v>
      </c>
      <c r="P192" s="135">
        <f>O192*H192</f>
        <v>0</v>
      </c>
      <c r="Q192" s="135">
        <v>0</v>
      </c>
      <c r="R192" s="135">
        <f>Q192*H192</f>
        <v>0</v>
      </c>
      <c r="S192" s="135">
        <v>0</v>
      </c>
      <c r="T192" s="136">
        <f>S192*H192</f>
        <v>0</v>
      </c>
      <c r="AR192" s="137" t="s">
        <v>151</v>
      </c>
      <c r="AT192" s="137" t="s">
        <v>147</v>
      </c>
      <c r="AU192" s="137" t="s">
        <v>152</v>
      </c>
      <c r="AY192" s="13" t="s">
        <v>146</v>
      </c>
      <c r="BE192" s="138">
        <f>IF(N192="základní",J192,0)</f>
        <v>0</v>
      </c>
      <c r="BF192" s="138">
        <f>IF(N192="snížená",J192,0)</f>
        <v>0</v>
      </c>
      <c r="BG192" s="138">
        <f>IF(N192="zákl. přenesená",J192,0)</f>
        <v>0</v>
      </c>
      <c r="BH192" s="138">
        <f>IF(N192="sníž. přenesená",J192,0)</f>
        <v>0</v>
      </c>
      <c r="BI192" s="138">
        <f>IF(N192="nulová",J192,0)</f>
        <v>0</v>
      </c>
      <c r="BJ192" s="13" t="s">
        <v>152</v>
      </c>
      <c r="BK192" s="138">
        <f>ROUND(I192*H192,2)</f>
        <v>0</v>
      </c>
      <c r="BL192" s="13" t="s">
        <v>151</v>
      </c>
      <c r="BM192" s="137" t="s">
        <v>253</v>
      </c>
    </row>
    <row r="193" spans="2:65" s="1" customFormat="1" x14ac:dyDescent="0.2">
      <c r="B193" s="28"/>
      <c r="D193" s="139" t="s">
        <v>153</v>
      </c>
      <c r="F193" s="140" t="s">
        <v>252</v>
      </c>
      <c r="I193" s="141"/>
      <c r="L193" s="28"/>
      <c r="M193" s="142"/>
      <c r="T193" s="52"/>
      <c r="AT193" s="13" t="s">
        <v>153</v>
      </c>
      <c r="AU193" s="13" t="s">
        <v>152</v>
      </c>
    </row>
    <row r="194" spans="2:65" s="1" customFormat="1" ht="16.5" customHeight="1" x14ac:dyDescent="0.2">
      <c r="B194" s="28"/>
      <c r="C194" s="126" t="s">
        <v>204</v>
      </c>
      <c r="D194" s="126" t="s">
        <v>147</v>
      </c>
      <c r="E194" s="127" t="s">
        <v>224</v>
      </c>
      <c r="F194" s="128" t="s">
        <v>225</v>
      </c>
      <c r="G194" s="129" t="s">
        <v>150</v>
      </c>
      <c r="H194" s="130">
        <v>8.1</v>
      </c>
      <c r="I194" s="131"/>
      <c r="J194" s="132">
        <f>ROUND(I194*H194,2)</f>
        <v>0</v>
      </c>
      <c r="K194" s="128" t="s">
        <v>830</v>
      </c>
      <c r="L194" s="28"/>
      <c r="M194" s="133" t="s">
        <v>1</v>
      </c>
      <c r="N194" s="134" t="s">
        <v>46</v>
      </c>
      <c r="P194" s="135">
        <f>O194*H194</f>
        <v>0</v>
      </c>
      <c r="Q194" s="135">
        <v>0</v>
      </c>
      <c r="R194" s="135">
        <f>Q194*H194</f>
        <v>0</v>
      </c>
      <c r="S194" s="135">
        <v>0</v>
      </c>
      <c r="T194" s="136">
        <f>S194*H194</f>
        <v>0</v>
      </c>
      <c r="AR194" s="137" t="s">
        <v>151</v>
      </c>
      <c r="AT194" s="137" t="s">
        <v>147</v>
      </c>
      <c r="AU194" s="137" t="s">
        <v>152</v>
      </c>
      <c r="AY194" s="13" t="s">
        <v>146</v>
      </c>
      <c r="BE194" s="138">
        <f>IF(N194="základní",J194,0)</f>
        <v>0</v>
      </c>
      <c r="BF194" s="138">
        <f>IF(N194="snížená",J194,0)</f>
        <v>0</v>
      </c>
      <c r="BG194" s="138">
        <f>IF(N194="zákl. přenesená",J194,0)</f>
        <v>0</v>
      </c>
      <c r="BH194" s="138">
        <f>IF(N194="sníž. přenesená",J194,0)</f>
        <v>0</v>
      </c>
      <c r="BI194" s="138">
        <f>IF(N194="nulová",J194,0)</f>
        <v>0</v>
      </c>
      <c r="BJ194" s="13" t="s">
        <v>152</v>
      </c>
      <c r="BK194" s="138">
        <f>ROUND(I194*H194,2)</f>
        <v>0</v>
      </c>
      <c r="BL194" s="13" t="s">
        <v>151</v>
      </c>
      <c r="BM194" s="137" t="s">
        <v>254</v>
      </c>
    </row>
    <row r="195" spans="2:65" s="1" customFormat="1" x14ac:dyDescent="0.2">
      <c r="B195" s="28"/>
      <c r="D195" s="139" t="s">
        <v>153</v>
      </c>
      <c r="F195" s="140" t="s">
        <v>225</v>
      </c>
      <c r="I195" s="141"/>
      <c r="L195" s="28"/>
      <c r="M195" s="142"/>
      <c r="T195" s="52"/>
      <c r="AT195" s="13" t="s">
        <v>153</v>
      </c>
      <c r="AU195" s="13" t="s">
        <v>152</v>
      </c>
    </row>
    <row r="196" spans="2:65" s="1" customFormat="1" ht="21.75" customHeight="1" x14ac:dyDescent="0.2">
      <c r="B196" s="28"/>
      <c r="C196" s="126" t="s">
        <v>255</v>
      </c>
      <c r="D196" s="126" t="s">
        <v>147</v>
      </c>
      <c r="E196" s="127" t="s">
        <v>227</v>
      </c>
      <c r="F196" s="128" t="s">
        <v>228</v>
      </c>
      <c r="G196" s="129" t="s">
        <v>150</v>
      </c>
      <c r="H196" s="130">
        <v>8.1</v>
      </c>
      <c r="I196" s="131"/>
      <c r="J196" s="132">
        <f>ROUND(I196*H196,2)</f>
        <v>0</v>
      </c>
      <c r="K196" s="128" t="s">
        <v>830</v>
      </c>
      <c r="L196" s="28"/>
      <c r="M196" s="133" t="s">
        <v>1</v>
      </c>
      <c r="N196" s="134" t="s">
        <v>46</v>
      </c>
      <c r="P196" s="135">
        <f>O196*H196</f>
        <v>0</v>
      </c>
      <c r="Q196" s="135">
        <v>0</v>
      </c>
      <c r="R196" s="135">
        <f>Q196*H196</f>
        <v>0</v>
      </c>
      <c r="S196" s="135">
        <v>0</v>
      </c>
      <c r="T196" s="136">
        <f>S196*H196</f>
        <v>0</v>
      </c>
      <c r="AR196" s="137" t="s">
        <v>151</v>
      </c>
      <c r="AT196" s="137" t="s">
        <v>147</v>
      </c>
      <c r="AU196" s="137" t="s">
        <v>152</v>
      </c>
      <c r="AY196" s="13" t="s">
        <v>146</v>
      </c>
      <c r="BE196" s="138">
        <f>IF(N196="základní",J196,0)</f>
        <v>0</v>
      </c>
      <c r="BF196" s="138">
        <f>IF(N196="snížená",J196,0)</f>
        <v>0</v>
      </c>
      <c r="BG196" s="138">
        <f>IF(N196="zákl. přenesená",J196,0)</f>
        <v>0</v>
      </c>
      <c r="BH196" s="138">
        <f>IF(N196="sníž. přenesená",J196,0)</f>
        <v>0</v>
      </c>
      <c r="BI196" s="138">
        <f>IF(N196="nulová",J196,0)</f>
        <v>0</v>
      </c>
      <c r="BJ196" s="13" t="s">
        <v>152</v>
      </c>
      <c r="BK196" s="138">
        <f>ROUND(I196*H196,2)</f>
        <v>0</v>
      </c>
      <c r="BL196" s="13" t="s">
        <v>151</v>
      </c>
      <c r="BM196" s="137" t="s">
        <v>256</v>
      </c>
    </row>
    <row r="197" spans="2:65" s="1" customFormat="1" x14ac:dyDescent="0.2">
      <c r="B197" s="28"/>
      <c r="D197" s="139" t="s">
        <v>153</v>
      </c>
      <c r="F197" s="140" t="s">
        <v>228</v>
      </c>
      <c r="I197" s="141"/>
      <c r="L197" s="28"/>
      <c r="M197" s="142"/>
      <c r="T197" s="52"/>
      <c r="AT197" s="13" t="s">
        <v>153</v>
      </c>
      <c r="AU197" s="13" t="s">
        <v>152</v>
      </c>
    </row>
    <row r="198" spans="2:65" s="1" customFormat="1" ht="16.5" customHeight="1" x14ac:dyDescent="0.2">
      <c r="B198" s="28"/>
      <c r="C198" s="126" t="s">
        <v>208</v>
      </c>
      <c r="D198" s="126" t="s">
        <v>147</v>
      </c>
      <c r="E198" s="127" t="s">
        <v>230</v>
      </c>
      <c r="F198" s="128" t="s">
        <v>231</v>
      </c>
      <c r="G198" s="129" t="s">
        <v>150</v>
      </c>
      <c r="H198" s="130">
        <v>8.1</v>
      </c>
      <c r="I198" s="131"/>
      <c r="J198" s="132">
        <f>ROUND(I198*H198,2)</f>
        <v>0</v>
      </c>
      <c r="K198" s="128" t="s">
        <v>830</v>
      </c>
      <c r="L198" s="28"/>
      <c r="M198" s="133" t="s">
        <v>1</v>
      </c>
      <c r="N198" s="134" t="s">
        <v>46</v>
      </c>
      <c r="P198" s="135">
        <f>O198*H198</f>
        <v>0</v>
      </c>
      <c r="Q198" s="135">
        <v>0</v>
      </c>
      <c r="R198" s="135">
        <f>Q198*H198</f>
        <v>0</v>
      </c>
      <c r="S198" s="135">
        <v>0</v>
      </c>
      <c r="T198" s="136">
        <f>S198*H198</f>
        <v>0</v>
      </c>
      <c r="AR198" s="137" t="s">
        <v>151</v>
      </c>
      <c r="AT198" s="137" t="s">
        <v>147</v>
      </c>
      <c r="AU198" s="137" t="s">
        <v>152</v>
      </c>
      <c r="AY198" s="13" t="s">
        <v>146</v>
      </c>
      <c r="BE198" s="138">
        <f>IF(N198="základní",J198,0)</f>
        <v>0</v>
      </c>
      <c r="BF198" s="138">
        <f>IF(N198="snížená",J198,0)</f>
        <v>0</v>
      </c>
      <c r="BG198" s="138">
        <f>IF(N198="zákl. přenesená",J198,0)</f>
        <v>0</v>
      </c>
      <c r="BH198" s="138">
        <f>IF(N198="sníž. přenesená",J198,0)</f>
        <v>0</v>
      </c>
      <c r="BI198" s="138">
        <f>IF(N198="nulová",J198,0)</f>
        <v>0</v>
      </c>
      <c r="BJ198" s="13" t="s">
        <v>152</v>
      </c>
      <c r="BK198" s="138">
        <f>ROUND(I198*H198,2)</f>
        <v>0</v>
      </c>
      <c r="BL198" s="13" t="s">
        <v>151</v>
      </c>
      <c r="BM198" s="137" t="s">
        <v>257</v>
      </c>
    </row>
    <row r="199" spans="2:65" s="1" customFormat="1" x14ac:dyDescent="0.2">
      <c r="B199" s="28"/>
      <c r="D199" s="139" t="s">
        <v>153</v>
      </c>
      <c r="F199" s="140" t="s">
        <v>231</v>
      </c>
      <c r="I199" s="141"/>
      <c r="L199" s="28"/>
      <c r="M199" s="142"/>
      <c r="T199" s="52"/>
      <c r="AT199" s="13" t="s">
        <v>153</v>
      </c>
      <c r="AU199" s="13" t="s">
        <v>152</v>
      </c>
    </row>
    <row r="200" spans="2:65" s="1" customFormat="1" ht="16.5" customHeight="1" x14ac:dyDescent="0.2">
      <c r="B200" s="28"/>
      <c r="C200" s="126" t="s">
        <v>258</v>
      </c>
      <c r="D200" s="126" t="s">
        <v>147</v>
      </c>
      <c r="E200" s="127" t="s">
        <v>234</v>
      </c>
      <c r="F200" s="128" t="s">
        <v>235</v>
      </c>
      <c r="G200" s="129" t="s">
        <v>150</v>
      </c>
      <c r="H200" s="130">
        <v>8.1</v>
      </c>
      <c r="I200" s="131"/>
      <c r="J200" s="132">
        <f>ROUND(I200*H200,2)</f>
        <v>0</v>
      </c>
      <c r="K200" s="128" t="s">
        <v>830</v>
      </c>
      <c r="L200" s="28"/>
      <c r="M200" s="133" t="s">
        <v>1</v>
      </c>
      <c r="N200" s="134" t="s">
        <v>46</v>
      </c>
      <c r="P200" s="135">
        <f>O200*H200</f>
        <v>0</v>
      </c>
      <c r="Q200" s="135">
        <v>0</v>
      </c>
      <c r="R200" s="135">
        <f>Q200*H200</f>
        <v>0</v>
      </c>
      <c r="S200" s="135">
        <v>0</v>
      </c>
      <c r="T200" s="136">
        <f>S200*H200</f>
        <v>0</v>
      </c>
      <c r="AR200" s="137" t="s">
        <v>151</v>
      </c>
      <c r="AT200" s="137" t="s">
        <v>147</v>
      </c>
      <c r="AU200" s="137" t="s">
        <v>152</v>
      </c>
      <c r="AY200" s="13" t="s">
        <v>146</v>
      </c>
      <c r="BE200" s="138">
        <f>IF(N200="základní",J200,0)</f>
        <v>0</v>
      </c>
      <c r="BF200" s="138">
        <f>IF(N200="snížená",J200,0)</f>
        <v>0</v>
      </c>
      <c r="BG200" s="138">
        <f>IF(N200="zákl. přenesená",J200,0)</f>
        <v>0</v>
      </c>
      <c r="BH200" s="138">
        <f>IF(N200="sníž. přenesená",J200,0)</f>
        <v>0</v>
      </c>
      <c r="BI200" s="138">
        <f>IF(N200="nulová",J200,0)</f>
        <v>0</v>
      </c>
      <c r="BJ200" s="13" t="s">
        <v>152</v>
      </c>
      <c r="BK200" s="138">
        <f>ROUND(I200*H200,2)</f>
        <v>0</v>
      </c>
      <c r="BL200" s="13" t="s">
        <v>151</v>
      </c>
      <c r="BM200" s="137" t="s">
        <v>259</v>
      </c>
    </row>
    <row r="201" spans="2:65" s="1" customFormat="1" x14ac:dyDescent="0.2">
      <c r="B201" s="28"/>
      <c r="D201" s="139" t="s">
        <v>153</v>
      </c>
      <c r="F201" s="140" t="s">
        <v>235</v>
      </c>
      <c r="I201" s="141"/>
      <c r="L201" s="28"/>
      <c r="M201" s="142"/>
      <c r="T201" s="52"/>
      <c r="AT201" s="13" t="s">
        <v>153</v>
      </c>
      <c r="AU201" s="13" t="s">
        <v>152</v>
      </c>
    </row>
    <row r="202" spans="2:65" s="1" customFormat="1" ht="16.5" customHeight="1" x14ac:dyDescent="0.2">
      <c r="B202" s="28"/>
      <c r="C202" s="126" t="s">
        <v>216</v>
      </c>
      <c r="D202" s="126" t="s">
        <v>147</v>
      </c>
      <c r="E202" s="127" t="s">
        <v>237</v>
      </c>
      <c r="F202" s="128" t="s">
        <v>238</v>
      </c>
      <c r="G202" s="129" t="s">
        <v>150</v>
      </c>
      <c r="H202" s="130">
        <v>8.1</v>
      </c>
      <c r="I202" s="131"/>
      <c r="J202" s="132">
        <f>ROUND(I202*H202,2)</f>
        <v>0</v>
      </c>
      <c r="K202" s="128" t="s">
        <v>830</v>
      </c>
      <c r="L202" s="28"/>
      <c r="M202" s="133" t="s">
        <v>1</v>
      </c>
      <c r="N202" s="134" t="s">
        <v>46</v>
      </c>
      <c r="P202" s="135">
        <f>O202*H202</f>
        <v>0</v>
      </c>
      <c r="Q202" s="135">
        <v>0</v>
      </c>
      <c r="R202" s="135">
        <f>Q202*H202</f>
        <v>0</v>
      </c>
      <c r="S202" s="135">
        <v>0</v>
      </c>
      <c r="T202" s="136">
        <f>S202*H202</f>
        <v>0</v>
      </c>
      <c r="AR202" s="137" t="s">
        <v>151</v>
      </c>
      <c r="AT202" s="137" t="s">
        <v>147</v>
      </c>
      <c r="AU202" s="137" t="s">
        <v>152</v>
      </c>
      <c r="AY202" s="13" t="s">
        <v>146</v>
      </c>
      <c r="BE202" s="138">
        <f>IF(N202="základní",J202,0)</f>
        <v>0</v>
      </c>
      <c r="BF202" s="138">
        <f>IF(N202="snížená",J202,0)</f>
        <v>0</v>
      </c>
      <c r="BG202" s="138">
        <f>IF(N202="zákl. přenesená",J202,0)</f>
        <v>0</v>
      </c>
      <c r="BH202" s="138">
        <f>IF(N202="sníž. přenesená",J202,0)</f>
        <v>0</v>
      </c>
      <c r="BI202" s="138">
        <f>IF(N202="nulová",J202,0)</f>
        <v>0</v>
      </c>
      <c r="BJ202" s="13" t="s">
        <v>152</v>
      </c>
      <c r="BK202" s="138">
        <f>ROUND(I202*H202,2)</f>
        <v>0</v>
      </c>
      <c r="BL202" s="13" t="s">
        <v>151</v>
      </c>
      <c r="BM202" s="137" t="s">
        <v>260</v>
      </c>
    </row>
    <row r="203" spans="2:65" s="1" customFormat="1" x14ac:dyDescent="0.2">
      <c r="B203" s="28"/>
      <c r="D203" s="139" t="s">
        <v>153</v>
      </c>
      <c r="F203" s="140" t="s">
        <v>238</v>
      </c>
      <c r="I203" s="141"/>
      <c r="L203" s="28"/>
      <c r="M203" s="142"/>
      <c r="T203" s="52"/>
      <c r="AT203" s="13" t="s">
        <v>153</v>
      </c>
      <c r="AU203" s="13" t="s">
        <v>152</v>
      </c>
    </row>
    <row r="204" spans="2:65" s="11" customFormat="1" ht="22.9" customHeight="1" x14ac:dyDescent="0.2">
      <c r="B204" s="116"/>
      <c r="D204" s="117" t="s">
        <v>79</v>
      </c>
      <c r="E204" s="143" t="s">
        <v>261</v>
      </c>
      <c r="F204" s="143" t="s">
        <v>262</v>
      </c>
      <c r="I204" s="119"/>
      <c r="J204" s="144">
        <f>BK204</f>
        <v>0</v>
      </c>
      <c r="L204" s="116"/>
      <c r="M204" s="121"/>
      <c r="P204" s="122">
        <f>SUM(P205:P226)</f>
        <v>0</v>
      </c>
      <c r="R204" s="122">
        <f>SUM(R205:R226)</f>
        <v>0</v>
      </c>
      <c r="T204" s="123">
        <f>SUM(T205:T226)</f>
        <v>0</v>
      </c>
      <c r="AR204" s="117" t="s">
        <v>88</v>
      </c>
      <c r="AT204" s="124" t="s">
        <v>79</v>
      </c>
      <c r="AU204" s="124" t="s">
        <v>88</v>
      </c>
      <c r="AY204" s="117" t="s">
        <v>146</v>
      </c>
      <c r="BK204" s="125">
        <f>SUM(BK205:BK226)</f>
        <v>0</v>
      </c>
    </row>
    <row r="205" spans="2:65" s="1" customFormat="1" ht="16.5" customHeight="1" x14ac:dyDescent="0.2">
      <c r="B205" s="28"/>
      <c r="C205" s="126" t="s">
        <v>263</v>
      </c>
      <c r="D205" s="126" t="s">
        <v>147</v>
      </c>
      <c r="E205" s="127" t="s">
        <v>264</v>
      </c>
      <c r="F205" s="128" t="s">
        <v>265</v>
      </c>
      <c r="G205" s="129" t="s">
        <v>150</v>
      </c>
      <c r="H205" s="130">
        <v>47.3</v>
      </c>
      <c r="I205" s="131"/>
      <c r="J205" s="132">
        <f>ROUND(I205*H205,2)</f>
        <v>0</v>
      </c>
      <c r="K205" s="128" t="s">
        <v>830</v>
      </c>
      <c r="L205" s="28"/>
      <c r="M205" s="133" t="s">
        <v>1</v>
      </c>
      <c r="N205" s="134" t="s">
        <v>46</v>
      </c>
      <c r="P205" s="135">
        <f>O205*H205</f>
        <v>0</v>
      </c>
      <c r="Q205" s="135">
        <v>0</v>
      </c>
      <c r="R205" s="135">
        <f>Q205*H205</f>
        <v>0</v>
      </c>
      <c r="S205" s="135">
        <v>0</v>
      </c>
      <c r="T205" s="136">
        <f>S205*H205</f>
        <v>0</v>
      </c>
      <c r="AR205" s="137" t="s">
        <v>151</v>
      </c>
      <c r="AT205" s="137" t="s">
        <v>147</v>
      </c>
      <c r="AU205" s="137" t="s">
        <v>152</v>
      </c>
      <c r="AY205" s="13" t="s">
        <v>146</v>
      </c>
      <c r="BE205" s="138">
        <f>IF(N205="základní",J205,0)</f>
        <v>0</v>
      </c>
      <c r="BF205" s="138">
        <f>IF(N205="snížená",J205,0)</f>
        <v>0</v>
      </c>
      <c r="BG205" s="138">
        <f>IF(N205="zákl. přenesená",J205,0)</f>
        <v>0</v>
      </c>
      <c r="BH205" s="138">
        <f>IF(N205="sníž. přenesená",J205,0)</f>
        <v>0</v>
      </c>
      <c r="BI205" s="138">
        <f>IF(N205="nulová",J205,0)</f>
        <v>0</v>
      </c>
      <c r="BJ205" s="13" t="s">
        <v>152</v>
      </c>
      <c r="BK205" s="138">
        <f>ROUND(I205*H205,2)</f>
        <v>0</v>
      </c>
      <c r="BL205" s="13" t="s">
        <v>151</v>
      </c>
      <c r="BM205" s="137" t="s">
        <v>266</v>
      </c>
    </row>
    <row r="206" spans="2:65" s="1" customFormat="1" x14ac:dyDescent="0.2">
      <c r="B206" s="28"/>
      <c r="D206" s="139" t="s">
        <v>153</v>
      </c>
      <c r="F206" s="140" t="s">
        <v>265</v>
      </c>
      <c r="I206" s="141"/>
      <c r="L206" s="28"/>
      <c r="M206" s="142"/>
      <c r="T206" s="52"/>
      <c r="AT206" s="13" t="s">
        <v>153</v>
      </c>
      <c r="AU206" s="13" t="s">
        <v>152</v>
      </c>
    </row>
    <row r="207" spans="2:65" s="1" customFormat="1" ht="16.5" customHeight="1" x14ac:dyDescent="0.2">
      <c r="B207" s="28"/>
      <c r="C207" s="126" t="s">
        <v>219</v>
      </c>
      <c r="D207" s="126" t="s">
        <v>147</v>
      </c>
      <c r="E207" s="127" t="s">
        <v>267</v>
      </c>
      <c r="F207" s="128" t="s">
        <v>268</v>
      </c>
      <c r="G207" s="129" t="s">
        <v>150</v>
      </c>
      <c r="H207" s="130">
        <v>47.3</v>
      </c>
      <c r="I207" s="131"/>
      <c r="J207" s="132">
        <f>ROUND(I207*H207,2)</f>
        <v>0</v>
      </c>
      <c r="K207" s="128" t="s">
        <v>1</v>
      </c>
      <c r="L207" s="28"/>
      <c r="M207" s="133" t="s">
        <v>1</v>
      </c>
      <c r="N207" s="134" t="s">
        <v>46</v>
      </c>
      <c r="P207" s="135">
        <f>O207*H207</f>
        <v>0</v>
      </c>
      <c r="Q207" s="135">
        <v>0</v>
      </c>
      <c r="R207" s="135">
        <f>Q207*H207</f>
        <v>0</v>
      </c>
      <c r="S207" s="135">
        <v>0</v>
      </c>
      <c r="T207" s="136">
        <f>S207*H207</f>
        <v>0</v>
      </c>
      <c r="AR207" s="137" t="s">
        <v>151</v>
      </c>
      <c r="AT207" s="137" t="s">
        <v>147</v>
      </c>
      <c r="AU207" s="137" t="s">
        <v>152</v>
      </c>
      <c r="AY207" s="13" t="s">
        <v>146</v>
      </c>
      <c r="BE207" s="138">
        <f>IF(N207="základní",J207,0)</f>
        <v>0</v>
      </c>
      <c r="BF207" s="138">
        <f>IF(N207="snížená",J207,0)</f>
        <v>0</v>
      </c>
      <c r="BG207" s="138">
        <f>IF(N207="zákl. přenesená",J207,0)</f>
        <v>0</v>
      </c>
      <c r="BH207" s="138">
        <f>IF(N207="sníž. přenesená",J207,0)</f>
        <v>0</v>
      </c>
      <c r="BI207" s="138">
        <f>IF(N207="nulová",J207,0)</f>
        <v>0</v>
      </c>
      <c r="BJ207" s="13" t="s">
        <v>152</v>
      </c>
      <c r="BK207" s="138">
        <f>ROUND(I207*H207,2)</f>
        <v>0</v>
      </c>
      <c r="BL207" s="13" t="s">
        <v>151</v>
      </c>
      <c r="BM207" s="137" t="s">
        <v>269</v>
      </c>
    </row>
    <row r="208" spans="2:65" s="1" customFormat="1" x14ac:dyDescent="0.2">
      <c r="B208" s="28"/>
      <c r="D208" s="139" t="s">
        <v>153</v>
      </c>
      <c r="F208" s="140" t="s">
        <v>268</v>
      </c>
      <c r="I208" s="141"/>
      <c r="L208" s="28"/>
      <c r="M208" s="142"/>
      <c r="T208" s="52"/>
      <c r="AT208" s="13" t="s">
        <v>153</v>
      </c>
      <c r="AU208" s="13" t="s">
        <v>152</v>
      </c>
    </row>
    <row r="209" spans="2:65" s="1" customFormat="1" ht="16.5" customHeight="1" x14ac:dyDescent="0.2">
      <c r="B209" s="28"/>
      <c r="C209" s="126" t="s">
        <v>270</v>
      </c>
      <c r="D209" s="126" t="s">
        <v>147</v>
      </c>
      <c r="E209" s="127" t="s">
        <v>271</v>
      </c>
      <c r="F209" s="128" t="s">
        <v>272</v>
      </c>
      <c r="G209" s="129" t="s">
        <v>150</v>
      </c>
      <c r="H209" s="130">
        <v>47.3</v>
      </c>
      <c r="I209" s="131"/>
      <c r="J209" s="132">
        <f>ROUND(I209*H209,2)</f>
        <v>0</v>
      </c>
      <c r="K209" s="128" t="s">
        <v>1</v>
      </c>
      <c r="L209" s="28"/>
      <c r="M209" s="133" t="s">
        <v>1</v>
      </c>
      <c r="N209" s="134" t="s">
        <v>46</v>
      </c>
      <c r="P209" s="135">
        <f>O209*H209</f>
        <v>0</v>
      </c>
      <c r="Q209" s="135">
        <v>0</v>
      </c>
      <c r="R209" s="135">
        <f>Q209*H209</f>
        <v>0</v>
      </c>
      <c r="S209" s="135">
        <v>0</v>
      </c>
      <c r="T209" s="136">
        <f>S209*H209</f>
        <v>0</v>
      </c>
      <c r="AR209" s="137" t="s">
        <v>151</v>
      </c>
      <c r="AT209" s="137" t="s">
        <v>147</v>
      </c>
      <c r="AU209" s="137" t="s">
        <v>152</v>
      </c>
      <c r="AY209" s="13" t="s">
        <v>146</v>
      </c>
      <c r="BE209" s="138">
        <f>IF(N209="základní",J209,0)</f>
        <v>0</v>
      </c>
      <c r="BF209" s="138">
        <f>IF(N209="snížená",J209,0)</f>
        <v>0</v>
      </c>
      <c r="BG209" s="138">
        <f>IF(N209="zákl. přenesená",J209,0)</f>
        <v>0</v>
      </c>
      <c r="BH209" s="138">
        <f>IF(N209="sníž. přenesená",J209,0)</f>
        <v>0</v>
      </c>
      <c r="BI209" s="138">
        <f>IF(N209="nulová",J209,0)</f>
        <v>0</v>
      </c>
      <c r="BJ209" s="13" t="s">
        <v>152</v>
      </c>
      <c r="BK209" s="138">
        <f>ROUND(I209*H209,2)</f>
        <v>0</v>
      </c>
      <c r="BL209" s="13" t="s">
        <v>151</v>
      </c>
      <c r="BM209" s="137" t="s">
        <v>273</v>
      </c>
    </row>
    <row r="210" spans="2:65" s="1" customFormat="1" x14ac:dyDescent="0.2">
      <c r="B210" s="28"/>
      <c r="D210" s="139" t="s">
        <v>153</v>
      </c>
      <c r="F210" s="140" t="s">
        <v>272</v>
      </c>
      <c r="I210" s="141"/>
      <c r="L210" s="28"/>
      <c r="M210" s="142"/>
      <c r="T210" s="52"/>
      <c r="AT210" s="13" t="s">
        <v>153</v>
      </c>
      <c r="AU210" s="13" t="s">
        <v>152</v>
      </c>
    </row>
    <row r="211" spans="2:65" s="1" customFormat="1" ht="16.5" customHeight="1" x14ac:dyDescent="0.2">
      <c r="B211" s="28"/>
      <c r="C211" s="126" t="s">
        <v>223</v>
      </c>
      <c r="D211" s="126" t="s">
        <v>147</v>
      </c>
      <c r="E211" s="127" t="s">
        <v>224</v>
      </c>
      <c r="F211" s="128" t="s">
        <v>225</v>
      </c>
      <c r="G211" s="129" t="s">
        <v>150</v>
      </c>
      <c r="H211" s="130">
        <v>47.3</v>
      </c>
      <c r="I211" s="131"/>
      <c r="J211" s="132">
        <f>ROUND(I211*H211,2)</f>
        <v>0</v>
      </c>
      <c r="K211" s="128" t="s">
        <v>830</v>
      </c>
      <c r="L211" s="28"/>
      <c r="M211" s="133" t="s">
        <v>1</v>
      </c>
      <c r="N211" s="134" t="s">
        <v>46</v>
      </c>
      <c r="P211" s="135">
        <f>O211*H211</f>
        <v>0</v>
      </c>
      <c r="Q211" s="135">
        <v>0</v>
      </c>
      <c r="R211" s="135">
        <f>Q211*H211</f>
        <v>0</v>
      </c>
      <c r="S211" s="135">
        <v>0</v>
      </c>
      <c r="T211" s="136">
        <f>S211*H211</f>
        <v>0</v>
      </c>
      <c r="AR211" s="137" t="s">
        <v>151</v>
      </c>
      <c r="AT211" s="137" t="s">
        <v>147</v>
      </c>
      <c r="AU211" s="137" t="s">
        <v>152</v>
      </c>
      <c r="AY211" s="13" t="s">
        <v>146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3" t="s">
        <v>152</v>
      </c>
      <c r="BK211" s="138">
        <f>ROUND(I211*H211,2)</f>
        <v>0</v>
      </c>
      <c r="BL211" s="13" t="s">
        <v>151</v>
      </c>
      <c r="BM211" s="137" t="s">
        <v>274</v>
      </c>
    </row>
    <row r="212" spans="2:65" s="1" customFormat="1" x14ac:dyDescent="0.2">
      <c r="B212" s="28"/>
      <c r="D212" s="139" t="s">
        <v>153</v>
      </c>
      <c r="F212" s="140" t="s">
        <v>225</v>
      </c>
      <c r="I212" s="141"/>
      <c r="L212" s="28"/>
      <c r="M212" s="142"/>
      <c r="T212" s="52"/>
      <c r="AT212" s="13" t="s">
        <v>153</v>
      </c>
      <c r="AU212" s="13" t="s">
        <v>152</v>
      </c>
    </row>
    <row r="213" spans="2:65" s="1" customFormat="1" ht="21.75" customHeight="1" x14ac:dyDescent="0.2">
      <c r="B213" s="28"/>
      <c r="C213" s="126" t="s">
        <v>275</v>
      </c>
      <c r="D213" s="126" t="s">
        <v>147</v>
      </c>
      <c r="E213" s="127" t="s">
        <v>227</v>
      </c>
      <c r="F213" s="128" t="s">
        <v>228</v>
      </c>
      <c r="G213" s="129" t="s">
        <v>150</v>
      </c>
      <c r="H213" s="130">
        <v>47.3</v>
      </c>
      <c r="I213" s="131"/>
      <c r="J213" s="132">
        <f>ROUND(I213*H213,2)</f>
        <v>0</v>
      </c>
      <c r="K213" s="128" t="s">
        <v>830</v>
      </c>
      <c r="L213" s="28"/>
      <c r="M213" s="133" t="s">
        <v>1</v>
      </c>
      <c r="N213" s="134" t="s">
        <v>46</v>
      </c>
      <c r="P213" s="135">
        <f>O213*H213</f>
        <v>0</v>
      </c>
      <c r="Q213" s="135">
        <v>0</v>
      </c>
      <c r="R213" s="135">
        <f>Q213*H213</f>
        <v>0</v>
      </c>
      <c r="S213" s="135">
        <v>0</v>
      </c>
      <c r="T213" s="136">
        <f>S213*H213</f>
        <v>0</v>
      </c>
      <c r="AR213" s="137" t="s">
        <v>151</v>
      </c>
      <c r="AT213" s="137" t="s">
        <v>147</v>
      </c>
      <c r="AU213" s="137" t="s">
        <v>152</v>
      </c>
      <c r="AY213" s="13" t="s">
        <v>146</v>
      </c>
      <c r="BE213" s="138">
        <f>IF(N213="základní",J213,0)</f>
        <v>0</v>
      </c>
      <c r="BF213" s="138">
        <f>IF(N213="snížená",J213,0)</f>
        <v>0</v>
      </c>
      <c r="BG213" s="138">
        <f>IF(N213="zákl. přenesená",J213,0)</f>
        <v>0</v>
      </c>
      <c r="BH213" s="138">
        <f>IF(N213="sníž. přenesená",J213,0)</f>
        <v>0</v>
      </c>
      <c r="BI213" s="138">
        <f>IF(N213="nulová",J213,0)</f>
        <v>0</v>
      </c>
      <c r="BJ213" s="13" t="s">
        <v>152</v>
      </c>
      <c r="BK213" s="138">
        <f>ROUND(I213*H213,2)</f>
        <v>0</v>
      </c>
      <c r="BL213" s="13" t="s">
        <v>151</v>
      </c>
      <c r="BM213" s="137" t="s">
        <v>276</v>
      </c>
    </row>
    <row r="214" spans="2:65" s="1" customFormat="1" x14ac:dyDescent="0.2">
      <c r="B214" s="28"/>
      <c r="D214" s="139" t="s">
        <v>153</v>
      </c>
      <c r="F214" s="140" t="s">
        <v>228</v>
      </c>
      <c r="I214" s="141"/>
      <c r="L214" s="28"/>
      <c r="M214" s="142"/>
      <c r="T214" s="52"/>
      <c r="AT214" s="13" t="s">
        <v>153</v>
      </c>
      <c r="AU214" s="13" t="s">
        <v>152</v>
      </c>
    </row>
    <row r="215" spans="2:65" s="1" customFormat="1" ht="16.5" customHeight="1" x14ac:dyDescent="0.2">
      <c r="B215" s="28"/>
      <c r="C215" s="126" t="s">
        <v>226</v>
      </c>
      <c r="D215" s="126" t="s">
        <v>147</v>
      </c>
      <c r="E215" s="127" t="s">
        <v>230</v>
      </c>
      <c r="F215" s="128" t="s">
        <v>231</v>
      </c>
      <c r="G215" s="129" t="s">
        <v>150</v>
      </c>
      <c r="H215" s="130">
        <v>47.3</v>
      </c>
      <c r="I215" s="131"/>
      <c r="J215" s="132">
        <f>ROUND(I215*H215,2)</f>
        <v>0</v>
      </c>
      <c r="K215" s="128" t="s">
        <v>830</v>
      </c>
      <c r="L215" s="28"/>
      <c r="M215" s="133" t="s">
        <v>1</v>
      </c>
      <c r="N215" s="134" t="s">
        <v>46</v>
      </c>
      <c r="P215" s="135">
        <f>O215*H215</f>
        <v>0</v>
      </c>
      <c r="Q215" s="135">
        <v>0</v>
      </c>
      <c r="R215" s="135">
        <f>Q215*H215</f>
        <v>0</v>
      </c>
      <c r="S215" s="135">
        <v>0</v>
      </c>
      <c r="T215" s="136">
        <f>S215*H215</f>
        <v>0</v>
      </c>
      <c r="AR215" s="137" t="s">
        <v>151</v>
      </c>
      <c r="AT215" s="137" t="s">
        <v>147</v>
      </c>
      <c r="AU215" s="137" t="s">
        <v>152</v>
      </c>
      <c r="AY215" s="13" t="s">
        <v>146</v>
      </c>
      <c r="BE215" s="138">
        <f>IF(N215="základní",J215,0)</f>
        <v>0</v>
      </c>
      <c r="BF215" s="138">
        <f>IF(N215="snížená",J215,0)</f>
        <v>0</v>
      </c>
      <c r="BG215" s="138">
        <f>IF(N215="zákl. přenesená",J215,0)</f>
        <v>0</v>
      </c>
      <c r="BH215" s="138">
        <f>IF(N215="sníž. přenesená",J215,0)</f>
        <v>0</v>
      </c>
      <c r="BI215" s="138">
        <f>IF(N215="nulová",J215,0)</f>
        <v>0</v>
      </c>
      <c r="BJ215" s="13" t="s">
        <v>152</v>
      </c>
      <c r="BK215" s="138">
        <f>ROUND(I215*H215,2)</f>
        <v>0</v>
      </c>
      <c r="BL215" s="13" t="s">
        <v>151</v>
      </c>
      <c r="BM215" s="137" t="s">
        <v>277</v>
      </c>
    </row>
    <row r="216" spans="2:65" s="1" customFormat="1" x14ac:dyDescent="0.2">
      <c r="B216" s="28"/>
      <c r="D216" s="139" t="s">
        <v>153</v>
      </c>
      <c r="F216" s="140" t="s">
        <v>231</v>
      </c>
      <c r="I216" s="141"/>
      <c r="L216" s="28"/>
      <c r="M216" s="142"/>
      <c r="T216" s="52"/>
      <c r="AT216" s="13" t="s">
        <v>153</v>
      </c>
      <c r="AU216" s="13" t="s">
        <v>152</v>
      </c>
    </row>
    <row r="217" spans="2:65" s="1" customFormat="1" ht="16.5" customHeight="1" x14ac:dyDescent="0.2">
      <c r="B217" s="28"/>
      <c r="C217" s="126" t="s">
        <v>278</v>
      </c>
      <c r="D217" s="126" t="s">
        <v>147</v>
      </c>
      <c r="E217" s="127" t="s">
        <v>234</v>
      </c>
      <c r="F217" s="128" t="s">
        <v>235</v>
      </c>
      <c r="G217" s="129" t="s">
        <v>150</v>
      </c>
      <c r="H217" s="130">
        <v>47.3</v>
      </c>
      <c r="I217" s="131"/>
      <c r="J217" s="132">
        <f>ROUND(I217*H217,2)</f>
        <v>0</v>
      </c>
      <c r="K217" s="128" t="s">
        <v>830</v>
      </c>
      <c r="L217" s="28"/>
      <c r="M217" s="133" t="s">
        <v>1</v>
      </c>
      <c r="N217" s="134" t="s">
        <v>46</v>
      </c>
      <c r="P217" s="135">
        <f>O217*H217</f>
        <v>0</v>
      </c>
      <c r="Q217" s="135">
        <v>0</v>
      </c>
      <c r="R217" s="135">
        <f>Q217*H217</f>
        <v>0</v>
      </c>
      <c r="S217" s="135">
        <v>0</v>
      </c>
      <c r="T217" s="136">
        <f>S217*H217</f>
        <v>0</v>
      </c>
      <c r="AR217" s="137" t="s">
        <v>151</v>
      </c>
      <c r="AT217" s="137" t="s">
        <v>147</v>
      </c>
      <c r="AU217" s="137" t="s">
        <v>152</v>
      </c>
      <c r="AY217" s="13" t="s">
        <v>146</v>
      </c>
      <c r="BE217" s="138">
        <f>IF(N217="základní",J217,0)</f>
        <v>0</v>
      </c>
      <c r="BF217" s="138">
        <f>IF(N217="snížená",J217,0)</f>
        <v>0</v>
      </c>
      <c r="BG217" s="138">
        <f>IF(N217="zákl. přenesená",J217,0)</f>
        <v>0</v>
      </c>
      <c r="BH217" s="138">
        <f>IF(N217="sníž. přenesená",J217,0)</f>
        <v>0</v>
      </c>
      <c r="BI217" s="138">
        <f>IF(N217="nulová",J217,0)</f>
        <v>0</v>
      </c>
      <c r="BJ217" s="13" t="s">
        <v>152</v>
      </c>
      <c r="BK217" s="138">
        <f>ROUND(I217*H217,2)</f>
        <v>0</v>
      </c>
      <c r="BL217" s="13" t="s">
        <v>151</v>
      </c>
      <c r="BM217" s="137" t="s">
        <v>279</v>
      </c>
    </row>
    <row r="218" spans="2:65" s="1" customFormat="1" x14ac:dyDescent="0.2">
      <c r="B218" s="28"/>
      <c r="D218" s="139" t="s">
        <v>153</v>
      </c>
      <c r="F218" s="140" t="s">
        <v>235</v>
      </c>
      <c r="I218" s="141"/>
      <c r="L218" s="28"/>
      <c r="M218" s="142"/>
      <c r="T218" s="52"/>
      <c r="AT218" s="13" t="s">
        <v>153</v>
      </c>
      <c r="AU218" s="13" t="s">
        <v>152</v>
      </c>
    </row>
    <row r="219" spans="2:65" s="1" customFormat="1" ht="16.5" customHeight="1" x14ac:dyDescent="0.2">
      <c r="B219" s="28"/>
      <c r="C219" s="126" t="s">
        <v>229</v>
      </c>
      <c r="D219" s="126" t="s">
        <v>147</v>
      </c>
      <c r="E219" s="127" t="s">
        <v>237</v>
      </c>
      <c r="F219" s="128" t="s">
        <v>238</v>
      </c>
      <c r="G219" s="129" t="s">
        <v>150</v>
      </c>
      <c r="H219" s="130">
        <v>47.3</v>
      </c>
      <c r="I219" s="131"/>
      <c r="J219" s="132">
        <f>ROUND(I219*H219,2)</f>
        <v>0</v>
      </c>
      <c r="K219" s="128" t="s">
        <v>830</v>
      </c>
      <c r="L219" s="28"/>
      <c r="M219" s="133" t="s">
        <v>1</v>
      </c>
      <c r="N219" s="134" t="s">
        <v>46</v>
      </c>
      <c r="P219" s="135">
        <f>O219*H219</f>
        <v>0</v>
      </c>
      <c r="Q219" s="135">
        <v>0</v>
      </c>
      <c r="R219" s="135">
        <f>Q219*H219</f>
        <v>0</v>
      </c>
      <c r="S219" s="135">
        <v>0</v>
      </c>
      <c r="T219" s="136">
        <f>S219*H219</f>
        <v>0</v>
      </c>
      <c r="AR219" s="137" t="s">
        <v>151</v>
      </c>
      <c r="AT219" s="137" t="s">
        <v>147</v>
      </c>
      <c r="AU219" s="137" t="s">
        <v>152</v>
      </c>
      <c r="AY219" s="13" t="s">
        <v>146</v>
      </c>
      <c r="BE219" s="138">
        <f>IF(N219="základní",J219,0)</f>
        <v>0</v>
      </c>
      <c r="BF219" s="138">
        <f>IF(N219="snížená",J219,0)</f>
        <v>0</v>
      </c>
      <c r="BG219" s="138">
        <f>IF(N219="zákl. přenesená",J219,0)</f>
        <v>0</v>
      </c>
      <c r="BH219" s="138">
        <f>IF(N219="sníž. přenesená",J219,0)</f>
        <v>0</v>
      </c>
      <c r="BI219" s="138">
        <f>IF(N219="nulová",J219,0)</f>
        <v>0</v>
      </c>
      <c r="BJ219" s="13" t="s">
        <v>152</v>
      </c>
      <c r="BK219" s="138">
        <f>ROUND(I219*H219,2)</f>
        <v>0</v>
      </c>
      <c r="BL219" s="13" t="s">
        <v>151</v>
      </c>
      <c r="BM219" s="137" t="s">
        <v>280</v>
      </c>
    </row>
    <row r="220" spans="2:65" s="1" customFormat="1" x14ac:dyDescent="0.2">
      <c r="B220" s="28"/>
      <c r="D220" s="139" t="s">
        <v>153</v>
      </c>
      <c r="F220" s="140" t="s">
        <v>238</v>
      </c>
      <c r="I220" s="141"/>
      <c r="L220" s="28"/>
      <c r="M220" s="142"/>
      <c r="T220" s="52"/>
      <c r="AT220" s="13" t="s">
        <v>153</v>
      </c>
      <c r="AU220" s="13" t="s">
        <v>152</v>
      </c>
    </row>
    <row r="221" spans="2:65" s="1" customFormat="1" ht="16.5" customHeight="1" x14ac:dyDescent="0.2">
      <c r="B221" s="28"/>
      <c r="C221" s="126" t="s">
        <v>281</v>
      </c>
      <c r="D221" s="126" t="s">
        <v>147</v>
      </c>
      <c r="E221" s="127" t="s">
        <v>282</v>
      </c>
      <c r="F221" s="128" t="s">
        <v>283</v>
      </c>
      <c r="G221" s="129" t="s">
        <v>188</v>
      </c>
      <c r="H221" s="130">
        <v>36.9</v>
      </c>
      <c r="I221" s="131"/>
      <c r="J221" s="132">
        <f>ROUND(I221*H221,2)</f>
        <v>0</v>
      </c>
      <c r="K221" s="128" t="s">
        <v>1</v>
      </c>
      <c r="L221" s="28"/>
      <c r="M221" s="133" t="s">
        <v>1</v>
      </c>
      <c r="N221" s="134" t="s">
        <v>46</v>
      </c>
      <c r="P221" s="135">
        <f>O221*H221</f>
        <v>0</v>
      </c>
      <c r="Q221" s="135">
        <v>0</v>
      </c>
      <c r="R221" s="135">
        <f>Q221*H221</f>
        <v>0</v>
      </c>
      <c r="S221" s="135">
        <v>0</v>
      </c>
      <c r="T221" s="136">
        <f>S221*H221</f>
        <v>0</v>
      </c>
      <c r="AR221" s="137" t="s">
        <v>151</v>
      </c>
      <c r="AT221" s="137" t="s">
        <v>147</v>
      </c>
      <c r="AU221" s="137" t="s">
        <v>152</v>
      </c>
      <c r="AY221" s="13" t="s">
        <v>146</v>
      </c>
      <c r="BE221" s="138">
        <f>IF(N221="základní",J221,0)</f>
        <v>0</v>
      </c>
      <c r="BF221" s="138">
        <f>IF(N221="snížená",J221,0)</f>
        <v>0</v>
      </c>
      <c r="BG221" s="138">
        <f>IF(N221="zákl. přenesená",J221,0)</f>
        <v>0</v>
      </c>
      <c r="BH221" s="138">
        <f>IF(N221="sníž. přenesená",J221,0)</f>
        <v>0</v>
      </c>
      <c r="BI221" s="138">
        <f>IF(N221="nulová",J221,0)</f>
        <v>0</v>
      </c>
      <c r="BJ221" s="13" t="s">
        <v>152</v>
      </c>
      <c r="BK221" s="138">
        <f>ROUND(I221*H221,2)</f>
        <v>0</v>
      </c>
      <c r="BL221" s="13" t="s">
        <v>151</v>
      </c>
      <c r="BM221" s="137" t="s">
        <v>284</v>
      </c>
    </row>
    <row r="222" spans="2:65" s="1" customFormat="1" x14ac:dyDescent="0.2">
      <c r="B222" s="28"/>
      <c r="D222" s="139" t="s">
        <v>153</v>
      </c>
      <c r="F222" s="140" t="s">
        <v>285</v>
      </c>
      <c r="I222" s="141"/>
      <c r="L222" s="28"/>
      <c r="M222" s="142"/>
      <c r="T222" s="52"/>
      <c r="AT222" s="13" t="s">
        <v>153</v>
      </c>
      <c r="AU222" s="13" t="s">
        <v>152</v>
      </c>
    </row>
    <row r="223" spans="2:65" s="1" customFormat="1" ht="16.5" customHeight="1" x14ac:dyDescent="0.2">
      <c r="B223" s="28"/>
      <c r="C223" s="126" t="s">
        <v>232</v>
      </c>
      <c r="D223" s="126" t="s">
        <v>147</v>
      </c>
      <c r="E223" s="127" t="s">
        <v>286</v>
      </c>
      <c r="F223" s="128" t="s">
        <v>287</v>
      </c>
      <c r="G223" s="129" t="s">
        <v>188</v>
      </c>
      <c r="H223" s="130">
        <v>7</v>
      </c>
      <c r="I223" s="131"/>
      <c r="J223" s="132">
        <f>ROUND(I223*H223,2)</f>
        <v>0</v>
      </c>
      <c r="K223" s="128" t="s">
        <v>830</v>
      </c>
      <c r="L223" s="28"/>
      <c r="M223" s="133" t="s">
        <v>1</v>
      </c>
      <c r="N223" s="134" t="s">
        <v>46</v>
      </c>
      <c r="P223" s="135">
        <f>O223*H223</f>
        <v>0</v>
      </c>
      <c r="Q223" s="135">
        <v>0</v>
      </c>
      <c r="R223" s="135">
        <f>Q223*H223</f>
        <v>0</v>
      </c>
      <c r="S223" s="135">
        <v>0</v>
      </c>
      <c r="T223" s="136">
        <f>S223*H223</f>
        <v>0</v>
      </c>
      <c r="AR223" s="137" t="s">
        <v>151</v>
      </c>
      <c r="AT223" s="137" t="s">
        <v>147</v>
      </c>
      <c r="AU223" s="137" t="s">
        <v>152</v>
      </c>
      <c r="AY223" s="13" t="s">
        <v>146</v>
      </c>
      <c r="BE223" s="138">
        <f>IF(N223="základní",J223,0)</f>
        <v>0</v>
      </c>
      <c r="BF223" s="138">
        <f>IF(N223="snížená",J223,0)</f>
        <v>0</v>
      </c>
      <c r="BG223" s="138">
        <f>IF(N223="zákl. přenesená",J223,0)</f>
        <v>0</v>
      </c>
      <c r="BH223" s="138">
        <f>IF(N223="sníž. přenesená",J223,0)</f>
        <v>0</v>
      </c>
      <c r="BI223" s="138">
        <f>IF(N223="nulová",J223,0)</f>
        <v>0</v>
      </c>
      <c r="BJ223" s="13" t="s">
        <v>152</v>
      </c>
      <c r="BK223" s="138">
        <f>ROUND(I223*H223,2)</f>
        <v>0</v>
      </c>
      <c r="BL223" s="13" t="s">
        <v>151</v>
      </c>
      <c r="BM223" s="137" t="s">
        <v>288</v>
      </c>
    </row>
    <row r="224" spans="2:65" s="1" customFormat="1" x14ac:dyDescent="0.2">
      <c r="B224" s="28"/>
      <c r="D224" s="139" t="s">
        <v>153</v>
      </c>
      <c r="F224" s="140" t="s">
        <v>287</v>
      </c>
      <c r="I224" s="141"/>
      <c r="L224" s="28"/>
      <c r="M224" s="142"/>
      <c r="T224" s="52"/>
      <c r="AT224" s="13" t="s">
        <v>153</v>
      </c>
      <c r="AU224" s="13" t="s">
        <v>152</v>
      </c>
    </row>
    <row r="225" spans="2:65" s="1" customFormat="1" ht="24.2" customHeight="1" x14ac:dyDescent="0.2">
      <c r="B225" s="28"/>
      <c r="C225" s="126" t="s">
        <v>289</v>
      </c>
      <c r="D225" s="126" t="s">
        <v>147</v>
      </c>
      <c r="E225" s="127" t="s">
        <v>290</v>
      </c>
      <c r="F225" s="128" t="s">
        <v>291</v>
      </c>
      <c r="G225" s="129" t="s">
        <v>188</v>
      </c>
      <c r="H225" s="130">
        <v>15.4</v>
      </c>
      <c r="I225" s="131"/>
      <c r="J225" s="132">
        <f>ROUND(I225*H225,2)</f>
        <v>0</v>
      </c>
      <c r="K225" s="128" t="s">
        <v>830</v>
      </c>
      <c r="L225" s="28"/>
      <c r="M225" s="133" t="s">
        <v>1</v>
      </c>
      <c r="N225" s="134" t="s">
        <v>46</v>
      </c>
      <c r="P225" s="135">
        <f>O225*H225</f>
        <v>0</v>
      </c>
      <c r="Q225" s="135">
        <v>0</v>
      </c>
      <c r="R225" s="135">
        <f>Q225*H225</f>
        <v>0</v>
      </c>
      <c r="S225" s="135">
        <v>0</v>
      </c>
      <c r="T225" s="136">
        <f>S225*H225</f>
        <v>0</v>
      </c>
      <c r="AR225" s="137" t="s">
        <v>151</v>
      </c>
      <c r="AT225" s="137" t="s">
        <v>147</v>
      </c>
      <c r="AU225" s="137" t="s">
        <v>152</v>
      </c>
      <c r="AY225" s="13" t="s">
        <v>146</v>
      </c>
      <c r="BE225" s="138">
        <f>IF(N225="základní",J225,0)</f>
        <v>0</v>
      </c>
      <c r="BF225" s="138">
        <f>IF(N225="snížená",J225,0)</f>
        <v>0</v>
      </c>
      <c r="BG225" s="138">
        <f>IF(N225="zákl. přenesená",J225,0)</f>
        <v>0</v>
      </c>
      <c r="BH225" s="138">
        <f>IF(N225="sníž. přenesená",J225,0)</f>
        <v>0</v>
      </c>
      <c r="BI225" s="138">
        <f>IF(N225="nulová",J225,0)</f>
        <v>0</v>
      </c>
      <c r="BJ225" s="13" t="s">
        <v>152</v>
      </c>
      <c r="BK225" s="138">
        <f>ROUND(I225*H225,2)</f>
        <v>0</v>
      </c>
      <c r="BL225" s="13" t="s">
        <v>151</v>
      </c>
      <c r="BM225" s="137" t="s">
        <v>292</v>
      </c>
    </row>
    <row r="226" spans="2:65" s="1" customFormat="1" x14ac:dyDescent="0.2">
      <c r="B226" s="28"/>
      <c r="D226" s="139" t="s">
        <v>153</v>
      </c>
      <c r="F226" s="140" t="s">
        <v>291</v>
      </c>
      <c r="I226" s="141"/>
      <c r="L226" s="28"/>
      <c r="M226" s="142"/>
      <c r="T226" s="52"/>
      <c r="AT226" s="13" t="s">
        <v>153</v>
      </c>
      <c r="AU226" s="13" t="s">
        <v>152</v>
      </c>
    </row>
    <row r="227" spans="2:65" s="11" customFormat="1" ht="25.9" customHeight="1" x14ac:dyDescent="0.2">
      <c r="B227" s="116"/>
      <c r="D227" s="117" t="s">
        <v>79</v>
      </c>
      <c r="E227" s="118" t="s">
        <v>293</v>
      </c>
      <c r="F227" s="118" t="s">
        <v>294</v>
      </c>
      <c r="I227" s="119"/>
      <c r="J227" s="120">
        <f>BK227</f>
        <v>0</v>
      </c>
      <c r="L227" s="116"/>
      <c r="M227" s="121"/>
      <c r="P227" s="122">
        <f>SUM(P228:P235)</f>
        <v>0</v>
      </c>
      <c r="R227" s="122">
        <f>SUM(R228:R235)</f>
        <v>0</v>
      </c>
      <c r="T227" s="123">
        <f>SUM(T228:T235)</f>
        <v>0</v>
      </c>
      <c r="AR227" s="117" t="s">
        <v>88</v>
      </c>
      <c r="AT227" s="124" t="s">
        <v>79</v>
      </c>
      <c r="AU227" s="124" t="s">
        <v>80</v>
      </c>
      <c r="AY227" s="117" t="s">
        <v>146</v>
      </c>
      <c r="BK227" s="125">
        <f>SUM(BK228:BK235)</f>
        <v>0</v>
      </c>
    </row>
    <row r="228" spans="2:65" s="1" customFormat="1" ht="37.9" customHeight="1" x14ac:dyDescent="0.2">
      <c r="B228" s="28"/>
      <c r="C228" s="126" t="s">
        <v>236</v>
      </c>
      <c r="D228" s="126" t="s">
        <v>147</v>
      </c>
      <c r="E228" s="127" t="s">
        <v>295</v>
      </c>
      <c r="F228" s="128" t="s">
        <v>296</v>
      </c>
      <c r="G228" s="129" t="s">
        <v>150</v>
      </c>
      <c r="H228" s="130">
        <v>41</v>
      </c>
      <c r="I228" s="131"/>
      <c r="J228" s="132">
        <f>ROUND(I228*H228,2)</f>
        <v>0</v>
      </c>
      <c r="K228" s="128" t="s">
        <v>830</v>
      </c>
      <c r="L228" s="28"/>
      <c r="M228" s="133" t="s">
        <v>1</v>
      </c>
      <c r="N228" s="134" t="s">
        <v>46</v>
      </c>
      <c r="P228" s="135">
        <f>O228*H228</f>
        <v>0</v>
      </c>
      <c r="Q228" s="135">
        <v>0</v>
      </c>
      <c r="R228" s="135">
        <f>Q228*H228</f>
        <v>0</v>
      </c>
      <c r="S228" s="135">
        <v>0</v>
      </c>
      <c r="T228" s="136">
        <f>S228*H228</f>
        <v>0</v>
      </c>
      <c r="AR228" s="137" t="s">
        <v>151</v>
      </c>
      <c r="AT228" s="137" t="s">
        <v>147</v>
      </c>
      <c r="AU228" s="137" t="s">
        <v>88</v>
      </c>
      <c r="AY228" s="13" t="s">
        <v>146</v>
      </c>
      <c r="BE228" s="138">
        <f>IF(N228="základní",J228,0)</f>
        <v>0</v>
      </c>
      <c r="BF228" s="138">
        <f>IF(N228="snížená",J228,0)</f>
        <v>0</v>
      </c>
      <c r="BG228" s="138">
        <f>IF(N228="zákl. přenesená",J228,0)</f>
        <v>0</v>
      </c>
      <c r="BH228" s="138">
        <f>IF(N228="sníž. přenesená",J228,0)</f>
        <v>0</v>
      </c>
      <c r="BI228" s="138">
        <f>IF(N228="nulová",J228,0)</f>
        <v>0</v>
      </c>
      <c r="BJ228" s="13" t="s">
        <v>152</v>
      </c>
      <c r="BK228" s="138">
        <f>ROUND(I228*H228,2)</f>
        <v>0</v>
      </c>
      <c r="BL228" s="13" t="s">
        <v>151</v>
      </c>
      <c r="BM228" s="137" t="s">
        <v>297</v>
      </c>
    </row>
    <row r="229" spans="2:65" s="1" customFormat="1" ht="19.5" x14ac:dyDescent="0.2">
      <c r="B229" s="28"/>
      <c r="D229" s="139" t="s">
        <v>153</v>
      </c>
      <c r="F229" s="140" t="s">
        <v>296</v>
      </c>
      <c r="I229" s="141"/>
      <c r="L229" s="28"/>
      <c r="M229" s="142"/>
      <c r="T229" s="52"/>
      <c r="AT229" s="13" t="s">
        <v>153</v>
      </c>
      <c r="AU229" s="13" t="s">
        <v>88</v>
      </c>
    </row>
    <row r="230" spans="2:65" s="1" customFormat="1" ht="37.9" customHeight="1" x14ac:dyDescent="0.2">
      <c r="B230" s="28"/>
      <c r="C230" s="126" t="s">
        <v>298</v>
      </c>
      <c r="D230" s="126" t="s">
        <v>147</v>
      </c>
      <c r="E230" s="127" t="s">
        <v>299</v>
      </c>
      <c r="F230" s="128" t="s">
        <v>300</v>
      </c>
      <c r="G230" s="129" t="s">
        <v>188</v>
      </c>
      <c r="H230" s="130">
        <v>8.91</v>
      </c>
      <c r="I230" s="131"/>
      <c r="J230" s="132">
        <f>ROUND(I230*H230,2)</f>
        <v>0</v>
      </c>
      <c r="K230" s="128" t="s">
        <v>830</v>
      </c>
      <c r="L230" s="28"/>
      <c r="M230" s="133" t="s">
        <v>1</v>
      </c>
      <c r="N230" s="134" t="s">
        <v>46</v>
      </c>
      <c r="P230" s="135">
        <f>O230*H230</f>
        <v>0</v>
      </c>
      <c r="Q230" s="135">
        <v>0</v>
      </c>
      <c r="R230" s="135">
        <f>Q230*H230</f>
        <v>0</v>
      </c>
      <c r="S230" s="135">
        <v>0</v>
      </c>
      <c r="T230" s="136">
        <f>S230*H230</f>
        <v>0</v>
      </c>
      <c r="AR230" s="137" t="s">
        <v>151</v>
      </c>
      <c r="AT230" s="137" t="s">
        <v>147</v>
      </c>
      <c r="AU230" s="137" t="s">
        <v>88</v>
      </c>
      <c r="AY230" s="13" t="s">
        <v>146</v>
      </c>
      <c r="BE230" s="138">
        <f>IF(N230="základní",J230,0)</f>
        <v>0</v>
      </c>
      <c r="BF230" s="138">
        <f>IF(N230="snížená",J230,0)</f>
        <v>0</v>
      </c>
      <c r="BG230" s="138">
        <f>IF(N230="zákl. přenesená",J230,0)</f>
        <v>0</v>
      </c>
      <c r="BH230" s="138">
        <f>IF(N230="sníž. přenesená",J230,0)</f>
        <v>0</v>
      </c>
      <c r="BI230" s="138">
        <f>IF(N230="nulová",J230,0)</f>
        <v>0</v>
      </c>
      <c r="BJ230" s="13" t="s">
        <v>152</v>
      </c>
      <c r="BK230" s="138">
        <f>ROUND(I230*H230,2)</f>
        <v>0</v>
      </c>
      <c r="BL230" s="13" t="s">
        <v>151</v>
      </c>
      <c r="BM230" s="137" t="s">
        <v>301</v>
      </c>
    </row>
    <row r="231" spans="2:65" s="1" customFormat="1" ht="29.25" x14ac:dyDescent="0.2">
      <c r="B231" s="28"/>
      <c r="D231" s="139" t="s">
        <v>153</v>
      </c>
      <c r="F231" s="140" t="s">
        <v>300</v>
      </c>
      <c r="I231" s="141"/>
      <c r="L231" s="28"/>
      <c r="M231" s="142"/>
      <c r="T231" s="52"/>
      <c r="AT231" s="13" t="s">
        <v>153</v>
      </c>
      <c r="AU231" s="13" t="s">
        <v>88</v>
      </c>
    </row>
    <row r="232" spans="2:65" s="1" customFormat="1" ht="16.5" customHeight="1" x14ac:dyDescent="0.2">
      <c r="B232" s="28"/>
      <c r="C232" s="126" t="s">
        <v>239</v>
      </c>
      <c r="D232" s="126" t="s">
        <v>147</v>
      </c>
      <c r="E232" s="127" t="s">
        <v>302</v>
      </c>
      <c r="F232" s="128" t="s">
        <v>303</v>
      </c>
      <c r="G232" s="129" t="s">
        <v>188</v>
      </c>
      <c r="H232" s="130">
        <v>56.1</v>
      </c>
      <c r="I232" s="131"/>
      <c r="J232" s="132">
        <f>ROUND(I232*H232,2)</f>
        <v>0</v>
      </c>
      <c r="K232" s="128" t="s">
        <v>830</v>
      </c>
      <c r="L232" s="28"/>
      <c r="M232" s="133" t="s">
        <v>1</v>
      </c>
      <c r="N232" s="134" t="s">
        <v>46</v>
      </c>
      <c r="P232" s="135">
        <f>O232*H232</f>
        <v>0</v>
      </c>
      <c r="Q232" s="135">
        <v>0</v>
      </c>
      <c r="R232" s="135">
        <f>Q232*H232</f>
        <v>0</v>
      </c>
      <c r="S232" s="135">
        <v>0</v>
      </c>
      <c r="T232" s="136">
        <f>S232*H232</f>
        <v>0</v>
      </c>
      <c r="AR232" s="137" t="s">
        <v>151</v>
      </c>
      <c r="AT232" s="137" t="s">
        <v>147</v>
      </c>
      <c r="AU232" s="137" t="s">
        <v>88</v>
      </c>
      <c r="AY232" s="13" t="s">
        <v>146</v>
      </c>
      <c r="BE232" s="138">
        <f>IF(N232="základní",J232,0)</f>
        <v>0</v>
      </c>
      <c r="BF232" s="138">
        <f>IF(N232="snížená",J232,0)</f>
        <v>0</v>
      </c>
      <c r="BG232" s="138">
        <f>IF(N232="zákl. přenesená",J232,0)</f>
        <v>0</v>
      </c>
      <c r="BH232" s="138">
        <f>IF(N232="sníž. přenesená",J232,0)</f>
        <v>0</v>
      </c>
      <c r="BI232" s="138">
        <f>IF(N232="nulová",J232,0)</f>
        <v>0</v>
      </c>
      <c r="BJ232" s="13" t="s">
        <v>152</v>
      </c>
      <c r="BK232" s="138">
        <f>ROUND(I232*H232,2)</f>
        <v>0</v>
      </c>
      <c r="BL232" s="13" t="s">
        <v>151</v>
      </c>
      <c r="BM232" s="137" t="s">
        <v>304</v>
      </c>
    </row>
    <row r="233" spans="2:65" s="1" customFormat="1" x14ac:dyDescent="0.2">
      <c r="B233" s="28"/>
      <c r="D233" s="139" t="s">
        <v>153</v>
      </c>
      <c r="F233" s="140" t="s">
        <v>303</v>
      </c>
      <c r="I233" s="141"/>
      <c r="L233" s="28"/>
      <c r="M233" s="142"/>
      <c r="T233" s="52"/>
      <c r="AT233" s="13" t="s">
        <v>153</v>
      </c>
      <c r="AU233" s="13" t="s">
        <v>88</v>
      </c>
    </row>
    <row r="234" spans="2:65" s="1" customFormat="1" ht="16.5" customHeight="1" x14ac:dyDescent="0.2">
      <c r="B234" s="28"/>
      <c r="C234" s="126" t="s">
        <v>305</v>
      </c>
      <c r="D234" s="126" t="s">
        <v>147</v>
      </c>
      <c r="E234" s="127" t="s">
        <v>306</v>
      </c>
      <c r="F234" s="128" t="s">
        <v>307</v>
      </c>
      <c r="G234" s="129" t="s">
        <v>308</v>
      </c>
      <c r="H234" s="130">
        <v>0.75</v>
      </c>
      <c r="I234" s="131"/>
      <c r="J234" s="132">
        <f>ROUND(I234*H234,2)</f>
        <v>0</v>
      </c>
      <c r="K234" s="128" t="s">
        <v>830</v>
      </c>
      <c r="L234" s="28"/>
      <c r="M234" s="133" t="s">
        <v>1</v>
      </c>
      <c r="N234" s="134" t="s">
        <v>46</v>
      </c>
      <c r="P234" s="135">
        <f>O234*H234</f>
        <v>0</v>
      </c>
      <c r="Q234" s="135">
        <v>0</v>
      </c>
      <c r="R234" s="135">
        <f>Q234*H234</f>
        <v>0</v>
      </c>
      <c r="S234" s="135">
        <v>0</v>
      </c>
      <c r="T234" s="136">
        <f>S234*H234</f>
        <v>0</v>
      </c>
      <c r="AR234" s="137" t="s">
        <v>151</v>
      </c>
      <c r="AT234" s="137" t="s">
        <v>147</v>
      </c>
      <c r="AU234" s="137" t="s">
        <v>88</v>
      </c>
      <c r="AY234" s="13" t="s">
        <v>146</v>
      </c>
      <c r="BE234" s="138">
        <f>IF(N234="základní",J234,0)</f>
        <v>0</v>
      </c>
      <c r="BF234" s="138">
        <f>IF(N234="snížená",J234,0)</f>
        <v>0</v>
      </c>
      <c r="BG234" s="138">
        <f>IF(N234="zákl. přenesená",J234,0)</f>
        <v>0</v>
      </c>
      <c r="BH234" s="138">
        <f>IF(N234="sníž. přenesená",J234,0)</f>
        <v>0</v>
      </c>
      <c r="BI234" s="138">
        <f>IF(N234="nulová",J234,0)</f>
        <v>0</v>
      </c>
      <c r="BJ234" s="13" t="s">
        <v>152</v>
      </c>
      <c r="BK234" s="138">
        <f>ROUND(I234*H234,2)</f>
        <v>0</v>
      </c>
      <c r="BL234" s="13" t="s">
        <v>151</v>
      </c>
      <c r="BM234" s="137" t="s">
        <v>309</v>
      </c>
    </row>
    <row r="235" spans="2:65" s="1" customFormat="1" x14ac:dyDescent="0.2">
      <c r="B235" s="28"/>
      <c r="D235" s="139" t="s">
        <v>153</v>
      </c>
      <c r="F235" s="140" t="s">
        <v>307</v>
      </c>
      <c r="I235" s="141"/>
      <c r="L235" s="28"/>
      <c r="M235" s="142"/>
      <c r="T235" s="52"/>
      <c r="AT235" s="13" t="s">
        <v>153</v>
      </c>
      <c r="AU235" s="13" t="s">
        <v>88</v>
      </c>
    </row>
    <row r="236" spans="2:65" s="11" customFormat="1" ht="25.9" customHeight="1" x14ac:dyDescent="0.2">
      <c r="B236" s="116"/>
      <c r="D236" s="117" t="s">
        <v>79</v>
      </c>
      <c r="E236" s="118" t="s">
        <v>310</v>
      </c>
      <c r="F236" s="118" t="s">
        <v>311</v>
      </c>
      <c r="I236" s="119"/>
      <c r="J236" s="120">
        <f>BK236</f>
        <v>0</v>
      </c>
      <c r="L236" s="116"/>
      <c r="M236" s="121"/>
      <c r="P236" s="122">
        <f>SUM(P237:P260)</f>
        <v>0</v>
      </c>
      <c r="R236" s="122">
        <f>SUM(R237:R260)</f>
        <v>0</v>
      </c>
      <c r="T236" s="123">
        <f>SUM(T237:T260)</f>
        <v>0</v>
      </c>
      <c r="AR236" s="117" t="s">
        <v>88</v>
      </c>
      <c r="AT236" s="124" t="s">
        <v>79</v>
      </c>
      <c r="AU236" s="124" t="s">
        <v>80</v>
      </c>
      <c r="AY236" s="117" t="s">
        <v>146</v>
      </c>
      <c r="BK236" s="125">
        <f>SUM(BK237:BK260)</f>
        <v>0</v>
      </c>
    </row>
    <row r="237" spans="2:65" s="1" customFormat="1" ht="24.2" customHeight="1" x14ac:dyDescent="0.2">
      <c r="B237" s="28"/>
      <c r="C237" s="126" t="s">
        <v>243</v>
      </c>
      <c r="D237" s="126" t="s">
        <v>147</v>
      </c>
      <c r="E237" s="127" t="s">
        <v>312</v>
      </c>
      <c r="F237" s="128" t="s">
        <v>313</v>
      </c>
      <c r="G237" s="129" t="s">
        <v>188</v>
      </c>
      <c r="H237" s="130">
        <v>10</v>
      </c>
      <c r="I237" s="131"/>
      <c r="J237" s="132">
        <f>ROUND(I237*H237,2)</f>
        <v>0</v>
      </c>
      <c r="K237" s="128" t="s">
        <v>830</v>
      </c>
      <c r="L237" s="28"/>
      <c r="M237" s="133" t="s">
        <v>1</v>
      </c>
      <c r="N237" s="134" t="s">
        <v>46</v>
      </c>
      <c r="P237" s="135">
        <f>O237*H237</f>
        <v>0</v>
      </c>
      <c r="Q237" s="135">
        <v>0</v>
      </c>
      <c r="R237" s="135">
        <f>Q237*H237</f>
        <v>0</v>
      </c>
      <c r="S237" s="135">
        <v>0</v>
      </c>
      <c r="T237" s="136">
        <f>S237*H237</f>
        <v>0</v>
      </c>
      <c r="AR237" s="137" t="s">
        <v>151</v>
      </c>
      <c r="AT237" s="137" t="s">
        <v>147</v>
      </c>
      <c r="AU237" s="137" t="s">
        <v>88</v>
      </c>
      <c r="AY237" s="13" t="s">
        <v>146</v>
      </c>
      <c r="BE237" s="138">
        <f>IF(N237="základní",J237,0)</f>
        <v>0</v>
      </c>
      <c r="BF237" s="138">
        <f>IF(N237="snížená",J237,0)</f>
        <v>0</v>
      </c>
      <c r="BG237" s="138">
        <f>IF(N237="zákl. přenesená",J237,0)</f>
        <v>0</v>
      </c>
      <c r="BH237" s="138">
        <f>IF(N237="sníž. přenesená",J237,0)</f>
        <v>0</v>
      </c>
      <c r="BI237" s="138">
        <f>IF(N237="nulová",J237,0)</f>
        <v>0</v>
      </c>
      <c r="BJ237" s="13" t="s">
        <v>152</v>
      </c>
      <c r="BK237" s="138">
        <f>ROUND(I237*H237,2)</f>
        <v>0</v>
      </c>
      <c r="BL237" s="13" t="s">
        <v>151</v>
      </c>
      <c r="BM237" s="137" t="s">
        <v>314</v>
      </c>
    </row>
    <row r="238" spans="2:65" s="1" customFormat="1" ht="19.5" x14ac:dyDescent="0.2">
      <c r="B238" s="28"/>
      <c r="D238" s="139" t="s">
        <v>153</v>
      </c>
      <c r="F238" s="140" t="s">
        <v>313</v>
      </c>
      <c r="I238" s="141"/>
      <c r="L238" s="28"/>
      <c r="M238" s="142"/>
      <c r="T238" s="52"/>
      <c r="AT238" s="13" t="s">
        <v>153</v>
      </c>
      <c r="AU238" s="13" t="s">
        <v>88</v>
      </c>
    </row>
    <row r="239" spans="2:65" s="1" customFormat="1" ht="16.5" customHeight="1" x14ac:dyDescent="0.2">
      <c r="B239" s="28"/>
      <c r="C239" s="126" t="s">
        <v>315</v>
      </c>
      <c r="D239" s="126" t="s">
        <v>147</v>
      </c>
      <c r="E239" s="127" t="s">
        <v>316</v>
      </c>
      <c r="F239" s="128" t="s">
        <v>317</v>
      </c>
      <c r="G239" s="129" t="s">
        <v>150</v>
      </c>
      <c r="H239" s="130">
        <v>288</v>
      </c>
      <c r="I239" s="131"/>
      <c r="J239" s="132">
        <f>ROUND(I239*H239,2)</f>
        <v>0</v>
      </c>
      <c r="K239" s="128" t="s">
        <v>830</v>
      </c>
      <c r="L239" s="28"/>
      <c r="M239" s="133" t="s">
        <v>1</v>
      </c>
      <c r="N239" s="134" t="s">
        <v>46</v>
      </c>
      <c r="P239" s="135">
        <f>O239*H239</f>
        <v>0</v>
      </c>
      <c r="Q239" s="135">
        <v>0</v>
      </c>
      <c r="R239" s="135">
        <f>Q239*H239</f>
        <v>0</v>
      </c>
      <c r="S239" s="135">
        <v>0</v>
      </c>
      <c r="T239" s="136">
        <f>S239*H239</f>
        <v>0</v>
      </c>
      <c r="AR239" s="137" t="s">
        <v>151</v>
      </c>
      <c r="AT239" s="137" t="s">
        <v>147</v>
      </c>
      <c r="AU239" s="137" t="s">
        <v>88</v>
      </c>
      <c r="AY239" s="13" t="s">
        <v>146</v>
      </c>
      <c r="BE239" s="138">
        <f>IF(N239="základní",J239,0)</f>
        <v>0</v>
      </c>
      <c r="BF239" s="138">
        <f>IF(N239="snížená",J239,0)</f>
        <v>0</v>
      </c>
      <c r="BG239" s="138">
        <f>IF(N239="zákl. přenesená",J239,0)</f>
        <v>0</v>
      </c>
      <c r="BH239" s="138">
        <f>IF(N239="sníž. přenesená",J239,0)</f>
        <v>0</v>
      </c>
      <c r="BI239" s="138">
        <f>IF(N239="nulová",J239,0)</f>
        <v>0</v>
      </c>
      <c r="BJ239" s="13" t="s">
        <v>152</v>
      </c>
      <c r="BK239" s="138">
        <f>ROUND(I239*H239,2)</f>
        <v>0</v>
      </c>
      <c r="BL239" s="13" t="s">
        <v>151</v>
      </c>
      <c r="BM239" s="137" t="s">
        <v>318</v>
      </c>
    </row>
    <row r="240" spans="2:65" s="1" customFormat="1" x14ac:dyDescent="0.2">
      <c r="B240" s="28"/>
      <c r="D240" s="139" t="s">
        <v>153</v>
      </c>
      <c r="F240" s="140" t="s">
        <v>317</v>
      </c>
      <c r="I240" s="141"/>
      <c r="L240" s="28"/>
      <c r="M240" s="142"/>
      <c r="T240" s="52"/>
      <c r="AT240" s="13" t="s">
        <v>153</v>
      </c>
      <c r="AU240" s="13" t="s">
        <v>88</v>
      </c>
    </row>
    <row r="241" spans="2:65" s="1" customFormat="1" ht="16.5" customHeight="1" x14ac:dyDescent="0.2">
      <c r="B241" s="28"/>
      <c r="C241" s="126" t="s">
        <v>244</v>
      </c>
      <c r="D241" s="126" t="s">
        <v>147</v>
      </c>
      <c r="E241" s="127" t="s">
        <v>319</v>
      </c>
      <c r="F241" s="128" t="s">
        <v>320</v>
      </c>
      <c r="G241" s="129" t="s">
        <v>150</v>
      </c>
      <c r="H241" s="130">
        <v>21.4</v>
      </c>
      <c r="I241" s="131"/>
      <c r="J241" s="132">
        <f>ROUND(I241*H241,2)</f>
        <v>0</v>
      </c>
      <c r="K241" s="128" t="s">
        <v>830</v>
      </c>
      <c r="L241" s="28"/>
      <c r="M241" s="133" t="s">
        <v>1</v>
      </c>
      <c r="N241" s="134" t="s">
        <v>46</v>
      </c>
      <c r="P241" s="135">
        <f>O241*H241</f>
        <v>0</v>
      </c>
      <c r="Q241" s="135">
        <v>0</v>
      </c>
      <c r="R241" s="135">
        <f>Q241*H241</f>
        <v>0</v>
      </c>
      <c r="S241" s="135">
        <v>0</v>
      </c>
      <c r="T241" s="136">
        <f>S241*H241</f>
        <v>0</v>
      </c>
      <c r="AR241" s="137" t="s">
        <v>151</v>
      </c>
      <c r="AT241" s="137" t="s">
        <v>147</v>
      </c>
      <c r="AU241" s="137" t="s">
        <v>88</v>
      </c>
      <c r="AY241" s="13" t="s">
        <v>146</v>
      </c>
      <c r="BE241" s="138">
        <f>IF(N241="základní",J241,0)</f>
        <v>0</v>
      </c>
      <c r="BF241" s="138">
        <f>IF(N241="snížená",J241,0)</f>
        <v>0</v>
      </c>
      <c r="BG241" s="138">
        <f>IF(N241="zákl. přenesená",J241,0)</f>
        <v>0</v>
      </c>
      <c r="BH241" s="138">
        <f>IF(N241="sníž. přenesená",J241,0)</f>
        <v>0</v>
      </c>
      <c r="BI241" s="138">
        <f>IF(N241="nulová",J241,0)</f>
        <v>0</v>
      </c>
      <c r="BJ241" s="13" t="s">
        <v>152</v>
      </c>
      <c r="BK241" s="138">
        <f>ROUND(I241*H241,2)</f>
        <v>0</v>
      </c>
      <c r="BL241" s="13" t="s">
        <v>151</v>
      </c>
      <c r="BM241" s="137" t="s">
        <v>321</v>
      </c>
    </row>
    <row r="242" spans="2:65" s="1" customFormat="1" x14ac:dyDescent="0.2">
      <c r="B242" s="28"/>
      <c r="D242" s="139" t="s">
        <v>153</v>
      </c>
      <c r="F242" s="140" t="s">
        <v>320</v>
      </c>
      <c r="I242" s="141"/>
      <c r="L242" s="28"/>
      <c r="M242" s="142"/>
      <c r="T242" s="52"/>
      <c r="AT242" s="13" t="s">
        <v>153</v>
      </c>
      <c r="AU242" s="13" t="s">
        <v>88</v>
      </c>
    </row>
    <row r="243" spans="2:65" s="1" customFormat="1" ht="24.2" customHeight="1" x14ac:dyDescent="0.2">
      <c r="B243" s="28"/>
      <c r="C243" s="126" t="s">
        <v>322</v>
      </c>
      <c r="D243" s="126" t="s">
        <v>147</v>
      </c>
      <c r="E243" s="127" t="s">
        <v>323</v>
      </c>
      <c r="F243" s="128" t="s">
        <v>324</v>
      </c>
      <c r="G243" s="129" t="s">
        <v>150</v>
      </c>
      <c r="H243" s="130">
        <v>288</v>
      </c>
      <c r="I243" s="131"/>
      <c r="J243" s="132">
        <f>ROUND(I243*H243,2)</f>
        <v>0</v>
      </c>
      <c r="K243" s="128" t="s">
        <v>830</v>
      </c>
      <c r="L243" s="28"/>
      <c r="M243" s="133" t="s">
        <v>1</v>
      </c>
      <c r="N243" s="134" t="s">
        <v>46</v>
      </c>
      <c r="P243" s="135">
        <f>O243*H243</f>
        <v>0</v>
      </c>
      <c r="Q243" s="135">
        <v>0</v>
      </c>
      <c r="R243" s="135">
        <f>Q243*H243</f>
        <v>0</v>
      </c>
      <c r="S243" s="135">
        <v>0</v>
      </c>
      <c r="T243" s="136">
        <f>S243*H243</f>
        <v>0</v>
      </c>
      <c r="AR243" s="137" t="s">
        <v>151</v>
      </c>
      <c r="AT243" s="137" t="s">
        <v>147</v>
      </c>
      <c r="AU243" s="137" t="s">
        <v>88</v>
      </c>
      <c r="AY243" s="13" t="s">
        <v>146</v>
      </c>
      <c r="BE243" s="138">
        <f>IF(N243="základní",J243,0)</f>
        <v>0</v>
      </c>
      <c r="BF243" s="138">
        <f>IF(N243="snížená",J243,0)</f>
        <v>0</v>
      </c>
      <c r="BG243" s="138">
        <f>IF(N243="zákl. přenesená",J243,0)</f>
        <v>0</v>
      </c>
      <c r="BH243" s="138">
        <f>IF(N243="sníž. přenesená",J243,0)</f>
        <v>0</v>
      </c>
      <c r="BI243" s="138">
        <f>IF(N243="nulová",J243,0)</f>
        <v>0</v>
      </c>
      <c r="BJ243" s="13" t="s">
        <v>152</v>
      </c>
      <c r="BK243" s="138">
        <f>ROUND(I243*H243,2)</f>
        <v>0</v>
      </c>
      <c r="BL243" s="13" t="s">
        <v>151</v>
      </c>
      <c r="BM243" s="137" t="s">
        <v>325</v>
      </c>
    </row>
    <row r="244" spans="2:65" s="1" customFormat="1" x14ac:dyDescent="0.2">
      <c r="B244" s="28"/>
      <c r="D244" s="139" t="s">
        <v>153</v>
      </c>
      <c r="F244" s="140" t="s">
        <v>324</v>
      </c>
      <c r="I244" s="141"/>
      <c r="L244" s="28"/>
      <c r="M244" s="142"/>
      <c r="T244" s="52"/>
      <c r="AT244" s="13" t="s">
        <v>153</v>
      </c>
      <c r="AU244" s="13" t="s">
        <v>88</v>
      </c>
    </row>
    <row r="245" spans="2:65" s="1" customFormat="1" ht="21.75" customHeight="1" x14ac:dyDescent="0.2">
      <c r="B245" s="28"/>
      <c r="C245" s="126" t="s">
        <v>246</v>
      </c>
      <c r="D245" s="126" t="s">
        <v>147</v>
      </c>
      <c r="E245" s="127" t="s">
        <v>326</v>
      </c>
      <c r="F245" s="128" t="s">
        <v>327</v>
      </c>
      <c r="G245" s="129" t="s">
        <v>150</v>
      </c>
      <c r="H245" s="130">
        <v>21.4</v>
      </c>
      <c r="I245" s="131"/>
      <c r="J245" s="132">
        <f>ROUND(I245*H245,2)</f>
        <v>0</v>
      </c>
      <c r="K245" s="128" t="s">
        <v>830</v>
      </c>
      <c r="L245" s="28"/>
      <c r="M245" s="133" t="s">
        <v>1</v>
      </c>
      <c r="N245" s="134" t="s">
        <v>46</v>
      </c>
      <c r="P245" s="135">
        <f>O245*H245</f>
        <v>0</v>
      </c>
      <c r="Q245" s="135">
        <v>0</v>
      </c>
      <c r="R245" s="135">
        <f>Q245*H245</f>
        <v>0</v>
      </c>
      <c r="S245" s="135">
        <v>0</v>
      </c>
      <c r="T245" s="136">
        <f>S245*H245</f>
        <v>0</v>
      </c>
      <c r="AR245" s="137" t="s">
        <v>151</v>
      </c>
      <c r="AT245" s="137" t="s">
        <v>147</v>
      </c>
      <c r="AU245" s="137" t="s">
        <v>88</v>
      </c>
      <c r="AY245" s="13" t="s">
        <v>146</v>
      </c>
      <c r="BE245" s="138">
        <f>IF(N245="základní",J245,0)</f>
        <v>0</v>
      </c>
      <c r="BF245" s="138">
        <f>IF(N245="snížená",J245,0)</f>
        <v>0</v>
      </c>
      <c r="BG245" s="138">
        <f>IF(N245="zákl. přenesená",J245,0)</f>
        <v>0</v>
      </c>
      <c r="BH245" s="138">
        <f>IF(N245="sníž. přenesená",J245,0)</f>
        <v>0</v>
      </c>
      <c r="BI245" s="138">
        <f>IF(N245="nulová",J245,0)</f>
        <v>0</v>
      </c>
      <c r="BJ245" s="13" t="s">
        <v>152</v>
      </c>
      <c r="BK245" s="138">
        <f>ROUND(I245*H245,2)</f>
        <v>0</v>
      </c>
      <c r="BL245" s="13" t="s">
        <v>151</v>
      </c>
      <c r="BM245" s="137" t="s">
        <v>328</v>
      </c>
    </row>
    <row r="246" spans="2:65" s="1" customFormat="1" x14ac:dyDescent="0.2">
      <c r="B246" s="28"/>
      <c r="D246" s="139" t="s">
        <v>153</v>
      </c>
      <c r="F246" s="140" t="s">
        <v>327</v>
      </c>
      <c r="I246" s="141"/>
      <c r="L246" s="28"/>
      <c r="M246" s="142"/>
      <c r="T246" s="52"/>
      <c r="AT246" s="13" t="s">
        <v>153</v>
      </c>
      <c r="AU246" s="13" t="s">
        <v>88</v>
      </c>
    </row>
    <row r="247" spans="2:65" s="1" customFormat="1" ht="16.5" customHeight="1" x14ac:dyDescent="0.2">
      <c r="B247" s="28"/>
      <c r="C247" s="126" t="s">
        <v>329</v>
      </c>
      <c r="D247" s="126" t="s">
        <v>147</v>
      </c>
      <c r="E247" s="127" t="s">
        <v>330</v>
      </c>
      <c r="F247" s="128" t="s">
        <v>331</v>
      </c>
      <c r="G247" s="129" t="s">
        <v>150</v>
      </c>
      <c r="H247" s="130">
        <v>288</v>
      </c>
      <c r="I247" s="131"/>
      <c r="J247" s="132">
        <f>ROUND(I247*H247,2)</f>
        <v>0</v>
      </c>
      <c r="K247" s="128" t="s">
        <v>830</v>
      </c>
      <c r="L247" s="28"/>
      <c r="M247" s="133" t="s">
        <v>1</v>
      </c>
      <c r="N247" s="134" t="s">
        <v>46</v>
      </c>
      <c r="P247" s="135">
        <f>O247*H247</f>
        <v>0</v>
      </c>
      <c r="Q247" s="135">
        <v>0</v>
      </c>
      <c r="R247" s="135">
        <f>Q247*H247</f>
        <v>0</v>
      </c>
      <c r="S247" s="135">
        <v>0</v>
      </c>
      <c r="T247" s="136">
        <f>S247*H247</f>
        <v>0</v>
      </c>
      <c r="AR247" s="137" t="s">
        <v>151</v>
      </c>
      <c r="AT247" s="137" t="s">
        <v>147</v>
      </c>
      <c r="AU247" s="137" t="s">
        <v>88</v>
      </c>
      <c r="AY247" s="13" t="s">
        <v>146</v>
      </c>
      <c r="BE247" s="138">
        <f>IF(N247="základní",J247,0)</f>
        <v>0</v>
      </c>
      <c r="BF247" s="138">
        <f>IF(N247="snížená",J247,0)</f>
        <v>0</v>
      </c>
      <c r="BG247" s="138">
        <f>IF(N247="zákl. přenesená",J247,0)</f>
        <v>0</v>
      </c>
      <c r="BH247" s="138">
        <f>IF(N247="sníž. přenesená",J247,0)</f>
        <v>0</v>
      </c>
      <c r="BI247" s="138">
        <f>IF(N247="nulová",J247,0)</f>
        <v>0</v>
      </c>
      <c r="BJ247" s="13" t="s">
        <v>152</v>
      </c>
      <c r="BK247" s="138">
        <f>ROUND(I247*H247,2)</f>
        <v>0</v>
      </c>
      <c r="BL247" s="13" t="s">
        <v>151</v>
      </c>
      <c r="BM247" s="137" t="s">
        <v>332</v>
      </c>
    </row>
    <row r="248" spans="2:65" s="1" customFormat="1" x14ac:dyDescent="0.2">
      <c r="B248" s="28"/>
      <c r="D248" s="139" t="s">
        <v>153</v>
      </c>
      <c r="F248" s="140" t="s">
        <v>331</v>
      </c>
      <c r="I248" s="141"/>
      <c r="L248" s="28"/>
      <c r="M248" s="142"/>
      <c r="T248" s="52"/>
      <c r="AT248" s="13" t="s">
        <v>153</v>
      </c>
      <c r="AU248" s="13" t="s">
        <v>88</v>
      </c>
    </row>
    <row r="249" spans="2:65" s="1" customFormat="1" ht="16.5" customHeight="1" x14ac:dyDescent="0.2">
      <c r="B249" s="28"/>
      <c r="C249" s="126" t="s">
        <v>249</v>
      </c>
      <c r="D249" s="126" t="s">
        <v>147</v>
      </c>
      <c r="E249" s="127" t="s">
        <v>333</v>
      </c>
      <c r="F249" s="128" t="s">
        <v>334</v>
      </c>
      <c r="G249" s="129" t="s">
        <v>150</v>
      </c>
      <c r="H249" s="130">
        <v>70.8</v>
      </c>
      <c r="I249" s="131"/>
      <c r="J249" s="132">
        <f>ROUND(I249*H249,2)</f>
        <v>0</v>
      </c>
      <c r="K249" s="128" t="s">
        <v>830</v>
      </c>
      <c r="L249" s="28"/>
      <c r="M249" s="133" t="s">
        <v>1</v>
      </c>
      <c r="N249" s="134" t="s">
        <v>46</v>
      </c>
      <c r="P249" s="135">
        <f>O249*H249</f>
        <v>0</v>
      </c>
      <c r="Q249" s="135">
        <v>0</v>
      </c>
      <c r="R249" s="135">
        <f>Q249*H249</f>
        <v>0</v>
      </c>
      <c r="S249" s="135">
        <v>0</v>
      </c>
      <c r="T249" s="136">
        <f>S249*H249</f>
        <v>0</v>
      </c>
      <c r="AR249" s="137" t="s">
        <v>151</v>
      </c>
      <c r="AT249" s="137" t="s">
        <v>147</v>
      </c>
      <c r="AU249" s="137" t="s">
        <v>88</v>
      </c>
      <c r="AY249" s="13" t="s">
        <v>146</v>
      </c>
      <c r="BE249" s="138">
        <f>IF(N249="základní",J249,0)</f>
        <v>0</v>
      </c>
      <c r="BF249" s="138">
        <f>IF(N249="snížená",J249,0)</f>
        <v>0</v>
      </c>
      <c r="BG249" s="138">
        <f>IF(N249="zákl. přenesená",J249,0)</f>
        <v>0</v>
      </c>
      <c r="BH249" s="138">
        <f>IF(N249="sníž. přenesená",J249,0)</f>
        <v>0</v>
      </c>
      <c r="BI249" s="138">
        <f>IF(N249="nulová",J249,0)</f>
        <v>0</v>
      </c>
      <c r="BJ249" s="13" t="s">
        <v>152</v>
      </c>
      <c r="BK249" s="138">
        <f>ROUND(I249*H249,2)</f>
        <v>0</v>
      </c>
      <c r="BL249" s="13" t="s">
        <v>151</v>
      </c>
      <c r="BM249" s="137" t="s">
        <v>335</v>
      </c>
    </row>
    <row r="250" spans="2:65" s="1" customFormat="1" x14ac:dyDescent="0.2">
      <c r="B250" s="28"/>
      <c r="D250" s="139" t="s">
        <v>153</v>
      </c>
      <c r="F250" s="140" t="s">
        <v>334</v>
      </c>
      <c r="I250" s="141"/>
      <c r="L250" s="28"/>
      <c r="M250" s="142"/>
      <c r="T250" s="52"/>
      <c r="AT250" s="13" t="s">
        <v>153</v>
      </c>
      <c r="AU250" s="13" t="s">
        <v>88</v>
      </c>
    </row>
    <row r="251" spans="2:65" s="1" customFormat="1" ht="24.2" customHeight="1" x14ac:dyDescent="0.2">
      <c r="B251" s="28"/>
      <c r="C251" s="126" t="s">
        <v>336</v>
      </c>
      <c r="D251" s="126" t="s">
        <v>147</v>
      </c>
      <c r="E251" s="127" t="s">
        <v>337</v>
      </c>
      <c r="F251" s="128" t="s">
        <v>338</v>
      </c>
      <c r="G251" s="129" t="s">
        <v>150</v>
      </c>
      <c r="H251" s="130">
        <v>288</v>
      </c>
      <c r="I251" s="131"/>
      <c r="J251" s="132">
        <f>ROUND(I251*H251,2)</f>
        <v>0</v>
      </c>
      <c r="K251" s="128" t="s">
        <v>830</v>
      </c>
      <c r="L251" s="28"/>
      <c r="M251" s="133" t="s">
        <v>1</v>
      </c>
      <c r="N251" s="134" t="s">
        <v>46</v>
      </c>
      <c r="P251" s="135">
        <f>O251*H251</f>
        <v>0</v>
      </c>
      <c r="Q251" s="135">
        <v>0</v>
      </c>
      <c r="R251" s="135">
        <f>Q251*H251</f>
        <v>0</v>
      </c>
      <c r="S251" s="135">
        <v>0</v>
      </c>
      <c r="T251" s="136">
        <f>S251*H251</f>
        <v>0</v>
      </c>
      <c r="AR251" s="137" t="s">
        <v>151</v>
      </c>
      <c r="AT251" s="137" t="s">
        <v>147</v>
      </c>
      <c r="AU251" s="137" t="s">
        <v>88</v>
      </c>
      <c r="AY251" s="13" t="s">
        <v>146</v>
      </c>
      <c r="BE251" s="138">
        <f>IF(N251="základní",J251,0)</f>
        <v>0</v>
      </c>
      <c r="BF251" s="138">
        <f>IF(N251="snížená",J251,0)</f>
        <v>0</v>
      </c>
      <c r="BG251" s="138">
        <f>IF(N251="zákl. přenesená",J251,0)</f>
        <v>0</v>
      </c>
      <c r="BH251" s="138">
        <f>IF(N251="sníž. přenesená",J251,0)</f>
        <v>0</v>
      </c>
      <c r="BI251" s="138">
        <f>IF(N251="nulová",J251,0)</f>
        <v>0</v>
      </c>
      <c r="BJ251" s="13" t="s">
        <v>152</v>
      </c>
      <c r="BK251" s="138">
        <f>ROUND(I251*H251,2)</f>
        <v>0</v>
      </c>
      <c r="BL251" s="13" t="s">
        <v>151</v>
      </c>
      <c r="BM251" s="137" t="s">
        <v>339</v>
      </c>
    </row>
    <row r="252" spans="2:65" s="1" customFormat="1" x14ac:dyDescent="0.2">
      <c r="B252" s="28"/>
      <c r="D252" s="139" t="s">
        <v>153</v>
      </c>
      <c r="F252" s="140" t="s">
        <v>338</v>
      </c>
      <c r="I252" s="141"/>
      <c r="L252" s="28"/>
      <c r="M252" s="142"/>
      <c r="T252" s="52"/>
      <c r="AT252" s="13" t="s">
        <v>153</v>
      </c>
      <c r="AU252" s="13" t="s">
        <v>88</v>
      </c>
    </row>
    <row r="253" spans="2:65" s="1" customFormat="1" ht="24.2" customHeight="1" x14ac:dyDescent="0.2">
      <c r="B253" s="28"/>
      <c r="C253" s="126" t="s">
        <v>253</v>
      </c>
      <c r="D253" s="126" t="s">
        <v>147</v>
      </c>
      <c r="E253" s="127" t="s">
        <v>340</v>
      </c>
      <c r="F253" s="128" t="s">
        <v>341</v>
      </c>
      <c r="G253" s="129" t="s">
        <v>150</v>
      </c>
      <c r="H253" s="130">
        <v>70.8</v>
      </c>
      <c r="I253" s="131"/>
      <c r="J253" s="132">
        <f>ROUND(I253*H253,2)</f>
        <v>0</v>
      </c>
      <c r="K253" s="128" t="s">
        <v>830</v>
      </c>
      <c r="L253" s="28"/>
      <c r="M253" s="133" t="s">
        <v>1</v>
      </c>
      <c r="N253" s="134" t="s">
        <v>46</v>
      </c>
      <c r="P253" s="135">
        <f>O253*H253</f>
        <v>0</v>
      </c>
      <c r="Q253" s="135">
        <v>0</v>
      </c>
      <c r="R253" s="135">
        <f>Q253*H253</f>
        <v>0</v>
      </c>
      <c r="S253" s="135">
        <v>0</v>
      </c>
      <c r="T253" s="136">
        <f>S253*H253</f>
        <v>0</v>
      </c>
      <c r="AR253" s="137" t="s">
        <v>151</v>
      </c>
      <c r="AT253" s="137" t="s">
        <v>147</v>
      </c>
      <c r="AU253" s="137" t="s">
        <v>88</v>
      </c>
      <c r="AY253" s="13" t="s">
        <v>146</v>
      </c>
      <c r="BE253" s="138">
        <f>IF(N253="základní",J253,0)</f>
        <v>0</v>
      </c>
      <c r="BF253" s="138">
        <f>IF(N253="snížená",J253,0)</f>
        <v>0</v>
      </c>
      <c r="BG253" s="138">
        <f>IF(N253="zákl. přenesená",J253,0)</f>
        <v>0</v>
      </c>
      <c r="BH253" s="138">
        <f>IF(N253="sníž. přenesená",J253,0)</f>
        <v>0</v>
      </c>
      <c r="BI253" s="138">
        <f>IF(N253="nulová",J253,0)</f>
        <v>0</v>
      </c>
      <c r="BJ253" s="13" t="s">
        <v>152</v>
      </c>
      <c r="BK253" s="138">
        <f>ROUND(I253*H253,2)</f>
        <v>0</v>
      </c>
      <c r="BL253" s="13" t="s">
        <v>151</v>
      </c>
      <c r="BM253" s="137" t="s">
        <v>342</v>
      </c>
    </row>
    <row r="254" spans="2:65" s="1" customFormat="1" x14ac:dyDescent="0.2">
      <c r="B254" s="28"/>
      <c r="D254" s="139" t="s">
        <v>153</v>
      </c>
      <c r="F254" s="140" t="s">
        <v>341</v>
      </c>
      <c r="I254" s="141"/>
      <c r="L254" s="28"/>
      <c r="M254" s="142"/>
      <c r="T254" s="52"/>
      <c r="AT254" s="13" t="s">
        <v>153</v>
      </c>
      <c r="AU254" s="13" t="s">
        <v>88</v>
      </c>
    </row>
    <row r="255" spans="2:65" s="1" customFormat="1" ht="16.5" customHeight="1" x14ac:dyDescent="0.2">
      <c r="B255" s="28"/>
      <c r="C255" s="126" t="s">
        <v>343</v>
      </c>
      <c r="D255" s="126" t="s">
        <v>147</v>
      </c>
      <c r="E255" s="127" t="s">
        <v>344</v>
      </c>
      <c r="F255" s="128" t="s">
        <v>345</v>
      </c>
      <c r="G255" s="129" t="s">
        <v>150</v>
      </c>
      <c r="H255" s="130">
        <v>34.299999999999997</v>
      </c>
      <c r="I255" s="131"/>
      <c r="J255" s="132">
        <f>ROUND(I255*H255,2)</f>
        <v>0</v>
      </c>
      <c r="K255" s="128" t="s">
        <v>830</v>
      </c>
      <c r="L255" s="28"/>
      <c r="M255" s="133" t="s">
        <v>1</v>
      </c>
      <c r="N255" s="134" t="s">
        <v>46</v>
      </c>
      <c r="P255" s="135">
        <f>O255*H255</f>
        <v>0</v>
      </c>
      <c r="Q255" s="135">
        <v>0</v>
      </c>
      <c r="R255" s="135">
        <f>Q255*H255</f>
        <v>0</v>
      </c>
      <c r="S255" s="135">
        <v>0</v>
      </c>
      <c r="T255" s="136">
        <f>S255*H255</f>
        <v>0</v>
      </c>
      <c r="AR255" s="137" t="s">
        <v>151</v>
      </c>
      <c r="AT255" s="137" t="s">
        <v>147</v>
      </c>
      <c r="AU255" s="137" t="s">
        <v>88</v>
      </c>
      <c r="AY255" s="13" t="s">
        <v>146</v>
      </c>
      <c r="BE255" s="138">
        <f>IF(N255="základní",J255,0)</f>
        <v>0</v>
      </c>
      <c r="BF255" s="138">
        <f>IF(N255="snížená",J255,0)</f>
        <v>0</v>
      </c>
      <c r="BG255" s="138">
        <f>IF(N255="zákl. přenesená",J255,0)</f>
        <v>0</v>
      </c>
      <c r="BH255" s="138">
        <f>IF(N255="sníž. přenesená",J255,0)</f>
        <v>0</v>
      </c>
      <c r="BI255" s="138">
        <f>IF(N255="nulová",J255,0)</f>
        <v>0</v>
      </c>
      <c r="BJ255" s="13" t="s">
        <v>152</v>
      </c>
      <c r="BK255" s="138">
        <f>ROUND(I255*H255,2)</f>
        <v>0</v>
      </c>
      <c r="BL255" s="13" t="s">
        <v>151</v>
      </c>
      <c r="BM255" s="137" t="s">
        <v>346</v>
      </c>
    </row>
    <row r="256" spans="2:65" s="1" customFormat="1" x14ac:dyDescent="0.2">
      <c r="B256" s="28"/>
      <c r="D256" s="139" t="s">
        <v>153</v>
      </c>
      <c r="F256" s="140" t="s">
        <v>345</v>
      </c>
      <c r="I256" s="141"/>
      <c r="L256" s="28"/>
      <c r="M256" s="142"/>
      <c r="T256" s="52"/>
      <c r="AT256" s="13" t="s">
        <v>153</v>
      </c>
      <c r="AU256" s="13" t="s">
        <v>88</v>
      </c>
    </row>
    <row r="257" spans="2:65" s="1" customFormat="1" ht="16.5" customHeight="1" x14ac:dyDescent="0.2">
      <c r="B257" s="28"/>
      <c r="C257" s="126" t="s">
        <v>254</v>
      </c>
      <c r="D257" s="126" t="s">
        <v>147</v>
      </c>
      <c r="E257" s="127" t="s">
        <v>347</v>
      </c>
      <c r="F257" s="128" t="s">
        <v>348</v>
      </c>
      <c r="G257" s="129" t="s">
        <v>188</v>
      </c>
      <c r="H257" s="130">
        <v>12</v>
      </c>
      <c r="I257" s="131"/>
      <c r="J257" s="132">
        <f>ROUND(I257*H257,2)</f>
        <v>0</v>
      </c>
      <c r="K257" s="128" t="s">
        <v>830</v>
      </c>
      <c r="L257" s="28"/>
      <c r="M257" s="133" t="s">
        <v>1</v>
      </c>
      <c r="N257" s="134" t="s">
        <v>46</v>
      </c>
      <c r="P257" s="135">
        <f>O257*H257</f>
        <v>0</v>
      </c>
      <c r="Q257" s="135">
        <v>0</v>
      </c>
      <c r="R257" s="135">
        <f>Q257*H257</f>
        <v>0</v>
      </c>
      <c r="S257" s="135">
        <v>0</v>
      </c>
      <c r="T257" s="136">
        <f>S257*H257</f>
        <v>0</v>
      </c>
      <c r="AR257" s="137" t="s">
        <v>151</v>
      </c>
      <c r="AT257" s="137" t="s">
        <v>147</v>
      </c>
      <c r="AU257" s="137" t="s">
        <v>88</v>
      </c>
      <c r="AY257" s="13" t="s">
        <v>146</v>
      </c>
      <c r="BE257" s="138">
        <f>IF(N257="základní",J257,0)</f>
        <v>0</v>
      </c>
      <c r="BF257" s="138">
        <f>IF(N257="snížená",J257,0)</f>
        <v>0</v>
      </c>
      <c r="BG257" s="138">
        <f>IF(N257="zákl. přenesená",J257,0)</f>
        <v>0</v>
      </c>
      <c r="BH257" s="138">
        <f>IF(N257="sníž. přenesená",J257,0)</f>
        <v>0</v>
      </c>
      <c r="BI257" s="138">
        <f>IF(N257="nulová",J257,0)</f>
        <v>0</v>
      </c>
      <c r="BJ257" s="13" t="s">
        <v>152</v>
      </c>
      <c r="BK257" s="138">
        <f>ROUND(I257*H257,2)</f>
        <v>0</v>
      </c>
      <c r="BL257" s="13" t="s">
        <v>151</v>
      </c>
      <c r="BM257" s="137" t="s">
        <v>349</v>
      </c>
    </row>
    <row r="258" spans="2:65" s="1" customFormat="1" x14ac:dyDescent="0.2">
      <c r="B258" s="28"/>
      <c r="D258" s="139" t="s">
        <v>153</v>
      </c>
      <c r="F258" s="140" t="s">
        <v>348</v>
      </c>
      <c r="I258" s="141"/>
      <c r="L258" s="28"/>
      <c r="M258" s="142"/>
      <c r="T258" s="52"/>
      <c r="AT258" s="13" t="s">
        <v>153</v>
      </c>
      <c r="AU258" s="13" t="s">
        <v>88</v>
      </c>
    </row>
    <row r="259" spans="2:65" s="1" customFormat="1" ht="16.5" customHeight="1" x14ac:dyDescent="0.2">
      <c r="B259" s="28"/>
      <c r="C259" s="126" t="s">
        <v>350</v>
      </c>
      <c r="D259" s="126" t="s">
        <v>147</v>
      </c>
      <c r="E259" s="127" t="s">
        <v>351</v>
      </c>
      <c r="F259" s="128" t="s">
        <v>352</v>
      </c>
      <c r="G259" s="129" t="s">
        <v>308</v>
      </c>
      <c r="H259" s="130">
        <v>1</v>
      </c>
      <c r="I259" s="131"/>
      <c r="J259" s="132">
        <f>ROUND(I259*H259,2)</f>
        <v>0</v>
      </c>
      <c r="K259" s="128" t="s">
        <v>830</v>
      </c>
      <c r="L259" s="28"/>
      <c r="M259" s="133" t="s">
        <v>1</v>
      </c>
      <c r="N259" s="134" t="s">
        <v>46</v>
      </c>
      <c r="P259" s="135">
        <f>O259*H259</f>
        <v>0</v>
      </c>
      <c r="Q259" s="135">
        <v>0</v>
      </c>
      <c r="R259" s="135">
        <f>Q259*H259</f>
        <v>0</v>
      </c>
      <c r="S259" s="135">
        <v>0</v>
      </c>
      <c r="T259" s="136">
        <f>S259*H259</f>
        <v>0</v>
      </c>
      <c r="AR259" s="137" t="s">
        <v>151</v>
      </c>
      <c r="AT259" s="137" t="s">
        <v>147</v>
      </c>
      <c r="AU259" s="137" t="s">
        <v>88</v>
      </c>
      <c r="AY259" s="13" t="s">
        <v>146</v>
      </c>
      <c r="BE259" s="138">
        <f>IF(N259="základní",J259,0)</f>
        <v>0</v>
      </c>
      <c r="BF259" s="138">
        <f>IF(N259="snížená",J259,0)</f>
        <v>0</v>
      </c>
      <c r="BG259" s="138">
        <f>IF(N259="zákl. přenesená",J259,0)</f>
        <v>0</v>
      </c>
      <c r="BH259" s="138">
        <f>IF(N259="sníž. přenesená",J259,0)</f>
        <v>0</v>
      </c>
      <c r="BI259" s="138">
        <f>IF(N259="nulová",J259,0)</f>
        <v>0</v>
      </c>
      <c r="BJ259" s="13" t="s">
        <v>152</v>
      </c>
      <c r="BK259" s="138">
        <f>ROUND(I259*H259,2)</f>
        <v>0</v>
      </c>
      <c r="BL259" s="13" t="s">
        <v>151</v>
      </c>
      <c r="BM259" s="137" t="s">
        <v>353</v>
      </c>
    </row>
    <row r="260" spans="2:65" s="1" customFormat="1" x14ac:dyDescent="0.2">
      <c r="B260" s="28"/>
      <c r="D260" s="139" t="s">
        <v>153</v>
      </c>
      <c r="F260" s="140" t="s">
        <v>352</v>
      </c>
      <c r="I260" s="141"/>
      <c r="L260" s="28"/>
      <c r="M260" s="142"/>
      <c r="T260" s="52"/>
      <c r="AT260" s="13" t="s">
        <v>153</v>
      </c>
      <c r="AU260" s="13" t="s">
        <v>88</v>
      </c>
    </row>
    <row r="261" spans="2:65" s="11" customFormat="1" ht="25.9" customHeight="1" x14ac:dyDescent="0.2">
      <c r="B261" s="116"/>
      <c r="D261" s="117" t="s">
        <v>79</v>
      </c>
      <c r="E261" s="118" t="s">
        <v>354</v>
      </c>
      <c r="F261" s="118" t="s">
        <v>355</v>
      </c>
      <c r="I261" s="119"/>
      <c r="J261" s="120">
        <f>BK261</f>
        <v>0</v>
      </c>
      <c r="L261" s="116"/>
      <c r="M261" s="121"/>
      <c r="P261" s="122">
        <f>SUM(P262:P263)</f>
        <v>0</v>
      </c>
      <c r="R261" s="122">
        <f>SUM(R262:R263)</f>
        <v>0</v>
      </c>
      <c r="T261" s="123">
        <f>SUM(T262:T263)</f>
        <v>0</v>
      </c>
      <c r="AR261" s="117" t="s">
        <v>88</v>
      </c>
      <c r="AT261" s="124" t="s">
        <v>79</v>
      </c>
      <c r="AU261" s="124" t="s">
        <v>80</v>
      </c>
      <c r="AY261" s="117" t="s">
        <v>146</v>
      </c>
      <c r="BK261" s="125">
        <f>SUM(BK262:BK263)</f>
        <v>0</v>
      </c>
    </row>
    <row r="262" spans="2:65" s="1" customFormat="1" ht="44.25" customHeight="1" x14ac:dyDescent="0.2">
      <c r="B262" s="28"/>
      <c r="C262" s="126" t="s">
        <v>256</v>
      </c>
      <c r="D262" s="126" t="s">
        <v>147</v>
      </c>
      <c r="E262" s="127" t="s">
        <v>356</v>
      </c>
      <c r="F262" s="128" t="s">
        <v>357</v>
      </c>
      <c r="G262" s="129" t="s">
        <v>207</v>
      </c>
      <c r="H262" s="130">
        <v>1</v>
      </c>
      <c r="I262" s="131"/>
      <c r="J262" s="132">
        <f>ROUND(I262*H262,2)</f>
        <v>0</v>
      </c>
      <c r="K262" s="128" t="s">
        <v>1</v>
      </c>
      <c r="L262" s="28"/>
      <c r="M262" s="133" t="s">
        <v>1</v>
      </c>
      <c r="N262" s="134" t="s">
        <v>46</v>
      </c>
      <c r="P262" s="135">
        <f>O262*H262</f>
        <v>0</v>
      </c>
      <c r="Q262" s="135">
        <v>0</v>
      </c>
      <c r="R262" s="135">
        <f>Q262*H262</f>
        <v>0</v>
      </c>
      <c r="S262" s="135">
        <v>0</v>
      </c>
      <c r="T262" s="136">
        <f>S262*H262</f>
        <v>0</v>
      </c>
      <c r="AR262" s="137" t="s">
        <v>151</v>
      </c>
      <c r="AT262" s="137" t="s">
        <v>147</v>
      </c>
      <c r="AU262" s="137" t="s">
        <v>88</v>
      </c>
      <c r="AY262" s="13" t="s">
        <v>146</v>
      </c>
      <c r="BE262" s="138">
        <f>IF(N262="základní",J262,0)</f>
        <v>0</v>
      </c>
      <c r="BF262" s="138">
        <f>IF(N262="snížená",J262,0)</f>
        <v>0</v>
      </c>
      <c r="BG262" s="138">
        <f>IF(N262="zákl. přenesená",J262,0)</f>
        <v>0</v>
      </c>
      <c r="BH262" s="138">
        <f>IF(N262="sníž. přenesená",J262,0)</f>
        <v>0</v>
      </c>
      <c r="BI262" s="138">
        <f>IF(N262="nulová",J262,0)</f>
        <v>0</v>
      </c>
      <c r="BJ262" s="13" t="s">
        <v>152</v>
      </c>
      <c r="BK262" s="138">
        <f>ROUND(I262*H262,2)</f>
        <v>0</v>
      </c>
      <c r="BL262" s="13" t="s">
        <v>151</v>
      </c>
      <c r="BM262" s="137" t="s">
        <v>358</v>
      </c>
    </row>
    <row r="263" spans="2:65" s="1" customFormat="1" ht="29.25" x14ac:dyDescent="0.2">
      <c r="B263" s="28"/>
      <c r="D263" s="139" t="s">
        <v>153</v>
      </c>
      <c r="F263" s="140" t="s">
        <v>357</v>
      </c>
      <c r="I263" s="141"/>
      <c r="L263" s="28"/>
      <c r="M263" s="142"/>
      <c r="T263" s="52"/>
      <c r="AT263" s="13" t="s">
        <v>153</v>
      </c>
      <c r="AU263" s="13" t="s">
        <v>88</v>
      </c>
    </row>
    <row r="264" spans="2:65" s="11" customFormat="1" ht="25.9" customHeight="1" x14ac:dyDescent="0.2">
      <c r="B264" s="116"/>
      <c r="D264" s="117" t="s">
        <v>79</v>
      </c>
      <c r="E264" s="118" t="s">
        <v>359</v>
      </c>
      <c r="F264" s="118" t="s">
        <v>360</v>
      </c>
      <c r="I264" s="119"/>
      <c r="J264" s="120">
        <f>BK264</f>
        <v>0</v>
      </c>
      <c r="L264" s="116"/>
      <c r="M264" s="121"/>
      <c r="P264" s="122">
        <f>SUM(P265:P268)</f>
        <v>0</v>
      </c>
      <c r="R264" s="122">
        <f>SUM(R265:R268)</f>
        <v>0</v>
      </c>
      <c r="T264" s="123">
        <f>SUM(T265:T268)</f>
        <v>0</v>
      </c>
      <c r="AR264" s="117" t="s">
        <v>88</v>
      </c>
      <c r="AT264" s="124" t="s">
        <v>79</v>
      </c>
      <c r="AU264" s="124" t="s">
        <v>80</v>
      </c>
      <c r="AY264" s="117" t="s">
        <v>146</v>
      </c>
      <c r="BK264" s="125">
        <f>SUM(BK265:BK268)</f>
        <v>0</v>
      </c>
    </row>
    <row r="265" spans="2:65" s="1" customFormat="1" ht="37.9" customHeight="1" x14ac:dyDescent="0.2">
      <c r="B265" s="28"/>
      <c r="C265" s="126" t="s">
        <v>361</v>
      </c>
      <c r="D265" s="126" t="s">
        <v>147</v>
      </c>
      <c r="E265" s="127" t="s">
        <v>362</v>
      </c>
      <c r="F265" s="128" t="s">
        <v>363</v>
      </c>
      <c r="G265" s="129" t="s">
        <v>207</v>
      </c>
      <c r="H265" s="130">
        <v>1</v>
      </c>
      <c r="I265" s="131"/>
      <c r="J265" s="132">
        <f>ROUND(I265*H265,2)</f>
        <v>0</v>
      </c>
      <c r="K265" s="128" t="s">
        <v>1</v>
      </c>
      <c r="L265" s="28"/>
      <c r="M265" s="133" t="s">
        <v>1</v>
      </c>
      <c r="N265" s="134" t="s">
        <v>46</v>
      </c>
      <c r="P265" s="135">
        <f>O265*H265</f>
        <v>0</v>
      </c>
      <c r="Q265" s="135">
        <v>0</v>
      </c>
      <c r="R265" s="135">
        <f>Q265*H265</f>
        <v>0</v>
      </c>
      <c r="S265" s="135">
        <v>0</v>
      </c>
      <c r="T265" s="136">
        <f>S265*H265</f>
        <v>0</v>
      </c>
      <c r="AR265" s="137" t="s">
        <v>151</v>
      </c>
      <c r="AT265" s="137" t="s">
        <v>147</v>
      </c>
      <c r="AU265" s="137" t="s">
        <v>88</v>
      </c>
      <c r="AY265" s="13" t="s">
        <v>146</v>
      </c>
      <c r="BE265" s="138">
        <f>IF(N265="základní",J265,0)</f>
        <v>0</v>
      </c>
      <c r="BF265" s="138">
        <f>IF(N265="snížená",J265,0)</f>
        <v>0</v>
      </c>
      <c r="BG265" s="138">
        <f>IF(N265="zákl. přenesená",J265,0)</f>
        <v>0</v>
      </c>
      <c r="BH265" s="138">
        <f>IF(N265="sníž. přenesená",J265,0)</f>
        <v>0</v>
      </c>
      <c r="BI265" s="138">
        <f>IF(N265="nulová",J265,0)</f>
        <v>0</v>
      </c>
      <c r="BJ265" s="13" t="s">
        <v>152</v>
      </c>
      <c r="BK265" s="138">
        <f>ROUND(I265*H265,2)</f>
        <v>0</v>
      </c>
      <c r="BL265" s="13" t="s">
        <v>151</v>
      </c>
      <c r="BM265" s="137" t="s">
        <v>364</v>
      </c>
    </row>
    <row r="266" spans="2:65" s="1" customFormat="1" ht="19.5" x14ac:dyDescent="0.2">
      <c r="B266" s="28"/>
      <c r="D266" s="139" t="s">
        <v>153</v>
      </c>
      <c r="F266" s="140" t="s">
        <v>363</v>
      </c>
      <c r="I266" s="141"/>
      <c r="L266" s="28"/>
      <c r="M266" s="142"/>
      <c r="T266" s="52"/>
      <c r="AT266" s="13" t="s">
        <v>153</v>
      </c>
      <c r="AU266" s="13" t="s">
        <v>88</v>
      </c>
    </row>
    <row r="267" spans="2:65" s="1" customFormat="1" ht="16.5" customHeight="1" x14ac:dyDescent="0.2">
      <c r="B267" s="28"/>
      <c r="C267" s="126" t="s">
        <v>257</v>
      </c>
      <c r="D267" s="126" t="s">
        <v>147</v>
      </c>
      <c r="E267" s="127" t="s">
        <v>365</v>
      </c>
      <c r="F267" s="128" t="s">
        <v>366</v>
      </c>
      <c r="G267" s="129" t="s">
        <v>207</v>
      </c>
      <c r="H267" s="130">
        <v>1</v>
      </c>
      <c r="I267" s="131"/>
      <c r="J267" s="132">
        <f>ROUND(I267*H267,2)</f>
        <v>0</v>
      </c>
      <c r="K267" s="128" t="s">
        <v>1</v>
      </c>
      <c r="L267" s="28"/>
      <c r="M267" s="133" t="s">
        <v>1</v>
      </c>
      <c r="N267" s="134" t="s">
        <v>46</v>
      </c>
      <c r="P267" s="135">
        <f>O267*H267</f>
        <v>0</v>
      </c>
      <c r="Q267" s="135">
        <v>0</v>
      </c>
      <c r="R267" s="135">
        <f>Q267*H267</f>
        <v>0</v>
      </c>
      <c r="S267" s="135">
        <v>0</v>
      </c>
      <c r="T267" s="136">
        <f>S267*H267</f>
        <v>0</v>
      </c>
      <c r="AR267" s="137" t="s">
        <v>151</v>
      </c>
      <c r="AT267" s="137" t="s">
        <v>147</v>
      </c>
      <c r="AU267" s="137" t="s">
        <v>88</v>
      </c>
      <c r="AY267" s="13" t="s">
        <v>146</v>
      </c>
      <c r="BE267" s="138">
        <f>IF(N267="základní",J267,0)</f>
        <v>0</v>
      </c>
      <c r="BF267" s="138">
        <f>IF(N267="snížená",J267,0)</f>
        <v>0</v>
      </c>
      <c r="BG267" s="138">
        <f>IF(N267="zákl. přenesená",J267,0)</f>
        <v>0</v>
      </c>
      <c r="BH267" s="138">
        <f>IF(N267="sníž. přenesená",J267,0)</f>
        <v>0</v>
      </c>
      <c r="BI267" s="138">
        <f>IF(N267="nulová",J267,0)</f>
        <v>0</v>
      </c>
      <c r="BJ267" s="13" t="s">
        <v>152</v>
      </c>
      <c r="BK267" s="138">
        <f>ROUND(I267*H267,2)</f>
        <v>0</v>
      </c>
      <c r="BL267" s="13" t="s">
        <v>151</v>
      </c>
      <c r="BM267" s="137" t="s">
        <v>367</v>
      </c>
    </row>
    <row r="268" spans="2:65" s="1" customFormat="1" x14ac:dyDescent="0.2">
      <c r="B268" s="28"/>
      <c r="D268" s="139" t="s">
        <v>153</v>
      </c>
      <c r="F268" s="140" t="s">
        <v>366</v>
      </c>
      <c r="I268" s="141"/>
      <c r="L268" s="28"/>
      <c r="M268" s="142"/>
      <c r="T268" s="52"/>
      <c r="AT268" s="13" t="s">
        <v>153</v>
      </c>
      <c r="AU268" s="13" t="s">
        <v>88</v>
      </c>
    </row>
    <row r="269" spans="2:65" s="11" customFormat="1" ht="25.9" customHeight="1" x14ac:dyDescent="0.2">
      <c r="B269" s="116"/>
      <c r="D269" s="117" t="s">
        <v>79</v>
      </c>
      <c r="E269" s="118" t="s">
        <v>368</v>
      </c>
      <c r="F269" s="118" t="s">
        <v>369</v>
      </c>
      <c r="I269" s="119"/>
      <c r="J269" s="120">
        <f>BK269</f>
        <v>0</v>
      </c>
      <c r="L269" s="116"/>
      <c r="M269" s="121"/>
      <c r="P269" s="122">
        <f>SUM(P270:P288)</f>
        <v>0</v>
      </c>
      <c r="R269" s="122">
        <f>SUM(R270:R288)</f>
        <v>1.387E-3</v>
      </c>
      <c r="T269" s="123">
        <f>SUM(T270:T288)</f>
        <v>0</v>
      </c>
      <c r="AR269" s="117" t="s">
        <v>88</v>
      </c>
      <c r="AT269" s="124" t="s">
        <v>79</v>
      </c>
      <c r="AU269" s="124" t="s">
        <v>80</v>
      </c>
      <c r="AY269" s="117" t="s">
        <v>146</v>
      </c>
      <c r="BK269" s="125">
        <f>SUM(BK270:BK288)</f>
        <v>0</v>
      </c>
    </row>
    <row r="270" spans="2:65" s="1" customFormat="1" ht="21.75" customHeight="1" x14ac:dyDescent="0.2">
      <c r="B270" s="28"/>
      <c r="C270" s="126" t="s">
        <v>370</v>
      </c>
      <c r="D270" s="126" t="s">
        <v>147</v>
      </c>
      <c r="E270" s="127" t="s">
        <v>371</v>
      </c>
      <c r="F270" s="128" t="s">
        <v>372</v>
      </c>
      <c r="G270" s="129" t="s">
        <v>308</v>
      </c>
      <c r="H270" s="130">
        <v>3</v>
      </c>
      <c r="I270" s="131"/>
      <c r="J270" s="132">
        <f>ROUND(I270*H270,2)</f>
        <v>0</v>
      </c>
      <c r="K270" s="128" t="s">
        <v>830</v>
      </c>
      <c r="L270" s="28"/>
      <c r="M270" s="133" t="s">
        <v>1</v>
      </c>
      <c r="N270" s="134" t="s">
        <v>46</v>
      </c>
      <c r="P270" s="135">
        <f>O270*H270</f>
        <v>0</v>
      </c>
      <c r="Q270" s="135">
        <v>0</v>
      </c>
      <c r="R270" s="135">
        <f>Q270*H270</f>
        <v>0</v>
      </c>
      <c r="S270" s="135">
        <v>0</v>
      </c>
      <c r="T270" s="136">
        <f>S270*H270</f>
        <v>0</v>
      </c>
      <c r="AR270" s="137" t="s">
        <v>151</v>
      </c>
      <c r="AT270" s="137" t="s">
        <v>147</v>
      </c>
      <c r="AU270" s="137" t="s">
        <v>88</v>
      </c>
      <c r="AY270" s="13" t="s">
        <v>146</v>
      </c>
      <c r="BE270" s="138">
        <f>IF(N270="základní",J270,0)</f>
        <v>0</v>
      </c>
      <c r="BF270" s="138">
        <f>IF(N270="snížená",J270,0)</f>
        <v>0</v>
      </c>
      <c r="BG270" s="138">
        <f>IF(N270="zákl. přenesená",J270,0)</f>
        <v>0</v>
      </c>
      <c r="BH270" s="138">
        <f>IF(N270="sníž. přenesená",J270,0)</f>
        <v>0</v>
      </c>
      <c r="BI270" s="138">
        <f>IF(N270="nulová",J270,0)</f>
        <v>0</v>
      </c>
      <c r="BJ270" s="13" t="s">
        <v>152</v>
      </c>
      <c r="BK270" s="138">
        <f>ROUND(I270*H270,2)</f>
        <v>0</v>
      </c>
      <c r="BL270" s="13" t="s">
        <v>151</v>
      </c>
      <c r="BM270" s="137" t="s">
        <v>373</v>
      </c>
    </row>
    <row r="271" spans="2:65" s="1" customFormat="1" x14ac:dyDescent="0.2">
      <c r="B271" s="28"/>
      <c r="D271" s="139" t="s">
        <v>153</v>
      </c>
      <c r="F271" s="140" t="s">
        <v>372</v>
      </c>
      <c r="I271" s="141"/>
      <c r="L271" s="28"/>
      <c r="M271" s="142"/>
      <c r="T271" s="52"/>
      <c r="AT271" s="13" t="s">
        <v>153</v>
      </c>
      <c r="AU271" s="13" t="s">
        <v>88</v>
      </c>
    </row>
    <row r="272" spans="2:65" s="1" customFormat="1" ht="16.5" customHeight="1" x14ac:dyDescent="0.2">
      <c r="B272" s="28"/>
      <c r="C272" s="126" t="s">
        <v>259</v>
      </c>
      <c r="D272" s="126" t="s">
        <v>147</v>
      </c>
      <c r="E272" s="127" t="s">
        <v>374</v>
      </c>
      <c r="F272" s="128" t="s">
        <v>375</v>
      </c>
      <c r="G272" s="129" t="s">
        <v>308</v>
      </c>
      <c r="H272" s="130">
        <v>3</v>
      </c>
      <c r="I272" s="131"/>
      <c r="J272" s="132">
        <f>ROUND(I272*H272,2)</f>
        <v>0</v>
      </c>
      <c r="K272" s="128" t="s">
        <v>830</v>
      </c>
      <c r="L272" s="28"/>
      <c r="M272" s="133" t="s">
        <v>1</v>
      </c>
      <c r="N272" s="134" t="s">
        <v>46</v>
      </c>
      <c r="P272" s="135">
        <f>O272*H272</f>
        <v>0</v>
      </c>
      <c r="Q272" s="135">
        <v>0</v>
      </c>
      <c r="R272" s="135">
        <f>Q272*H272</f>
        <v>0</v>
      </c>
      <c r="S272" s="135">
        <v>0</v>
      </c>
      <c r="T272" s="136">
        <f>S272*H272</f>
        <v>0</v>
      </c>
      <c r="AR272" s="137" t="s">
        <v>151</v>
      </c>
      <c r="AT272" s="137" t="s">
        <v>147</v>
      </c>
      <c r="AU272" s="137" t="s">
        <v>88</v>
      </c>
      <c r="AY272" s="13" t="s">
        <v>146</v>
      </c>
      <c r="BE272" s="138">
        <f>IF(N272="základní",J272,0)</f>
        <v>0</v>
      </c>
      <c r="BF272" s="138">
        <f>IF(N272="snížená",J272,0)</f>
        <v>0</v>
      </c>
      <c r="BG272" s="138">
        <f>IF(N272="zákl. přenesená",J272,0)</f>
        <v>0</v>
      </c>
      <c r="BH272" s="138">
        <f>IF(N272="sníž. přenesená",J272,0)</f>
        <v>0</v>
      </c>
      <c r="BI272" s="138">
        <f>IF(N272="nulová",J272,0)</f>
        <v>0</v>
      </c>
      <c r="BJ272" s="13" t="s">
        <v>152</v>
      </c>
      <c r="BK272" s="138">
        <f>ROUND(I272*H272,2)</f>
        <v>0</v>
      </c>
      <c r="BL272" s="13" t="s">
        <v>151</v>
      </c>
      <c r="BM272" s="137" t="s">
        <v>376</v>
      </c>
    </row>
    <row r="273" spans="2:65" s="1" customFormat="1" x14ac:dyDescent="0.2">
      <c r="B273" s="28"/>
      <c r="D273" s="139" t="s">
        <v>153</v>
      </c>
      <c r="F273" s="140" t="s">
        <v>375</v>
      </c>
      <c r="I273" s="141"/>
      <c r="L273" s="28"/>
      <c r="M273" s="142"/>
      <c r="T273" s="52"/>
      <c r="AT273" s="13" t="s">
        <v>153</v>
      </c>
      <c r="AU273" s="13" t="s">
        <v>88</v>
      </c>
    </row>
    <row r="274" spans="2:65" s="1" customFormat="1" ht="24.2" customHeight="1" x14ac:dyDescent="0.2">
      <c r="B274" s="28"/>
      <c r="C274" s="126" t="s">
        <v>273</v>
      </c>
      <c r="D274" s="126" t="s">
        <v>147</v>
      </c>
      <c r="E274" s="127" t="s">
        <v>377</v>
      </c>
      <c r="F274" s="128" t="s">
        <v>378</v>
      </c>
      <c r="G274" s="129" t="s">
        <v>308</v>
      </c>
      <c r="H274" s="130">
        <v>3</v>
      </c>
      <c r="I274" s="131"/>
      <c r="J274" s="132">
        <f>ROUND(I274*H274,2)</f>
        <v>0</v>
      </c>
      <c r="K274" s="128" t="s">
        <v>830</v>
      </c>
      <c r="L274" s="28"/>
      <c r="M274" s="133" t="s">
        <v>1</v>
      </c>
      <c r="N274" s="134" t="s">
        <v>46</v>
      </c>
      <c r="P274" s="135">
        <f>O274*H274</f>
        <v>0</v>
      </c>
      <c r="Q274" s="135">
        <v>0</v>
      </c>
      <c r="R274" s="135">
        <f>Q274*H274</f>
        <v>0</v>
      </c>
      <c r="S274" s="135">
        <v>0</v>
      </c>
      <c r="T274" s="136">
        <f>S274*H274</f>
        <v>0</v>
      </c>
      <c r="AR274" s="137" t="s">
        <v>151</v>
      </c>
      <c r="AT274" s="137" t="s">
        <v>147</v>
      </c>
      <c r="AU274" s="137" t="s">
        <v>88</v>
      </c>
      <c r="AY274" s="13" t="s">
        <v>146</v>
      </c>
      <c r="BE274" s="138">
        <f>IF(N274="základní",J274,0)</f>
        <v>0</v>
      </c>
      <c r="BF274" s="138">
        <f>IF(N274="snížená",J274,0)</f>
        <v>0</v>
      </c>
      <c r="BG274" s="138">
        <f>IF(N274="zákl. přenesená",J274,0)</f>
        <v>0</v>
      </c>
      <c r="BH274" s="138">
        <f>IF(N274="sníž. přenesená",J274,0)</f>
        <v>0</v>
      </c>
      <c r="BI274" s="138">
        <f>IF(N274="nulová",J274,0)</f>
        <v>0</v>
      </c>
      <c r="BJ274" s="13" t="s">
        <v>152</v>
      </c>
      <c r="BK274" s="138">
        <f>ROUND(I274*H274,2)</f>
        <v>0</v>
      </c>
      <c r="BL274" s="13" t="s">
        <v>151</v>
      </c>
      <c r="BM274" s="137" t="s">
        <v>379</v>
      </c>
    </row>
    <row r="275" spans="2:65" s="1" customFormat="1" ht="19.5" x14ac:dyDescent="0.2">
      <c r="B275" s="28"/>
      <c r="D275" s="139" t="s">
        <v>153</v>
      </c>
      <c r="F275" s="140" t="s">
        <v>380</v>
      </c>
      <c r="I275" s="141"/>
      <c r="L275" s="28"/>
      <c r="M275" s="142"/>
      <c r="T275" s="52"/>
      <c r="AT275" s="13" t="s">
        <v>153</v>
      </c>
      <c r="AU275" s="13" t="s">
        <v>88</v>
      </c>
    </row>
    <row r="276" spans="2:65" s="1" customFormat="1" x14ac:dyDescent="0.2">
      <c r="B276" s="28"/>
      <c r="D276" s="145" t="s">
        <v>381</v>
      </c>
      <c r="F276" s="146" t="s">
        <v>382</v>
      </c>
      <c r="I276" s="141"/>
      <c r="L276" s="28"/>
      <c r="M276" s="142"/>
      <c r="T276" s="52"/>
      <c r="AT276" s="13" t="s">
        <v>381</v>
      </c>
      <c r="AU276" s="13" t="s">
        <v>88</v>
      </c>
    </row>
    <row r="277" spans="2:65" s="1" customFormat="1" ht="24.2" customHeight="1" x14ac:dyDescent="0.2">
      <c r="B277" s="28"/>
      <c r="C277" s="126" t="s">
        <v>269</v>
      </c>
      <c r="D277" s="126" t="s">
        <v>147</v>
      </c>
      <c r="E277" s="127" t="s">
        <v>383</v>
      </c>
      <c r="F277" s="128" t="s">
        <v>384</v>
      </c>
      <c r="G277" s="129" t="s">
        <v>188</v>
      </c>
      <c r="H277" s="130">
        <v>36.9</v>
      </c>
      <c r="I277" s="131"/>
      <c r="J277" s="132">
        <f>ROUND(I277*H277,2)</f>
        <v>0</v>
      </c>
      <c r="K277" s="128" t="s">
        <v>830</v>
      </c>
      <c r="L277" s="28"/>
      <c r="M277" s="133" t="s">
        <v>1</v>
      </c>
      <c r="N277" s="134" t="s">
        <v>46</v>
      </c>
      <c r="P277" s="135">
        <f>O277*H277</f>
        <v>0</v>
      </c>
      <c r="Q277" s="135">
        <v>3.0000000000000001E-5</v>
      </c>
      <c r="R277" s="135">
        <f>Q277*H277</f>
        <v>1.1069999999999999E-3</v>
      </c>
      <c r="S277" s="135">
        <v>0</v>
      </c>
      <c r="T277" s="136">
        <f>S277*H277</f>
        <v>0</v>
      </c>
      <c r="AR277" s="137" t="s">
        <v>177</v>
      </c>
      <c r="AT277" s="137" t="s">
        <v>147</v>
      </c>
      <c r="AU277" s="137" t="s">
        <v>88</v>
      </c>
      <c r="AY277" s="13" t="s">
        <v>146</v>
      </c>
      <c r="BE277" s="138">
        <f>IF(N277="základní",J277,0)</f>
        <v>0</v>
      </c>
      <c r="BF277" s="138">
        <f>IF(N277="snížená",J277,0)</f>
        <v>0</v>
      </c>
      <c r="BG277" s="138">
        <f>IF(N277="zákl. přenesená",J277,0)</f>
        <v>0</v>
      </c>
      <c r="BH277" s="138">
        <f>IF(N277="sníž. přenesená",J277,0)</f>
        <v>0</v>
      </c>
      <c r="BI277" s="138">
        <f>IF(N277="nulová",J277,0)</f>
        <v>0</v>
      </c>
      <c r="BJ277" s="13" t="s">
        <v>152</v>
      </c>
      <c r="BK277" s="138">
        <f>ROUND(I277*H277,2)</f>
        <v>0</v>
      </c>
      <c r="BL277" s="13" t="s">
        <v>177</v>
      </c>
      <c r="BM277" s="137" t="s">
        <v>385</v>
      </c>
    </row>
    <row r="278" spans="2:65" s="1" customFormat="1" ht="29.25" x14ac:dyDescent="0.2">
      <c r="B278" s="28"/>
      <c r="D278" s="139" t="s">
        <v>153</v>
      </c>
      <c r="F278" s="140" t="s">
        <v>386</v>
      </c>
      <c r="I278" s="141"/>
      <c r="L278" s="28"/>
      <c r="M278" s="142"/>
      <c r="T278" s="52"/>
      <c r="AT278" s="13" t="s">
        <v>153</v>
      </c>
      <c r="AU278" s="13" t="s">
        <v>88</v>
      </c>
    </row>
    <row r="279" spans="2:65" s="1" customFormat="1" x14ac:dyDescent="0.2">
      <c r="B279" s="28"/>
      <c r="D279" s="145" t="s">
        <v>381</v>
      </c>
      <c r="F279" s="146" t="s">
        <v>387</v>
      </c>
      <c r="I279" s="141"/>
      <c r="L279" s="28"/>
      <c r="M279" s="142"/>
      <c r="T279" s="52"/>
      <c r="AT279" s="13" t="s">
        <v>381</v>
      </c>
      <c r="AU279" s="13" t="s">
        <v>88</v>
      </c>
    </row>
    <row r="280" spans="2:65" s="1" customFormat="1" ht="21.75" customHeight="1" x14ac:dyDescent="0.2">
      <c r="B280" s="28"/>
      <c r="C280" s="126" t="s">
        <v>388</v>
      </c>
      <c r="D280" s="126" t="s">
        <v>147</v>
      </c>
      <c r="E280" s="127" t="s">
        <v>389</v>
      </c>
      <c r="F280" s="128" t="s">
        <v>390</v>
      </c>
      <c r="G280" s="129" t="s">
        <v>188</v>
      </c>
      <c r="H280" s="130">
        <v>7</v>
      </c>
      <c r="I280" s="131"/>
      <c r="J280" s="132">
        <f>ROUND(I280*H280,2)</f>
        <v>0</v>
      </c>
      <c r="K280" s="128" t="s">
        <v>830</v>
      </c>
      <c r="L280" s="28"/>
      <c r="M280" s="133" t="s">
        <v>1</v>
      </c>
      <c r="N280" s="134" t="s">
        <v>46</v>
      </c>
      <c r="P280" s="135">
        <f>O280*H280</f>
        <v>0</v>
      </c>
      <c r="Q280" s="135">
        <v>4.0000000000000003E-5</v>
      </c>
      <c r="R280" s="135">
        <f>Q280*H280</f>
        <v>2.8000000000000003E-4</v>
      </c>
      <c r="S280" s="135">
        <v>0</v>
      </c>
      <c r="T280" s="136">
        <f>S280*H280</f>
        <v>0</v>
      </c>
      <c r="AR280" s="137" t="s">
        <v>177</v>
      </c>
      <c r="AT280" s="137" t="s">
        <v>147</v>
      </c>
      <c r="AU280" s="137" t="s">
        <v>88</v>
      </c>
      <c r="AY280" s="13" t="s">
        <v>146</v>
      </c>
      <c r="BE280" s="138">
        <f>IF(N280="základní",J280,0)</f>
        <v>0</v>
      </c>
      <c r="BF280" s="138">
        <f>IF(N280="snížená",J280,0)</f>
        <v>0</v>
      </c>
      <c r="BG280" s="138">
        <f>IF(N280="zákl. přenesená",J280,0)</f>
        <v>0</v>
      </c>
      <c r="BH280" s="138">
        <f>IF(N280="sníž. přenesená",J280,0)</f>
        <v>0</v>
      </c>
      <c r="BI280" s="138">
        <f>IF(N280="nulová",J280,0)</f>
        <v>0</v>
      </c>
      <c r="BJ280" s="13" t="s">
        <v>152</v>
      </c>
      <c r="BK280" s="138">
        <f>ROUND(I280*H280,2)</f>
        <v>0</v>
      </c>
      <c r="BL280" s="13" t="s">
        <v>177</v>
      </c>
      <c r="BM280" s="137" t="s">
        <v>391</v>
      </c>
    </row>
    <row r="281" spans="2:65" s="1" customFormat="1" x14ac:dyDescent="0.2">
      <c r="B281" s="28"/>
      <c r="D281" s="139" t="s">
        <v>153</v>
      </c>
      <c r="F281" s="140" t="s">
        <v>392</v>
      </c>
      <c r="I281" s="141"/>
      <c r="L281" s="28"/>
      <c r="M281" s="142"/>
      <c r="T281" s="52"/>
      <c r="AT281" s="13" t="s">
        <v>153</v>
      </c>
      <c r="AU281" s="13" t="s">
        <v>88</v>
      </c>
    </row>
    <row r="282" spans="2:65" s="1" customFormat="1" x14ac:dyDescent="0.2">
      <c r="B282" s="28"/>
      <c r="D282" s="145" t="s">
        <v>381</v>
      </c>
      <c r="F282" s="146" t="s">
        <v>393</v>
      </c>
      <c r="I282" s="141"/>
      <c r="L282" s="28"/>
      <c r="M282" s="142"/>
      <c r="T282" s="52"/>
      <c r="AT282" s="13" t="s">
        <v>381</v>
      </c>
      <c r="AU282" s="13" t="s">
        <v>88</v>
      </c>
    </row>
    <row r="283" spans="2:65" s="1" customFormat="1" ht="24.2" customHeight="1" x14ac:dyDescent="0.2">
      <c r="B283" s="28"/>
      <c r="C283" s="126" t="s">
        <v>394</v>
      </c>
      <c r="D283" s="126" t="s">
        <v>147</v>
      </c>
      <c r="E283" s="127" t="s">
        <v>395</v>
      </c>
      <c r="F283" s="128" t="s">
        <v>396</v>
      </c>
      <c r="G283" s="129" t="s">
        <v>308</v>
      </c>
      <c r="H283" s="130">
        <v>2.5</v>
      </c>
      <c r="I283" s="131"/>
      <c r="J283" s="132">
        <f>ROUND(I283*H283,2)</f>
        <v>0</v>
      </c>
      <c r="K283" s="128" t="s">
        <v>830</v>
      </c>
      <c r="L283" s="28"/>
      <c r="M283" s="133" t="s">
        <v>1</v>
      </c>
      <c r="N283" s="134" t="s">
        <v>46</v>
      </c>
      <c r="P283" s="135">
        <f>O283*H283</f>
        <v>0</v>
      </c>
      <c r="Q283" s="135">
        <v>0</v>
      </c>
      <c r="R283" s="135">
        <f>Q283*H283</f>
        <v>0</v>
      </c>
      <c r="S283" s="135">
        <v>0</v>
      </c>
      <c r="T283" s="136">
        <f>S283*H283</f>
        <v>0</v>
      </c>
      <c r="AR283" s="137" t="s">
        <v>151</v>
      </c>
      <c r="AT283" s="137" t="s">
        <v>147</v>
      </c>
      <c r="AU283" s="137" t="s">
        <v>88</v>
      </c>
      <c r="AY283" s="13" t="s">
        <v>146</v>
      </c>
      <c r="BE283" s="138">
        <f>IF(N283="základní",J283,0)</f>
        <v>0</v>
      </c>
      <c r="BF283" s="138">
        <f>IF(N283="snížená",J283,0)</f>
        <v>0</v>
      </c>
      <c r="BG283" s="138">
        <f>IF(N283="zákl. přenesená",J283,0)</f>
        <v>0</v>
      </c>
      <c r="BH283" s="138">
        <f>IF(N283="sníž. přenesená",J283,0)</f>
        <v>0</v>
      </c>
      <c r="BI283" s="138">
        <f>IF(N283="nulová",J283,0)</f>
        <v>0</v>
      </c>
      <c r="BJ283" s="13" t="s">
        <v>152</v>
      </c>
      <c r="BK283" s="138">
        <f>ROUND(I283*H283,2)</f>
        <v>0</v>
      </c>
      <c r="BL283" s="13" t="s">
        <v>151</v>
      </c>
      <c r="BM283" s="137" t="s">
        <v>397</v>
      </c>
    </row>
    <row r="284" spans="2:65" s="1" customFormat="1" ht="19.5" x14ac:dyDescent="0.2">
      <c r="B284" s="28"/>
      <c r="D284" s="139" t="s">
        <v>153</v>
      </c>
      <c r="F284" s="140" t="s">
        <v>396</v>
      </c>
      <c r="I284" s="141"/>
      <c r="L284" s="28"/>
      <c r="M284" s="142"/>
      <c r="T284" s="52"/>
      <c r="AT284" s="13" t="s">
        <v>153</v>
      </c>
      <c r="AU284" s="13" t="s">
        <v>88</v>
      </c>
    </row>
    <row r="285" spans="2:65" s="1" customFormat="1" ht="16.5" customHeight="1" x14ac:dyDescent="0.2">
      <c r="B285" s="28"/>
      <c r="C285" s="126" t="s">
        <v>398</v>
      </c>
      <c r="D285" s="126" t="s">
        <v>147</v>
      </c>
      <c r="E285" s="127" t="s">
        <v>399</v>
      </c>
      <c r="F285" s="128" t="s">
        <v>400</v>
      </c>
      <c r="G285" s="129" t="s">
        <v>150</v>
      </c>
      <c r="H285" s="130">
        <v>2</v>
      </c>
      <c r="I285" s="131"/>
      <c r="J285" s="132">
        <f>ROUND(I285*H285,2)</f>
        <v>0</v>
      </c>
      <c r="K285" s="128" t="s">
        <v>830</v>
      </c>
      <c r="L285" s="28"/>
      <c r="M285" s="133" t="s">
        <v>1</v>
      </c>
      <c r="N285" s="134" t="s">
        <v>46</v>
      </c>
      <c r="P285" s="135">
        <f>O285*H285</f>
        <v>0</v>
      </c>
      <c r="Q285" s="135">
        <v>0</v>
      </c>
      <c r="R285" s="135">
        <f>Q285*H285</f>
        <v>0</v>
      </c>
      <c r="S285" s="135">
        <v>0</v>
      </c>
      <c r="T285" s="136">
        <f>S285*H285</f>
        <v>0</v>
      </c>
      <c r="AR285" s="137" t="s">
        <v>151</v>
      </c>
      <c r="AT285" s="137" t="s">
        <v>147</v>
      </c>
      <c r="AU285" s="137" t="s">
        <v>88</v>
      </c>
      <c r="AY285" s="13" t="s">
        <v>146</v>
      </c>
      <c r="BE285" s="138">
        <f>IF(N285="základní",J285,0)</f>
        <v>0</v>
      </c>
      <c r="BF285" s="138">
        <f>IF(N285="snížená",J285,0)</f>
        <v>0</v>
      </c>
      <c r="BG285" s="138">
        <f>IF(N285="zákl. přenesená",J285,0)</f>
        <v>0</v>
      </c>
      <c r="BH285" s="138">
        <f>IF(N285="sníž. přenesená",J285,0)</f>
        <v>0</v>
      </c>
      <c r="BI285" s="138">
        <f>IF(N285="nulová",J285,0)</f>
        <v>0</v>
      </c>
      <c r="BJ285" s="13" t="s">
        <v>152</v>
      </c>
      <c r="BK285" s="138">
        <f>ROUND(I285*H285,2)</f>
        <v>0</v>
      </c>
      <c r="BL285" s="13" t="s">
        <v>151</v>
      </c>
      <c r="BM285" s="137" t="s">
        <v>401</v>
      </c>
    </row>
    <row r="286" spans="2:65" s="1" customFormat="1" x14ac:dyDescent="0.2">
      <c r="B286" s="28"/>
      <c r="D286" s="139" t="s">
        <v>153</v>
      </c>
      <c r="F286" s="140" t="s">
        <v>400</v>
      </c>
      <c r="I286" s="141"/>
      <c r="L286" s="28"/>
      <c r="M286" s="142"/>
      <c r="T286" s="52"/>
      <c r="AT286" s="13" t="s">
        <v>153</v>
      </c>
      <c r="AU286" s="13" t="s">
        <v>88</v>
      </c>
    </row>
    <row r="287" spans="2:65" s="1" customFormat="1" ht="16.5" customHeight="1" x14ac:dyDescent="0.2">
      <c r="B287" s="28"/>
      <c r="C287" s="126" t="s">
        <v>266</v>
      </c>
      <c r="D287" s="126" t="s">
        <v>147</v>
      </c>
      <c r="E287" s="127" t="s">
        <v>402</v>
      </c>
      <c r="F287" s="128" t="s">
        <v>403</v>
      </c>
      <c r="G287" s="129" t="s">
        <v>404</v>
      </c>
      <c r="H287" s="130">
        <v>1</v>
      </c>
      <c r="I287" s="131"/>
      <c r="J287" s="132">
        <f>ROUND(I287*H287,2)</f>
        <v>0</v>
      </c>
      <c r="K287" s="128" t="s">
        <v>830</v>
      </c>
      <c r="L287" s="28"/>
      <c r="M287" s="133" t="s">
        <v>1</v>
      </c>
      <c r="N287" s="134" t="s">
        <v>46</v>
      </c>
      <c r="P287" s="135">
        <f>O287*H287</f>
        <v>0</v>
      </c>
      <c r="Q287" s="135">
        <v>0</v>
      </c>
      <c r="R287" s="135">
        <f>Q287*H287</f>
        <v>0</v>
      </c>
      <c r="S287" s="135">
        <v>0</v>
      </c>
      <c r="T287" s="136">
        <f>S287*H287</f>
        <v>0</v>
      </c>
      <c r="AR287" s="137" t="s">
        <v>151</v>
      </c>
      <c r="AT287" s="137" t="s">
        <v>147</v>
      </c>
      <c r="AU287" s="137" t="s">
        <v>88</v>
      </c>
      <c r="AY287" s="13" t="s">
        <v>146</v>
      </c>
      <c r="BE287" s="138">
        <f>IF(N287="základní",J287,0)</f>
        <v>0</v>
      </c>
      <c r="BF287" s="138">
        <f>IF(N287="snížená",J287,0)</f>
        <v>0</v>
      </c>
      <c r="BG287" s="138">
        <f>IF(N287="zákl. přenesená",J287,0)</f>
        <v>0</v>
      </c>
      <c r="BH287" s="138">
        <f>IF(N287="sníž. přenesená",J287,0)</f>
        <v>0</v>
      </c>
      <c r="BI287" s="138">
        <f>IF(N287="nulová",J287,0)</f>
        <v>0</v>
      </c>
      <c r="BJ287" s="13" t="s">
        <v>152</v>
      </c>
      <c r="BK287" s="138">
        <f>ROUND(I287*H287,2)</f>
        <v>0</v>
      </c>
      <c r="BL287" s="13" t="s">
        <v>151</v>
      </c>
      <c r="BM287" s="137" t="s">
        <v>405</v>
      </c>
    </row>
    <row r="288" spans="2:65" s="1" customFormat="1" x14ac:dyDescent="0.2">
      <c r="B288" s="28"/>
      <c r="D288" s="139" t="s">
        <v>153</v>
      </c>
      <c r="F288" s="140" t="s">
        <v>403</v>
      </c>
      <c r="I288" s="141"/>
      <c r="L288" s="28"/>
      <c r="M288" s="142"/>
      <c r="T288" s="52"/>
      <c r="AT288" s="13" t="s">
        <v>153</v>
      </c>
      <c r="AU288" s="13" t="s">
        <v>88</v>
      </c>
    </row>
    <row r="289" spans="2:65" s="11" customFormat="1" ht="25.9" customHeight="1" x14ac:dyDescent="0.2">
      <c r="B289" s="116"/>
      <c r="D289" s="117" t="s">
        <v>79</v>
      </c>
      <c r="E289" s="118" t="s">
        <v>406</v>
      </c>
      <c r="F289" s="118" t="s">
        <v>407</v>
      </c>
      <c r="I289" s="119"/>
      <c r="J289" s="120">
        <f>BK289</f>
        <v>0</v>
      </c>
      <c r="L289" s="116"/>
      <c r="M289" s="121"/>
      <c r="P289" s="122">
        <f>P290+P294</f>
        <v>0</v>
      </c>
      <c r="R289" s="122">
        <f>R290+R294</f>
        <v>4.8718999999999998E-2</v>
      </c>
      <c r="T289" s="123">
        <f>T290+T294</f>
        <v>0</v>
      </c>
      <c r="AR289" s="117" t="s">
        <v>152</v>
      </c>
      <c r="AT289" s="124" t="s">
        <v>79</v>
      </c>
      <c r="AU289" s="124" t="s">
        <v>80</v>
      </c>
      <c r="AY289" s="117" t="s">
        <v>146</v>
      </c>
      <c r="BK289" s="125">
        <f>BK290+BK294</f>
        <v>0</v>
      </c>
    </row>
    <row r="290" spans="2:65" s="11" customFormat="1" ht="22.9" customHeight="1" x14ac:dyDescent="0.2">
      <c r="B290" s="116"/>
      <c r="D290" s="117" t="s">
        <v>79</v>
      </c>
      <c r="E290" s="143" t="s">
        <v>408</v>
      </c>
      <c r="F290" s="143" t="s">
        <v>409</v>
      </c>
      <c r="I290" s="119"/>
      <c r="J290" s="144">
        <f>BK290</f>
        <v>0</v>
      </c>
      <c r="L290" s="116"/>
      <c r="M290" s="121"/>
      <c r="P290" s="122">
        <f>SUM(P291:P293)</f>
        <v>0</v>
      </c>
      <c r="R290" s="122">
        <f>SUM(R291:R293)</f>
        <v>6.6219999999999994E-3</v>
      </c>
      <c r="T290" s="123">
        <f>SUM(T291:T293)</f>
        <v>0</v>
      </c>
      <c r="AR290" s="117" t="s">
        <v>152</v>
      </c>
      <c r="AT290" s="124" t="s">
        <v>79</v>
      </c>
      <c r="AU290" s="124" t="s">
        <v>88</v>
      </c>
      <c r="AY290" s="117" t="s">
        <v>146</v>
      </c>
      <c r="BK290" s="125">
        <f>SUM(BK291:BK293)</f>
        <v>0</v>
      </c>
    </row>
    <row r="291" spans="2:65" s="1" customFormat="1" ht="24.2" customHeight="1" x14ac:dyDescent="0.2">
      <c r="B291" s="28"/>
      <c r="C291" s="126" t="s">
        <v>410</v>
      </c>
      <c r="D291" s="126" t="s">
        <v>147</v>
      </c>
      <c r="E291" s="127" t="s">
        <v>411</v>
      </c>
      <c r="F291" s="128" t="s">
        <v>412</v>
      </c>
      <c r="G291" s="129" t="s">
        <v>150</v>
      </c>
      <c r="H291" s="130">
        <v>47.3</v>
      </c>
      <c r="I291" s="131"/>
      <c r="J291" s="132">
        <f>ROUND(I291*H291,2)</f>
        <v>0</v>
      </c>
      <c r="K291" s="128" t="s">
        <v>830</v>
      </c>
      <c r="L291" s="28"/>
      <c r="M291" s="133" t="s">
        <v>1</v>
      </c>
      <c r="N291" s="134" t="s">
        <v>46</v>
      </c>
      <c r="P291" s="135">
        <f>O291*H291</f>
        <v>0</v>
      </c>
      <c r="Q291" s="135">
        <v>1.3999999999999999E-4</v>
      </c>
      <c r="R291" s="135">
        <f>Q291*H291</f>
        <v>6.6219999999999994E-3</v>
      </c>
      <c r="S291" s="135">
        <v>0</v>
      </c>
      <c r="T291" s="136">
        <f>S291*H291</f>
        <v>0</v>
      </c>
      <c r="AR291" s="137" t="s">
        <v>177</v>
      </c>
      <c r="AT291" s="137" t="s">
        <v>147</v>
      </c>
      <c r="AU291" s="137" t="s">
        <v>152</v>
      </c>
      <c r="AY291" s="13" t="s">
        <v>146</v>
      </c>
      <c r="BE291" s="138">
        <f>IF(N291="základní",J291,0)</f>
        <v>0</v>
      </c>
      <c r="BF291" s="138">
        <f>IF(N291="snížená",J291,0)</f>
        <v>0</v>
      </c>
      <c r="BG291" s="138">
        <f>IF(N291="zákl. přenesená",J291,0)</f>
        <v>0</v>
      </c>
      <c r="BH291" s="138">
        <f>IF(N291="sníž. přenesená",J291,0)</f>
        <v>0</v>
      </c>
      <c r="BI291" s="138">
        <f>IF(N291="nulová",J291,0)</f>
        <v>0</v>
      </c>
      <c r="BJ291" s="13" t="s">
        <v>152</v>
      </c>
      <c r="BK291" s="138">
        <f>ROUND(I291*H291,2)</f>
        <v>0</v>
      </c>
      <c r="BL291" s="13" t="s">
        <v>177</v>
      </c>
      <c r="BM291" s="137" t="s">
        <v>413</v>
      </c>
    </row>
    <row r="292" spans="2:65" s="1" customFormat="1" ht="29.25" x14ac:dyDescent="0.2">
      <c r="B292" s="28"/>
      <c r="D292" s="139" t="s">
        <v>153</v>
      </c>
      <c r="F292" s="140" t="s">
        <v>414</v>
      </c>
      <c r="I292" s="141"/>
      <c r="L292" s="28"/>
      <c r="M292" s="142"/>
      <c r="T292" s="52"/>
      <c r="AT292" s="13" t="s">
        <v>153</v>
      </c>
      <c r="AU292" s="13" t="s">
        <v>152</v>
      </c>
    </row>
    <row r="293" spans="2:65" s="1" customFormat="1" x14ac:dyDescent="0.2">
      <c r="B293" s="28"/>
      <c r="D293" s="145" t="s">
        <v>381</v>
      </c>
      <c r="F293" s="146" t="s">
        <v>415</v>
      </c>
      <c r="I293" s="141"/>
      <c r="L293" s="28"/>
      <c r="M293" s="142"/>
      <c r="T293" s="52"/>
      <c r="AT293" s="13" t="s">
        <v>381</v>
      </c>
      <c r="AU293" s="13" t="s">
        <v>152</v>
      </c>
    </row>
    <row r="294" spans="2:65" s="11" customFormat="1" ht="22.9" customHeight="1" x14ac:dyDescent="0.2">
      <c r="B294" s="116"/>
      <c r="D294" s="117" t="s">
        <v>79</v>
      </c>
      <c r="E294" s="143" t="s">
        <v>416</v>
      </c>
      <c r="F294" s="143" t="s">
        <v>417</v>
      </c>
      <c r="I294" s="119"/>
      <c r="J294" s="144">
        <f>BK294</f>
        <v>0</v>
      </c>
      <c r="L294" s="116"/>
      <c r="M294" s="121"/>
      <c r="P294" s="122">
        <f>SUM(P295:P300)</f>
        <v>0</v>
      </c>
      <c r="R294" s="122">
        <f>SUM(R295:R300)</f>
        <v>4.2097000000000002E-2</v>
      </c>
      <c r="T294" s="123">
        <f>SUM(T295:T300)</f>
        <v>0</v>
      </c>
      <c r="AR294" s="117" t="s">
        <v>152</v>
      </c>
      <c r="AT294" s="124" t="s">
        <v>79</v>
      </c>
      <c r="AU294" s="124" t="s">
        <v>88</v>
      </c>
      <c r="AY294" s="117" t="s">
        <v>146</v>
      </c>
      <c r="BK294" s="125">
        <f>SUM(BK295:BK300)</f>
        <v>0</v>
      </c>
    </row>
    <row r="295" spans="2:65" s="1" customFormat="1" ht="24.2" customHeight="1" x14ac:dyDescent="0.2">
      <c r="B295" s="28"/>
      <c r="C295" s="126" t="s">
        <v>274</v>
      </c>
      <c r="D295" s="126" t="s">
        <v>147</v>
      </c>
      <c r="E295" s="127" t="s">
        <v>418</v>
      </c>
      <c r="F295" s="128" t="s">
        <v>419</v>
      </c>
      <c r="G295" s="129" t="s">
        <v>150</v>
      </c>
      <c r="H295" s="130">
        <v>47.3</v>
      </c>
      <c r="I295" s="131"/>
      <c r="J295" s="132">
        <f>ROUND(I295*H295,2)</f>
        <v>0</v>
      </c>
      <c r="K295" s="128" t="s">
        <v>830</v>
      </c>
      <c r="L295" s="28"/>
      <c r="M295" s="133" t="s">
        <v>1</v>
      </c>
      <c r="N295" s="134" t="s">
        <v>46</v>
      </c>
      <c r="P295" s="135">
        <f>O295*H295</f>
        <v>0</v>
      </c>
      <c r="Q295" s="135">
        <v>2.0000000000000002E-5</v>
      </c>
      <c r="R295" s="135">
        <f>Q295*H295</f>
        <v>9.4600000000000001E-4</v>
      </c>
      <c r="S295" s="135">
        <v>0</v>
      </c>
      <c r="T295" s="136">
        <f>S295*H295</f>
        <v>0</v>
      </c>
      <c r="AR295" s="137" t="s">
        <v>177</v>
      </c>
      <c r="AT295" s="137" t="s">
        <v>147</v>
      </c>
      <c r="AU295" s="137" t="s">
        <v>152</v>
      </c>
      <c r="AY295" s="13" t="s">
        <v>146</v>
      </c>
      <c r="BE295" s="138">
        <f>IF(N295="základní",J295,0)</f>
        <v>0</v>
      </c>
      <c r="BF295" s="138">
        <f>IF(N295="snížená",J295,0)</f>
        <v>0</v>
      </c>
      <c r="BG295" s="138">
        <f>IF(N295="zákl. přenesená",J295,0)</f>
        <v>0</v>
      </c>
      <c r="BH295" s="138">
        <f>IF(N295="sníž. přenesená",J295,0)</f>
        <v>0</v>
      </c>
      <c r="BI295" s="138">
        <f>IF(N295="nulová",J295,0)</f>
        <v>0</v>
      </c>
      <c r="BJ295" s="13" t="s">
        <v>152</v>
      </c>
      <c r="BK295" s="138">
        <f>ROUND(I295*H295,2)</f>
        <v>0</v>
      </c>
      <c r="BL295" s="13" t="s">
        <v>177</v>
      </c>
      <c r="BM295" s="137" t="s">
        <v>420</v>
      </c>
    </row>
    <row r="296" spans="2:65" s="1" customFormat="1" ht="19.5" x14ac:dyDescent="0.2">
      <c r="B296" s="28"/>
      <c r="D296" s="139" t="s">
        <v>153</v>
      </c>
      <c r="F296" s="140" t="s">
        <v>421</v>
      </c>
      <c r="I296" s="141"/>
      <c r="L296" s="28"/>
      <c r="M296" s="142"/>
      <c r="T296" s="52"/>
      <c r="AT296" s="13" t="s">
        <v>153</v>
      </c>
      <c r="AU296" s="13" t="s">
        <v>152</v>
      </c>
    </row>
    <row r="297" spans="2:65" s="1" customFormat="1" x14ac:dyDescent="0.2">
      <c r="B297" s="28"/>
      <c r="D297" s="145" t="s">
        <v>381</v>
      </c>
      <c r="F297" s="146" t="s">
        <v>422</v>
      </c>
      <c r="I297" s="141"/>
      <c r="L297" s="28"/>
      <c r="M297" s="142"/>
      <c r="T297" s="52"/>
      <c r="AT297" s="13" t="s">
        <v>381</v>
      </c>
      <c r="AU297" s="13" t="s">
        <v>152</v>
      </c>
    </row>
    <row r="298" spans="2:65" s="1" customFormat="1" ht="24.2" customHeight="1" x14ac:dyDescent="0.2">
      <c r="B298" s="28"/>
      <c r="C298" s="126" t="s">
        <v>423</v>
      </c>
      <c r="D298" s="126" t="s">
        <v>147</v>
      </c>
      <c r="E298" s="127" t="s">
        <v>424</v>
      </c>
      <c r="F298" s="128" t="s">
        <v>425</v>
      </c>
      <c r="G298" s="129" t="s">
        <v>150</v>
      </c>
      <c r="H298" s="130">
        <v>47.3</v>
      </c>
      <c r="I298" s="131"/>
      <c r="J298" s="132">
        <f>ROUND(I298*H298,2)</f>
        <v>0</v>
      </c>
      <c r="K298" s="128" t="s">
        <v>830</v>
      </c>
      <c r="L298" s="28"/>
      <c r="M298" s="133" t="s">
        <v>1</v>
      </c>
      <c r="N298" s="134" t="s">
        <v>46</v>
      </c>
      <c r="P298" s="135">
        <f>O298*H298</f>
        <v>0</v>
      </c>
      <c r="Q298" s="135">
        <v>8.7000000000000001E-4</v>
      </c>
      <c r="R298" s="135">
        <f>Q298*H298</f>
        <v>4.1151E-2</v>
      </c>
      <c r="S298" s="135">
        <v>0</v>
      </c>
      <c r="T298" s="136">
        <f>S298*H298</f>
        <v>0</v>
      </c>
      <c r="AR298" s="137" t="s">
        <v>177</v>
      </c>
      <c r="AT298" s="137" t="s">
        <v>147</v>
      </c>
      <c r="AU298" s="137" t="s">
        <v>152</v>
      </c>
      <c r="AY298" s="13" t="s">
        <v>146</v>
      </c>
      <c r="BE298" s="138">
        <f>IF(N298="základní",J298,0)</f>
        <v>0</v>
      </c>
      <c r="BF298" s="138">
        <f>IF(N298="snížená",J298,0)</f>
        <v>0</v>
      </c>
      <c r="BG298" s="138">
        <f>IF(N298="zákl. přenesená",J298,0)</f>
        <v>0</v>
      </c>
      <c r="BH298" s="138">
        <f>IF(N298="sníž. přenesená",J298,0)</f>
        <v>0</v>
      </c>
      <c r="BI298" s="138">
        <f>IF(N298="nulová",J298,0)</f>
        <v>0</v>
      </c>
      <c r="BJ298" s="13" t="s">
        <v>152</v>
      </c>
      <c r="BK298" s="138">
        <f>ROUND(I298*H298,2)</f>
        <v>0</v>
      </c>
      <c r="BL298" s="13" t="s">
        <v>177</v>
      </c>
      <c r="BM298" s="137" t="s">
        <v>426</v>
      </c>
    </row>
    <row r="299" spans="2:65" s="1" customFormat="1" ht="19.5" x14ac:dyDescent="0.2">
      <c r="B299" s="28"/>
      <c r="D299" s="139" t="s">
        <v>153</v>
      </c>
      <c r="F299" s="140" t="s">
        <v>427</v>
      </c>
      <c r="I299" s="141"/>
      <c r="L299" s="28"/>
      <c r="M299" s="142"/>
      <c r="T299" s="52"/>
      <c r="AT299" s="13" t="s">
        <v>153</v>
      </c>
      <c r="AU299" s="13" t="s">
        <v>152</v>
      </c>
    </row>
    <row r="300" spans="2:65" s="1" customFormat="1" x14ac:dyDescent="0.2">
      <c r="B300" s="28"/>
      <c r="D300" s="145" t="s">
        <v>381</v>
      </c>
      <c r="F300" s="146" t="s">
        <v>428</v>
      </c>
      <c r="I300" s="141"/>
      <c r="L300" s="28"/>
      <c r="M300" s="147"/>
      <c r="N300" s="148"/>
      <c r="O300" s="148"/>
      <c r="P300" s="148"/>
      <c r="Q300" s="148"/>
      <c r="R300" s="148"/>
      <c r="S300" s="148"/>
      <c r="T300" s="149"/>
      <c r="AT300" s="13" t="s">
        <v>381</v>
      </c>
      <c r="AU300" s="13" t="s">
        <v>152</v>
      </c>
    </row>
    <row r="301" spans="2:65" s="1" customFormat="1" ht="6.95" customHeight="1" x14ac:dyDescent="0.2">
      <c r="B301" s="40"/>
      <c r="C301" s="41"/>
      <c r="D301" s="41"/>
      <c r="E301" s="41"/>
      <c r="F301" s="41"/>
      <c r="G301" s="41"/>
      <c r="H301" s="41"/>
      <c r="I301" s="41"/>
      <c r="J301" s="41"/>
      <c r="K301" s="41"/>
      <c r="L301" s="28"/>
    </row>
  </sheetData>
  <sheetProtection algorithmName="SHA-512" hashValue="Wz7mZ85oBnsyeFmEwD3HQ3INnlyPtSLKcchzd2Ckst3unZ5NN1ErGOz0aTjbXm5CgswabwdpUjUTmLCjOrXBpA==" saltValue="Xomu9913RY2U3A+x/cwiBQ==" spinCount="100000" sheet="1" objects="1" scenarios="1" formatColumns="0" formatRows="0" autoFilter="0"/>
  <autoFilter ref="C129:K300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hyperlinks>
    <hyperlink ref="F276" r:id="rId1" xr:uid="{00000000-0004-0000-0100-000000000000}"/>
    <hyperlink ref="F279" r:id="rId2" xr:uid="{00000000-0004-0000-0100-000001000000}"/>
    <hyperlink ref="F282" r:id="rId3" xr:uid="{00000000-0004-0000-0100-000002000000}"/>
    <hyperlink ref="F293" r:id="rId4" xr:uid="{00000000-0004-0000-0100-000003000000}"/>
    <hyperlink ref="F297" r:id="rId5" xr:uid="{00000000-0004-0000-0100-000004000000}"/>
    <hyperlink ref="F300" r:id="rId6" xr:uid="{00000000-0004-0000-01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61"/>
  <sheetViews>
    <sheetView showGridLines="0" topLeftCell="A230" workbookViewId="0">
      <selection activeCell="V242" sqref="V24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3" t="s">
        <v>91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88</v>
      </c>
    </row>
    <row r="4" spans="2:46" ht="24.95" customHeight="1" x14ac:dyDescent="0.2">
      <c r="B4" s="16"/>
      <c r="D4" s="17" t="s">
        <v>109</v>
      </c>
      <c r="L4" s="16"/>
      <c r="M4" s="84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50" t="str">
        <f>'Rekapitulace stavby'!K6</f>
        <v>STAVEBNÍ ÚPRAVY BYTU 12/3  2.NP ŠVÉDSKÁ 107/39</v>
      </c>
      <c r="F7" s="251"/>
      <c r="G7" s="251"/>
      <c r="H7" s="251"/>
      <c r="L7" s="16"/>
    </row>
    <row r="8" spans="2:46" s="1" customFormat="1" ht="12" customHeight="1" x14ac:dyDescent="0.2">
      <c r="B8" s="28"/>
      <c r="D8" s="23" t="s">
        <v>110</v>
      </c>
      <c r="L8" s="28"/>
    </row>
    <row r="9" spans="2:46" s="1" customFormat="1" ht="16.5" customHeight="1" x14ac:dyDescent="0.2">
      <c r="B9" s="28"/>
      <c r="E9" s="230" t="s">
        <v>429</v>
      </c>
      <c r="F9" s="249"/>
      <c r="G9" s="249"/>
      <c r="H9" s="249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10. 4. 2024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52" t="str">
        <f>'Rekapitulace stavby'!E14</f>
        <v>Vyplň údaj</v>
      </c>
      <c r="F18" s="244"/>
      <c r="G18" s="244"/>
      <c r="H18" s="24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 x14ac:dyDescent="0.2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 x14ac:dyDescent="0.2">
      <c r="B24" s="28"/>
      <c r="E24" s="21" t="s">
        <v>36</v>
      </c>
      <c r="I24" s="23" t="s">
        <v>27</v>
      </c>
      <c r="J24" s="21" t="s">
        <v>37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38</v>
      </c>
      <c r="L26" s="28"/>
    </row>
    <row r="27" spans="2:12" s="7" customFormat="1" ht="47.25" customHeight="1" x14ac:dyDescent="0.2">
      <c r="B27" s="85"/>
      <c r="E27" s="248" t="s">
        <v>39</v>
      </c>
      <c r="F27" s="248"/>
      <c r="G27" s="248"/>
      <c r="H27" s="24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40</v>
      </c>
      <c r="J30" s="62">
        <f>ROUND(J121,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42</v>
      </c>
      <c r="I32" s="31" t="s">
        <v>41</v>
      </c>
      <c r="J32" s="31" t="s">
        <v>43</v>
      </c>
      <c r="L32" s="28"/>
    </row>
    <row r="33" spans="2:12" s="1" customFormat="1" ht="14.45" customHeight="1" x14ac:dyDescent="0.2">
      <c r="B33" s="28"/>
      <c r="D33" s="51" t="s">
        <v>44</v>
      </c>
      <c r="E33" s="23" t="s">
        <v>45</v>
      </c>
      <c r="F33" s="87">
        <f>ROUND((SUM(BE121:BE260)),  2)</f>
        <v>0</v>
      </c>
      <c r="I33" s="88">
        <v>0.21</v>
      </c>
      <c r="J33" s="87">
        <f>ROUND(((SUM(BE121:BE260))*I33),  2)</f>
        <v>0</v>
      </c>
      <c r="L33" s="28"/>
    </row>
    <row r="34" spans="2:12" s="1" customFormat="1" ht="14.45" customHeight="1" x14ac:dyDescent="0.2">
      <c r="B34" s="28"/>
      <c r="E34" s="23" t="s">
        <v>46</v>
      </c>
      <c r="F34" s="87">
        <f>ROUND((SUM(BF121:BF260)),  2)</f>
        <v>0</v>
      </c>
      <c r="I34" s="88">
        <v>0.12</v>
      </c>
      <c r="J34" s="87">
        <f>ROUND(((SUM(BF121:BF260))*I34),  2)</f>
        <v>0</v>
      </c>
      <c r="L34" s="28"/>
    </row>
    <row r="35" spans="2:12" s="1" customFormat="1" ht="14.45" hidden="1" customHeight="1" x14ac:dyDescent="0.2">
      <c r="B35" s="28"/>
      <c r="E35" s="23" t="s">
        <v>47</v>
      </c>
      <c r="F35" s="87">
        <f>ROUND((SUM(BG121:BG260)),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48</v>
      </c>
      <c r="F36" s="87">
        <f>ROUND((SUM(BH121:BH260)),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49</v>
      </c>
      <c r="F37" s="87">
        <f>ROUND((SUM(BI121:BI260)),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53</v>
      </c>
      <c r="E50" s="38"/>
      <c r="F50" s="38"/>
      <c r="G50" s="37" t="s">
        <v>54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55</v>
      </c>
      <c r="E61" s="30"/>
      <c r="F61" s="95" t="s">
        <v>56</v>
      </c>
      <c r="G61" s="39" t="s">
        <v>55</v>
      </c>
      <c r="H61" s="30"/>
      <c r="I61" s="30"/>
      <c r="J61" s="96" t="s">
        <v>56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57</v>
      </c>
      <c r="E65" s="38"/>
      <c r="F65" s="38"/>
      <c r="G65" s="37" t="s">
        <v>58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55</v>
      </c>
      <c r="E76" s="30"/>
      <c r="F76" s="95" t="s">
        <v>56</v>
      </c>
      <c r="G76" s="39" t="s">
        <v>55</v>
      </c>
      <c r="H76" s="30"/>
      <c r="I76" s="30"/>
      <c r="J76" s="96" t="s">
        <v>56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112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250" t="str">
        <f>E7</f>
        <v>STAVEBNÍ ÚPRAVY BYTU 12/3  2.NP ŠVÉDSKÁ 107/39</v>
      </c>
      <c r="F85" s="251"/>
      <c r="G85" s="251"/>
      <c r="H85" s="251"/>
      <c r="L85" s="28"/>
    </row>
    <row r="86" spans="2:47" s="1" customFormat="1" ht="12" customHeight="1" x14ac:dyDescent="0.2">
      <c r="B86" s="28"/>
      <c r="C86" s="23" t="s">
        <v>110</v>
      </c>
      <c r="L86" s="28"/>
    </row>
    <row r="87" spans="2:47" s="1" customFormat="1" ht="16.5" customHeight="1" x14ac:dyDescent="0.2">
      <c r="B87" s="28"/>
      <c r="E87" s="230" t="str">
        <f>E9</f>
        <v>B. ZTI - OPRAVY</v>
      </c>
      <c r="F87" s="249"/>
      <c r="G87" s="249"/>
      <c r="H87" s="249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>PRAHA 5</v>
      </c>
      <c r="I89" s="23" t="s">
        <v>22</v>
      </c>
      <c r="J89" s="48" t="str">
        <f>IF(J12="","",J12)</f>
        <v>10. 4. 2024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40.15" customHeight="1" x14ac:dyDescent="0.2">
      <c r="B91" s="28"/>
      <c r="C91" s="23" t="s">
        <v>24</v>
      </c>
      <c r="F91" s="21" t="str">
        <f>E15</f>
        <v>CENTRA a.s. Na Zatlance 1350 Praha 5</v>
      </c>
      <c r="I91" s="23" t="s">
        <v>30</v>
      </c>
      <c r="J91" s="26" t="str">
        <f>E21</f>
        <v>Studio PHX s.r.o. Ondříčkova 384/33 Praha 3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 xml:space="preserve">Ing. Jan Brožek s.r.o.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113</v>
      </c>
      <c r="D94" s="89"/>
      <c r="E94" s="89"/>
      <c r="F94" s="89"/>
      <c r="G94" s="89"/>
      <c r="H94" s="89"/>
      <c r="I94" s="89"/>
      <c r="J94" s="98" t="s">
        <v>114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115</v>
      </c>
      <c r="J96" s="62">
        <f>J121</f>
        <v>0</v>
      </c>
      <c r="L96" s="28"/>
      <c r="AU96" s="13" t="s">
        <v>116</v>
      </c>
    </row>
    <row r="97" spans="2:12" s="8" customFormat="1" ht="24.95" customHeight="1" x14ac:dyDescent="0.2">
      <c r="B97" s="100"/>
      <c r="D97" s="101" t="s">
        <v>430</v>
      </c>
      <c r="E97" s="102"/>
      <c r="F97" s="102"/>
      <c r="G97" s="102"/>
      <c r="H97" s="102"/>
      <c r="I97" s="102"/>
      <c r="J97" s="103">
        <f>J122</f>
        <v>0</v>
      </c>
      <c r="L97" s="100"/>
    </row>
    <row r="98" spans="2:12" s="8" customFormat="1" ht="24.95" customHeight="1" x14ac:dyDescent="0.2">
      <c r="B98" s="100"/>
      <c r="D98" s="101" t="s">
        <v>431</v>
      </c>
      <c r="E98" s="102"/>
      <c r="F98" s="102"/>
      <c r="G98" s="102"/>
      <c r="H98" s="102"/>
      <c r="I98" s="102"/>
      <c r="J98" s="103">
        <f>J123</f>
        <v>0</v>
      </c>
      <c r="L98" s="100"/>
    </row>
    <row r="99" spans="2:12" s="8" customFormat="1" ht="24.95" customHeight="1" x14ac:dyDescent="0.2">
      <c r="B99" s="100"/>
      <c r="D99" s="101" t="s">
        <v>432</v>
      </c>
      <c r="E99" s="102"/>
      <c r="F99" s="102"/>
      <c r="G99" s="102"/>
      <c r="H99" s="102"/>
      <c r="I99" s="102"/>
      <c r="J99" s="103">
        <f>J170</f>
        <v>0</v>
      </c>
      <c r="L99" s="100"/>
    </row>
    <row r="100" spans="2:12" s="8" customFormat="1" ht="24.95" customHeight="1" x14ac:dyDescent="0.2">
      <c r="B100" s="100"/>
      <c r="D100" s="101" t="s">
        <v>433</v>
      </c>
      <c r="E100" s="102"/>
      <c r="F100" s="102"/>
      <c r="G100" s="102"/>
      <c r="H100" s="102"/>
      <c r="I100" s="102"/>
      <c r="J100" s="103">
        <f>J209</f>
        <v>0</v>
      </c>
      <c r="L100" s="100"/>
    </row>
    <row r="101" spans="2:12" s="8" customFormat="1" ht="24.95" customHeight="1" x14ac:dyDescent="0.2">
      <c r="B101" s="100"/>
      <c r="D101" s="101" t="s">
        <v>434</v>
      </c>
      <c r="E101" s="102"/>
      <c r="F101" s="102"/>
      <c r="G101" s="102"/>
      <c r="H101" s="102"/>
      <c r="I101" s="102"/>
      <c r="J101" s="103">
        <f>J236</f>
        <v>0</v>
      </c>
      <c r="L101" s="100"/>
    </row>
    <row r="102" spans="2:12" s="1" customFormat="1" ht="21.75" customHeight="1" x14ac:dyDescent="0.2">
      <c r="B102" s="28"/>
      <c r="L102" s="28"/>
    </row>
    <row r="103" spans="2:12" s="1" customFormat="1" ht="6.95" customHeight="1" x14ac:dyDescent="0.2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12" s="1" customFormat="1" ht="6.95" customHeight="1" x14ac:dyDescent="0.2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4.95" customHeight="1" x14ac:dyDescent="0.2">
      <c r="B108" s="28"/>
      <c r="C108" s="17" t="s">
        <v>131</v>
      </c>
      <c r="L108" s="28"/>
    </row>
    <row r="109" spans="2:12" s="1" customFormat="1" ht="6.95" customHeight="1" x14ac:dyDescent="0.2">
      <c r="B109" s="28"/>
      <c r="L109" s="28"/>
    </row>
    <row r="110" spans="2:12" s="1" customFormat="1" ht="12" customHeight="1" x14ac:dyDescent="0.2">
      <c r="B110" s="28"/>
      <c r="C110" s="23" t="s">
        <v>16</v>
      </c>
      <c r="L110" s="28"/>
    </row>
    <row r="111" spans="2:12" s="1" customFormat="1" ht="16.5" customHeight="1" x14ac:dyDescent="0.2">
      <c r="B111" s="28"/>
      <c r="E111" s="250" t="str">
        <f>E7</f>
        <v>STAVEBNÍ ÚPRAVY BYTU 12/3  2.NP ŠVÉDSKÁ 107/39</v>
      </c>
      <c r="F111" s="251"/>
      <c r="G111" s="251"/>
      <c r="H111" s="251"/>
      <c r="L111" s="28"/>
    </row>
    <row r="112" spans="2:12" s="1" customFormat="1" ht="12" customHeight="1" x14ac:dyDescent="0.2">
      <c r="B112" s="28"/>
      <c r="C112" s="23" t="s">
        <v>110</v>
      </c>
      <c r="L112" s="28"/>
    </row>
    <row r="113" spans="2:65" s="1" customFormat="1" ht="16.5" customHeight="1" x14ac:dyDescent="0.2">
      <c r="B113" s="28"/>
      <c r="E113" s="230" t="str">
        <f>E9</f>
        <v>B. ZTI - OPRAVY</v>
      </c>
      <c r="F113" s="249"/>
      <c r="G113" s="249"/>
      <c r="H113" s="249"/>
      <c r="L113" s="28"/>
    </row>
    <row r="114" spans="2:65" s="1" customFormat="1" ht="6.95" customHeight="1" x14ac:dyDescent="0.2">
      <c r="B114" s="28"/>
      <c r="L114" s="28"/>
    </row>
    <row r="115" spans="2:65" s="1" customFormat="1" ht="12" customHeight="1" x14ac:dyDescent="0.2">
      <c r="B115" s="28"/>
      <c r="C115" s="23" t="s">
        <v>20</v>
      </c>
      <c r="F115" s="21" t="str">
        <f>F12</f>
        <v>PRAHA 5</v>
      </c>
      <c r="I115" s="23" t="s">
        <v>22</v>
      </c>
      <c r="J115" s="48" t="str">
        <f>IF(J12="","",J12)</f>
        <v>10. 4. 2024</v>
      </c>
      <c r="L115" s="28"/>
    </row>
    <row r="116" spans="2:65" s="1" customFormat="1" ht="6.95" customHeight="1" x14ac:dyDescent="0.2">
      <c r="B116" s="28"/>
      <c r="L116" s="28"/>
    </row>
    <row r="117" spans="2:65" s="1" customFormat="1" ht="40.15" customHeight="1" x14ac:dyDescent="0.2">
      <c r="B117" s="28"/>
      <c r="C117" s="23" t="s">
        <v>24</v>
      </c>
      <c r="F117" s="21" t="str">
        <f>E15</f>
        <v>CENTRA a.s. Na Zatlance 1350 Praha 5</v>
      </c>
      <c r="I117" s="23" t="s">
        <v>30</v>
      </c>
      <c r="J117" s="26" t="str">
        <f>E21</f>
        <v>Studio PHX s.r.o. Ondříčkova 384/33 Praha 3</v>
      </c>
      <c r="L117" s="28"/>
    </row>
    <row r="118" spans="2:65" s="1" customFormat="1" ht="15.2" customHeight="1" x14ac:dyDescent="0.2">
      <c r="B118" s="28"/>
      <c r="C118" s="23" t="s">
        <v>28</v>
      </c>
      <c r="F118" s="21" t="str">
        <f>IF(E18="","",E18)</f>
        <v>Vyplň údaj</v>
      </c>
      <c r="I118" s="23" t="s">
        <v>34</v>
      </c>
      <c r="J118" s="26" t="str">
        <f>E24</f>
        <v xml:space="preserve">Ing. Jan Brožek s.r.o. </v>
      </c>
      <c r="L118" s="28"/>
    </row>
    <row r="119" spans="2:65" s="1" customFormat="1" ht="10.35" customHeight="1" x14ac:dyDescent="0.2">
      <c r="B119" s="28"/>
      <c r="L119" s="28"/>
    </row>
    <row r="120" spans="2:65" s="10" customFormat="1" ht="29.25" customHeight="1" x14ac:dyDescent="0.2">
      <c r="B120" s="108"/>
      <c r="C120" s="109" t="s">
        <v>132</v>
      </c>
      <c r="D120" s="110" t="s">
        <v>65</v>
      </c>
      <c r="E120" s="110" t="s">
        <v>61</v>
      </c>
      <c r="F120" s="110" t="s">
        <v>62</v>
      </c>
      <c r="G120" s="110" t="s">
        <v>133</v>
      </c>
      <c r="H120" s="110" t="s">
        <v>134</v>
      </c>
      <c r="I120" s="110" t="s">
        <v>135</v>
      </c>
      <c r="J120" s="110" t="s">
        <v>114</v>
      </c>
      <c r="K120" s="111" t="s">
        <v>136</v>
      </c>
      <c r="L120" s="108"/>
      <c r="M120" s="55" t="s">
        <v>1</v>
      </c>
      <c r="N120" s="56" t="s">
        <v>44</v>
      </c>
      <c r="O120" s="56" t="s">
        <v>137</v>
      </c>
      <c r="P120" s="56" t="s">
        <v>138</v>
      </c>
      <c r="Q120" s="56" t="s">
        <v>139</v>
      </c>
      <c r="R120" s="56" t="s">
        <v>140</v>
      </c>
      <c r="S120" s="56" t="s">
        <v>141</v>
      </c>
      <c r="T120" s="57" t="s">
        <v>142</v>
      </c>
    </row>
    <row r="121" spans="2:65" s="1" customFormat="1" ht="22.9" customHeight="1" x14ac:dyDescent="0.25">
      <c r="B121" s="28"/>
      <c r="C121" s="60" t="s">
        <v>143</v>
      </c>
      <c r="J121" s="112">
        <f>BK121</f>
        <v>0</v>
      </c>
      <c r="L121" s="28"/>
      <c r="M121" s="58"/>
      <c r="N121" s="49"/>
      <c r="O121" s="49"/>
      <c r="P121" s="113">
        <f>P122+P123+P170+P209+P236</f>
        <v>0</v>
      </c>
      <c r="Q121" s="49"/>
      <c r="R121" s="113">
        <f>R122+R123+R170+R209+R236</f>
        <v>0</v>
      </c>
      <c r="S121" s="49"/>
      <c r="T121" s="114">
        <f>T122+T123+T170+T209+T236</f>
        <v>0</v>
      </c>
      <c r="AT121" s="13" t="s">
        <v>79</v>
      </c>
      <c r="AU121" s="13" t="s">
        <v>116</v>
      </c>
      <c r="BK121" s="115">
        <f>BK122+BK123+BK170+BK209+BK236</f>
        <v>0</v>
      </c>
    </row>
    <row r="122" spans="2:65" s="11" customFormat="1" ht="25.9" customHeight="1" x14ac:dyDescent="0.2">
      <c r="B122" s="116"/>
      <c r="D122" s="117" t="s">
        <v>79</v>
      </c>
      <c r="E122" s="118" t="s">
        <v>435</v>
      </c>
      <c r="F122" s="118" t="s">
        <v>436</v>
      </c>
      <c r="I122" s="119"/>
      <c r="J122" s="120">
        <f>BK122</f>
        <v>0</v>
      </c>
      <c r="L122" s="116"/>
      <c r="M122" s="121"/>
      <c r="P122" s="122">
        <v>0</v>
      </c>
      <c r="R122" s="122">
        <v>0</v>
      </c>
      <c r="T122" s="123">
        <v>0</v>
      </c>
      <c r="AR122" s="117" t="s">
        <v>88</v>
      </c>
      <c r="AT122" s="124" t="s">
        <v>79</v>
      </c>
      <c r="AU122" s="124" t="s">
        <v>80</v>
      </c>
      <c r="AY122" s="117" t="s">
        <v>146</v>
      </c>
      <c r="BK122" s="125">
        <v>0</v>
      </c>
    </row>
    <row r="123" spans="2:65" s="11" customFormat="1" ht="25.9" customHeight="1" x14ac:dyDescent="0.2">
      <c r="B123" s="116"/>
      <c r="D123" s="117" t="s">
        <v>79</v>
      </c>
      <c r="E123" s="118" t="s">
        <v>437</v>
      </c>
      <c r="F123" s="118" t="s">
        <v>438</v>
      </c>
      <c r="I123" s="119"/>
      <c r="J123" s="120">
        <f>BK123</f>
        <v>0</v>
      </c>
      <c r="L123" s="116"/>
      <c r="M123" s="121"/>
      <c r="P123" s="122">
        <f>SUM(P124:P169)</f>
        <v>0</v>
      </c>
      <c r="R123" s="122">
        <f>SUM(R124:R169)</f>
        <v>0</v>
      </c>
      <c r="T123" s="123">
        <f>SUM(T124:T169)</f>
        <v>0</v>
      </c>
      <c r="AR123" s="117" t="s">
        <v>88</v>
      </c>
      <c r="AT123" s="124" t="s">
        <v>79</v>
      </c>
      <c r="AU123" s="124" t="s">
        <v>80</v>
      </c>
      <c r="AY123" s="117" t="s">
        <v>146</v>
      </c>
      <c r="BK123" s="125">
        <f>SUM(BK124:BK169)</f>
        <v>0</v>
      </c>
    </row>
    <row r="124" spans="2:65" s="1" customFormat="1" ht="24.2" customHeight="1" x14ac:dyDescent="0.2">
      <c r="B124" s="28"/>
      <c r="C124" s="126" t="s">
        <v>88</v>
      </c>
      <c r="D124" s="126" t="s">
        <v>147</v>
      </c>
      <c r="E124" s="127" t="s">
        <v>439</v>
      </c>
      <c r="F124" s="128" t="s">
        <v>440</v>
      </c>
      <c r="G124" s="129" t="s">
        <v>188</v>
      </c>
      <c r="H124" s="130">
        <v>9.5</v>
      </c>
      <c r="I124" s="131"/>
      <c r="J124" s="132">
        <f>ROUND(I124*H124,2)</f>
        <v>0</v>
      </c>
      <c r="K124" s="128" t="s">
        <v>830</v>
      </c>
      <c r="L124" s="28"/>
      <c r="M124" s="133" t="s">
        <v>1</v>
      </c>
      <c r="N124" s="134" t="s">
        <v>46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151</v>
      </c>
      <c r="AT124" s="137" t="s">
        <v>147</v>
      </c>
      <c r="AU124" s="137" t="s">
        <v>88</v>
      </c>
      <c r="AY124" s="13" t="s">
        <v>146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3" t="s">
        <v>152</v>
      </c>
      <c r="BK124" s="138">
        <f>ROUND(I124*H124,2)</f>
        <v>0</v>
      </c>
      <c r="BL124" s="13" t="s">
        <v>151</v>
      </c>
      <c r="BM124" s="137" t="s">
        <v>152</v>
      </c>
    </row>
    <row r="125" spans="2:65" s="1" customFormat="1" ht="19.5" x14ac:dyDescent="0.2">
      <c r="B125" s="28"/>
      <c r="D125" s="139" t="s">
        <v>153</v>
      </c>
      <c r="F125" s="140" t="s">
        <v>440</v>
      </c>
      <c r="I125" s="141"/>
      <c r="L125" s="28"/>
      <c r="M125" s="142"/>
      <c r="T125" s="52"/>
      <c r="AT125" s="13" t="s">
        <v>153</v>
      </c>
      <c r="AU125" s="13" t="s">
        <v>88</v>
      </c>
    </row>
    <row r="126" spans="2:65" s="1" customFormat="1" ht="24.2" customHeight="1" x14ac:dyDescent="0.2">
      <c r="B126" s="28"/>
      <c r="C126" s="126" t="s">
        <v>152</v>
      </c>
      <c r="D126" s="126" t="s">
        <v>147</v>
      </c>
      <c r="E126" s="127" t="s">
        <v>441</v>
      </c>
      <c r="F126" s="128" t="s">
        <v>442</v>
      </c>
      <c r="G126" s="129" t="s">
        <v>188</v>
      </c>
      <c r="H126" s="130">
        <v>63.5</v>
      </c>
      <c r="I126" s="131"/>
      <c r="J126" s="132">
        <f>ROUND(I126*H126,2)</f>
        <v>0</v>
      </c>
      <c r="K126" s="128" t="s">
        <v>830</v>
      </c>
      <c r="L126" s="28"/>
      <c r="M126" s="133" t="s">
        <v>1</v>
      </c>
      <c r="N126" s="134" t="s">
        <v>46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151</v>
      </c>
      <c r="AT126" s="137" t="s">
        <v>147</v>
      </c>
      <c r="AU126" s="137" t="s">
        <v>88</v>
      </c>
      <c r="AY126" s="13" t="s">
        <v>146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3" t="s">
        <v>152</v>
      </c>
      <c r="BK126" s="138">
        <f>ROUND(I126*H126,2)</f>
        <v>0</v>
      </c>
      <c r="BL126" s="13" t="s">
        <v>151</v>
      </c>
      <c r="BM126" s="137" t="s">
        <v>151</v>
      </c>
    </row>
    <row r="127" spans="2:65" s="1" customFormat="1" ht="19.5" x14ac:dyDescent="0.2">
      <c r="B127" s="28"/>
      <c r="D127" s="139" t="s">
        <v>153</v>
      </c>
      <c r="F127" s="140" t="s">
        <v>442</v>
      </c>
      <c r="I127" s="141"/>
      <c r="L127" s="28"/>
      <c r="M127" s="142"/>
      <c r="T127" s="52"/>
      <c r="AT127" s="13" t="s">
        <v>153</v>
      </c>
      <c r="AU127" s="13" t="s">
        <v>88</v>
      </c>
    </row>
    <row r="128" spans="2:65" s="1" customFormat="1" ht="24.2" customHeight="1" x14ac:dyDescent="0.2">
      <c r="B128" s="28"/>
      <c r="C128" s="126" t="s">
        <v>158</v>
      </c>
      <c r="D128" s="126" t="s">
        <v>147</v>
      </c>
      <c r="E128" s="127" t="s">
        <v>443</v>
      </c>
      <c r="F128" s="128" t="s">
        <v>444</v>
      </c>
      <c r="G128" s="129" t="s">
        <v>188</v>
      </c>
      <c r="H128" s="130">
        <v>4.5</v>
      </c>
      <c r="I128" s="131"/>
      <c r="J128" s="132">
        <f>ROUND(I128*H128,2)</f>
        <v>0</v>
      </c>
      <c r="K128" s="128" t="s">
        <v>830</v>
      </c>
      <c r="L128" s="28"/>
      <c r="M128" s="133" t="s">
        <v>1</v>
      </c>
      <c r="N128" s="134" t="s">
        <v>46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151</v>
      </c>
      <c r="AT128" s="137" t="s">
        <v>147</v>
      </c>
      <c r="AU128" s="137" t="s">
        <v>88</v>
      </c>
      <c r="AY128" s="13" t="s">
        <v>146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3" t="s">
        <v>152</v>
      </c>
      <c r="BK128" s="138">
        <f>ROUND(I128*H128,2)</f>
        <v>0</v>
      </c>
      <c r="BL128" s="13" t="s">
        <v>151</v>
      </c>
      <c r="BM128" s="137" t="s">
        <v>161</v>
      </c>
    </row>
    <row r="129" spans="2:65" s="1" customFormat="1" ht="19.5" x14ac:dyDescent="0.2">
      <c r="B129" s="28"/>
      <c r="D129" s="139" t="s">
        <v>153</v>
      </c>
      <c r="F129" s="140" t="s">
        <v>444</v>
      </c>
      <c r="I129" s="141"/>
      <c r="L129" s="28"/>
      <c r="M129" s="142"/>
      <c r="T129" s="52"/>
      <c r="AT129" s="13" t="s">
        <v>153</v>
      </c>
      <c r="AU129" s="13" t="s">
        <v>88</v>
      </c>
    </row>
    <row r="130" spans="2:65" s="1" customFormat="1" ht="24.2" customHeight="1" x14ac:dyDescent="0.2">
      <c r="B130" s="28"/>
      <c r="C130" s="126" t="s">
        <v>151</v>
      </c>
      <c r="D130" s="126" t="s">
        <v>147</v>
      </c>
      <c r="E130" s="127" t="s">
        <v>445</v>
      </c>
      <c r="F130" s="128" t="s">
        <v>446</v>
      </c>
      <c r="G130" s="129" t="s">
        <v>188</v>
      </c>
      <c r="H130" s="130">
        <v>29.5</v>
      </c>
      <c r="I130" s="131"/>
      <c r="J130" s="132">
        <f>ROUND(I130*H130,2)</f>
        <v>0</v>
      </c>
      <c r="K130" s="128" t="s">
        <v>1</v>
      </c>
      <c r="L130" s="28"/>
      <c r="M130" s="133" t="s">
        <v>1</v>
      </c>
      <c r="N130" s="134" t="s">
        <v>46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151</v>
      </c>
      <c r="AT130" s="137" t="s">
        <v>147</v>
      </c>
      <c r="AU130" s="137" t="s">
        <v>88</v>
      </c>
      <c r="AY130" s="13" t="s">
        <v>146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3" t="s">
        <v>152</v>
      </c>
      <c r="BK130" s="138">
        <f>ROUND(I130*H130,2)</f>
        <v>0</v>
      </c>
      <c r="BL130" s="13" t="s">
        <v>151</v>
      </c>
      <c r="BM130" s="137" t="s">
        <v>164</v>
      </c>
    </row>
    <row r="131" spans="2:65" s="1" customFormat="1" x14ac:dyDescent="0.2">
      <c r="B131" s="28"/>
      <c r="D131" s="139" t="s">
        <v>153</v>
      </c>
      <c r="F131" s="140" t="s">
        <v>446</v>
      </c>
      <c r="I131" s="141"/>
      <c r="L131" s="28"/>
      <c r="M131" s="142"/>
      <c r="T131" s="52"/>
      <c r="AT131" s="13" t="s">
        <v>153</v>
      </c>
      <c r="AU131" s="13" t="s">
        <v>88</v>
      </c>
    </row>
    <row r="132" spans="2:65" s="1" customFormat="1" ht="24.2" customHeight="1" x14ac:dyDescent="0.2">
      <c r="B132" s="28"/>
      <c r="C132" s="126" t="s">
        <v>165</v>
      </c>
      <c r="D132" s="126" t="s">
        <v>147</v>
      </c>
      <c r="E132" s="127" t="s">
        <v>447</v>
      </c>
      <c r="F132" s="128" t="s">
        <v>448</v>
      </c>
      <c r="G132" s="129" t="s">
        <v>188</v>
      </c>
      <c r="H132" s="130">
        <v>4.5</v>
      </c>
      <c r="I132" s="131"/>
      <c r="J132" s="132">
        <f>ROUND(I132*H132,2)</f>
        <v>0</v>
      </c>
      <c r="K132" s="128" t="s">
        <v>1</v>
      </c>
      <c r="L132" s="28"/>
      <c r="M132" s="133" t="s">
        <v>1</v>
      </c>
      <c r="N132" s="134" t="s">
        <v>46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151</v>
      </c>
      <c r="AT132" s="137" t="s">
        <v>147</v>
      </c>
      <c r="AU132" s="137" t="s">
        <v>88</v>
      </c>
      <c r="AY132" s="13" t="s">
        <v>146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3" t="s">
        <v>152</v>
      </c>
      <c r="BK132" s="138">
        <f>ROUND(I132*H132,2)</f>
        <v>0</v>
      </c>
      <c r="BL132" s="13" t="s">
        <v>151</v>
      </c>
      <c r="BM132" s="137" t="s">
        <v>168</v>
      </c>
    </row>
    <row r="133" spans="2:65" s="1" customFormat="1" x14ac:dyDescent="0.2">
      <c r="B133" s="28"/>
      <c r="D133" s="139" t="s">
        <v>153</v>
      </c>
      <c r="F133" s="140" t="s">
        <v>448</v>
      </c>
      <c r="I133" s="141"/>
      <c r="L133" s="28"/>
      <c r="M133" s="142"/>
      <c r="T133" s="52"/>
      <c r="AT133" s="13" t="s">
        <v>153</v>
      </c>
      <c r="AU133" s="13" t="s">
        <v>88</v>
      </c>
    </row>
    <row r="134" spans="2:65" s="1" customFormat="1" ht="21.75" customHeight="1" x14ac:dyDescent="0.2">
      <c r="B134" s="28"/>
      <c r="C134" s="126" t="s">
        <v>161</v>
      </c>
      <c r="D134" s="126" t="s">
        <v>147</v>
      </c>
      <c r="E134" s="127" t="s">
        <v>449</v>
      </c>
      <c r="F134" s="128" t="s">
        <v>450</v>
      </c>
      <c r="G134" s="129" t="s">
        <v>188</v>
      </c>
      <c r="H134" s="130">
        <v>34</v>
      </c>
      <c r="I134" s="131"/>
      <c r="J134" s="132">
        <f>ROUND(I134*H134,2)</f>
        <v>0</v>
      </c>
      <c r="K134" s="128" t="s">
        <v>1</v>
      </c>
      <c r="L134" s="28"/>
      <c r="M134" s="133" t="s">
        <v>1</v>
      </c>
      <c r="N134" s="134" t="s">
        <v>46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151</v>
      </c>
      <c r="AT134" s="137" t="s">
        <v>147</v>
      </c>
      <c r="AU134" s="137" t="s">
        <v>88</v>
      </c>
      <c r="AY134" s="13" t="s">
        <v>146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3" t="s">
        <v>152</v>
      </c>
      <c r="BK134" s="138">
        <f>ROUND(I134*H134,2)</f>
        <v>0</v>
      </c>
      <c r="BL134" s="13" t="s">
        <v>151</v>
      </c>
      <c r="BM134" s="137" t="s">
        <v>8</v>
      </c>
    </row>
    <row r="135" spans="2:65" s="1" customFormat="1" x14ac:dyDescent="0.2">
      <c r="B135" s="28"/>
      <c r="D135" s="139" t="s">
        <v>153</v>
      </c>
      <c r="F135" s="140" t="s">
        <v>450</v>
      </c>
      <c r="I135" s="141"/>
      <c r="L135" s="28"/>
      <c r="M135" s="142"/>
      <c r="T135" s="52"/>
      <c r="AT135" s="13" t="s">
        <v>153</v>
      </c>
      <c r="AU135" s="13" t="s">
        <v>88</v>
      </c>
    </row>
    <row r="136" spans="2:65" s="1" customFormat="1" ht="16.5" customHeight="1" x14ac:dyDescent="0.2">
      <c r="B136" s="28"/>
      <c r="C136" s="126" t="s">
        <v>171</v>
      </c>
      <c r="D136" s="126" t="s">
        <v>147</v>
      </c>
      <c r="E136" s="127" t="s">
        <v>451</v>
      </c>
      <c r="F136" s="128" t="s">
        <v>452</v>
      </c>
      <c r="G136" s="129" t="s">
        <v>207</v>
      </c>
      <c r="H136" s="130">
        <v>1</v>
      </c>
      <c r="I136" s="131"/>
      <c r="J136" s="132">
        <f>ROUND(I136*H136,2)</f>
        <v>0</v>
      </c>
      <c r="K136" s="128" t="s">
        <v>830</v>
      </c>
      <c r="L136" s="28"/>
      <c r="M136" s="133" t="s">
        <v>1</v>
      </c>
      <c r="N136" s="134" t="s">
        <v>46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151</v>
      </c>
      <c r="AT136" s="137" t="s">
        <v>147</v>
      </c>
      <c r="AU136" s="137" t="s">
        <v>88</v>
      </c>
      <c r="AY136" s="13" t="s">
        <v>146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3" t="s">
        <v>152</v>
      </c>
      <c r="BK136" s="138">
        <f>ROUND(I136*H136,2)</f>
        <v>0</v>
      </c>
      <c r="BL136" s="13" t="s">
        <v>151</v>
      </c>
      <c r="BM136" s="137" t="s">
        <v>174</v>
      </c>
    </row>
    <row r="137" spans="2:65" s="1" customFormat="1" x14ac:dyDescent="0.2">
      <c r="B137" s="28"/>
      <c r="D137" s="139" t="s">
        <v>153</v>
      </c>
      <c r="F137" s="140" t="s">
        <v>452</v>
      </c>
      <c r="I137" s="141"/>
      <c r="L137" s="28"/>
      <c r="M137" s="142"/>
      <c r="T137" s="52"/>
      <c r="AT137" s="13" t="s">
        <v>153</v>
      </c>
      <c r="AU137" s="13" t="s">
        <v>88</v>
      </c>
    </row>
    <row r="138" spans="2:65" s="1" customFormat="1" ht="16.5" customHeight="1" x14ac:dyDescent="0.2">
      <c r="B138" s="28"/>
      <c r="C138" s="126" t="s">
        <v>164</v>
      </c>
      <c r="D138" s="126" t="s">
        <v>147</v>
      </c>
      <c r="E138" s="127" t="s">
        <v>453</v>
      </c>
      <c r="F138" s="128" t="s">
        <v>454</v>
      </c>
      <c r="G138" s="129" t="s">
        <v>207</v>
      </c>
      <c r="H138" s="130">
        <v>2</v>
      </c>
      <c r="I138" s="131"/>
      <c r="J138" s="132">
        <f>ROUND(I138*H138,2)</f>
        <v>0</v>
      </c>
      <c r="K138" s="128" t="s">
        <v>830</v>
      </c>
      <c r="L138" s="28"/>
      <c r="M138" s="133" t="s">
        <v>1</v>
      </c>
      <c r="N138" s="134" t="s">
        <v>46</v>
      </c>
      <c r="P138" s="135">
        <f>O138*H138</f>
        <v>0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151</v>
      </c>
      <c r="AT138" s="137" t="s">
        <v>147</v>
      </c>
      <c r="AU138" s="137" t="s">
        <v>88</v>
      </c>
      <c r="AY138" s="13" t="s">
        <v>146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3" t="s">
        <v>152</v>
      </c>
      <c r="BK138" s="138">
        <f>ROUND(I138*H138,2)</f>
        <v>0</v>
      </c>
      <c r="BL138" s="13" t="s">
        <v>151</v>
      </c>
      <c r="BM138" s="137" t="s">
        <v>177</v>
      </c>
    </row>
    <row r="139" spans="2:65" s="1" customFormat="1" x14ac:dyDescent="0.2">
      <c r="B139" s="28"/>
      <c r="D139" s="139" t="s">
        <v>153</v>
      </c>
      <c r="F139" s="140" t="s">
        <v>454</v>
      </c>
      <c r="I139" s="141"/>
      <c r="L139" s="28"/>
      <c r="M139" s="142"/>
      <c r="T139" s="52"/>
      <c r="AT139" s="13" t="s">
        <v>153</v>
      </c>
      <c r="AU139" s="13" t="s">
        <v>88</v>
      </c>
    </row>
    <row r="140" spans="2:65" s="1" customFormat="1" ht="16.5" customHeight="1" x14ac:dyDescent="0.2">
      <c r="B140" s="28"/>
      <c r="C140" s="126" t="s">
        <v>178</v>
      </c>
      <c r="D140" s="126" t="s">
        <v>147</v>
      </c>
      <c r="E140" s="127" t="s">
        <v>455</v>
      </c>
      <c r="F140" s="128" t="s">
        <v>456</v>
      </c>
      <c r="G140" s="129" t="s">
        <v>207</v>
      </c>
      <c r="H140" s="130">
        <v>1</v>
      </c>
      <c r="I140" s="131"/>
      <c r="J140" s="132">
        <f>ROUND(I140*H140,2)</f>
        <v>0</v>
      </c>
      <c r="K140" s="128" t="s">
        <v>830</v>
      </c>
      <c r="L140" s="28"/>
      <c r="M140" s="133" t="s">
        <v>1</v>
      </c>
      <c r="N140" s="134" t="s">
        <v>46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151</v>
      </c>
      <c r="AT140" s="137" t="s">
        <v>147</v>
      </c>
      <c r="AU140" s="137" t="s">
        <v>88</v>
      </c>
      <c r="AY140" s="13" t="s">
        <v>146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3" t="s">
        <v>152</v>
      </c>
      <c r="BK140" s="138">
        <f>ROUND(I140*H140,2)</f>
        <v>0</v>
      </c>
      <c r="BL140" s="13" t="s">
        <v>151</v>
      </c>
      <c r="BM140" s="137" t="s">
        <v>181</v>
      </c>
    </row>
    <row r="141" spans="2:65" s="1" customFormat="1" x14ac:dyDescent="0.2">
      <c r="B141" s="28"/>
      <c r="D141" s="139" t="s">
        <v>153</v>
      </c>
      <c r="F141" s="140" t="s">
        <v>456</v>
      </c>
      <c r="I141" s="141"/>
      <c r="L141" s="28"/>
      <c r="M141" s="142"/>
      <c r="T141" s="52"/>
      <c r="AT141" s="13" t="s">
        <v>153</v>
      </c>
      <c r="AU141" s="13" t="s">
        <v>88</v>
      </c>
    </row>
    <row r="142" spans="2:65" s="1" customFormat="1" ht="16.5" customHeight="1" x14ac:dyDescent="0.2">
      <c r="B142" s="28"/>
      <c r="C142" s="126" t="s">
        <v>168</v>
      </c>
      <c r="D142" s="126" t="s">
        <v>147</v>
      </c>
      <c r="E142" s="127" t="s">
        <v>457</v>
      </c>
      <c r="F142" s="128" t="s">
        <v>458</v>
      </c>
      <c r="G142" s="129" t="s">
        <v>207</v>
      </c>
      <c r="H142" s="130">
        <v>5</v>
      </c>
      <c r="I142" s="131"/>
      <c r="J142" s="132">
        <f>ROUND(I142*H142,2)</f>
        <v>0</v>
      </c>
      <c r="K142" s="128" t="s">
        <v>830</v>
      </c>
      <c r="L142" s="28"/>
      <c r="M142" s="133" t="s">
        <v>1</v>
      </c>
      <c r="N142" s="134" t="s">
        <v>46</v>
      </c>
      <c r="P142" s="135">
        <f>O142*H142</f>
        <v>0</v>
      </c>
      <c r="Q142" s="135">
        <v>0</v>
      </c>
      <c r="R142" s="135">
        <f>Q142*H142</f>
        <v>0</v>
      </c>
      <c r="S142" s="135">
        <v>0</v>
      </c>
      <c r="T142" s="136">
        <f>S142*H142</f>
        <v>0</v>
      </c>
      <c r="AR142" s="137" t="s">
        <v>151</v>
      </c>
      <c r="AT142" s="137" t="s">
        <v>147</v>
      </c>
      <c r="AU142" s="137" t="s">
        <v>88</v>
      </c>
      <c r="AY142" s="13" t="s">
        <v>146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3" t="s">
        <v>152</v>
      </c>
      <c r="BK142" s="138">
        <f>ROUND(I142*H142,2)</f>
        <v>0</v>
      </c>
      <c r="BL142" s="13" t="s">
        <v>151</v>
      </c>
      <c r="BM142" s="137" t="s">
        <v>184</v>
      </c>
    </row>
    <row r="143" spans="2:65" s="1" customFormat="1" x14ac:dyDescent="0.2">
      <c r="B143" s="28"/>
      <c r="D143" s="139" t="s">
        <v>153</v>
      </c>
      <c r="F143" s="140" t="s">
        <v>458</v>
      </c>
      <c r="I143" s="141"/>
      <c r="L143" s="28"/>
      <c r="M143" s="142"/>
      <c r="T143" s="52"/>
      <c r="AT143" s="13" t="s">
        <v>153</v>
      </c>
      <c r="AU143" s="13" t="s">
        <v>88</v>
      </c>
    </row>
    <row r="144" spans="2:65" s="1" customFormat="1" ht="21.75" customHeight="1" x14ac:dyDescent="0.2">
      <c r="B144" s="28"/>
      <c r="C144" s="126" t="s">
        <v>185</v>
      </c>
      <c r="D144" s="126" t="s">
        <v>147</v>
      </c>
      <c r="E144" s="127" t="s">
        <v>459</v>
      </c>
      <c r="F144" s="128" t="s">
        <v>460</v>
      </c>
      <c r="G144" s="129" t="s">
        <v>207</v>
      </c>
      <c r="H144" s="130">
        <v>2</v>
      </c>
      <c r="I144" s="131"/>
      <c r="J144" s="132">
        <f>ROUND(I144*H144,2)</f>
        <v>0</v>
      </c>
      <c r="K144" s="128" t="s">
        <v>830</v>
      </c>
      <c r="L144" s="28"/>
      <c r="M144" s="133" t="s">
        <v>1</v>
      </c>
      <c r="N144" s="134" t="s">
        <v>46</v>
      </c>
      <c r="P144" s="135">
        <f>O144*H144</f>
        <v>0</v>
      </c>
      <c r="Q144" s="135">
        <v>0</v>
      </c>
      <c r="R144" s="135">
        <f>Q144*H144</f>
        <v>0</v>
      </c>
      <c r="S144" s="135">
        <v>0</v>
      </c>
      <c r="T144" s="136">
        <f>S144*H144</f>
        <v>0</v>
      </c>
      <c r="AR144" s="137" t="s">
        <v>151</v>
      </c>
      <c r="AT144" s="137" t="s">
        <v>147</v>
      </c>
      <c r="AU144" s="137" t="s">
        <v>88</v>
      </c>
      <c r="AY144" s="13" t="s">
        <v>146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3" t="s">
        <v>152</v>
      </c>
      <c r="BK144" s="138">
        <f>ROUND(I144*H144,2)</f>
        <v>0</v>
      </c>
      <c r="BL144" s="13" t="s">
        <v>151</v>
      </c>
      <c r="BM144" s="137" t="s">
        <v>189</v>
      </c>
    </row>
    <row r="145" spans="2:65" s="1" customFormat="1" x14ac:dyDescent="0.2">
      <c r="B145" s="28"/>
      <c r="D145" s="139" t="s">
        <v>153</v>
      </c>
      <c r="F145" s="140" t="s">
        <v>460</v>
      </c>
      <c r="I145" s="141"/>
      <c r="L145" s="28"/>
      <c r="M145" s="142"/>
      <c r="T145" s="52"/>
      <c r="AT145" s="13" t="s">
        <v>153</v>
      </c>
      <c r="AU145" s="13" t="s">
        <v>88</v>
      </c>
    </row>
    <row r="146" spans="2:65" s="1" customFormat="1" ht="16.5" customHeight="1" x14ac:dyDescent="0.2">
      <c r="B146" s="28"/>
      <c r="C146" s="126" t="s">
        <v>8</v>
      </c>
      <c r="D146" s="126" t="s">
        <v>147</v>
      </c>
      <c r="E146" s="127" t="s">
        <v>461</v>
      </c>
      <c r="F146" s="128" t="s">
        <v>462</v>
      </c>
      <c r="G146" s="129" t="s">
        <v>207</v>
      </c>
      <c r="H146" s="130">
        <v>1</v>
      </c>
      <c r="I146" s="131"/>
      <c r="J146" s="132">
        <f>ROUND(I146*H146,2)</f>
        <v>0</v>
      </c>
      <c r="K146" s="128" t="s">
        <v>830</v>
      </c>
      <c r="L146" s="28"/>
      <c r="M146" s="133" t="s">
        <v>1</v>
      </c>
      <c r="N146" s="134" t="s">
        <v>46</v>
      </c>
      <c r="P146" s="135">
        <f>O146*H146</f>
        <v>0</v>
      </c>
      <c r="Q146" s="135">
        <v>0</v>
      </c>
      <c r="R146" s="135">
        <f>Q146*H146</f>
        <v>0</v>
      </c>
      <c r="S146" s="135">
        <v>0</v>
      </c>
      <c r="T146" s="136">
        <f>S146*H146</f>
        <v>0</v>
      </c>
      <c r="AR146" s="137" t="s">
        <v>151</v>
      </c>
      <c r="AT146" s="137" t="s">
        <v>147</v>
      </c>
      <c r="AU146" s="137" t="s">
        <v>88</v>
      </c>
      <c r="AY146" s="13" t="s">
        <v>146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3" t="s">
        <v>152</v>
      </c>
      <c r="BK146" s="138">
        <f>ROUND(I146*H146,2)</f>
        <v>0</v>
      </c>
      <c r="BL146" s="13" t="s">
        <v>151</v>
      </c>
      <c r="BM146" s="137" t="s">
        <v>192</v>
      </c>
    </row>
    <row r="147" spans="2:65" s="1" customFormat="1" x14ac:dyDescent="0.2">
      <c r="B147" s="28"/>
      <c r="D147" s="139" t="s">
        <v>153</v>
      </c>
      <c r="F147" s="140" t="s">
        <v>462</v>
      </c>
      <c r="I147" s="141"/>
      <c r="L147" s="28"/>
      <c r="M147" s="142"/>
      <c r="T147" s="52"/>
      <c r="AT147" s="13" t="s">
        <v>153</v>
      </c>
      <c r="AU147" s="13" t="s">
        <v>88</v>
      </c>
    </row>
    <row r="148" spans="2:65" s="1" customFormat="1" ht="16.5" customHeight="1" x14ac:dyDescent="0.2">
      <c r="B148" s="28"/>
      <c r="C148" s="126" t="s">
        <v>193</v>
      </c>
      <c r="D148" s="126" t="s">
        <v>147</v>
      </c>
      <c r="E148" s="127" t="s">
        <v>463</v>
      </c>
      <c r="F148" s="128" t="s">
        <v>464</v>
      </c>
      <c r="G148" s="129" t="s">
        <v>207</v>
      </c>
      <c r="H148" s="130">
        <v>1</v>
      </c>
      <c r="I148" s="131"/>
      <c r="J148" s="132">
        <f>ROUND(I148*H148,2)</f>
        <v>0</v>
      </c>
      <c r="K148" s="128" t="s">
        <v>830</v>
      </c>
      <c r="L148" s="28"/>
      <c r="M148" s="133" t="s">
        <v>1</v>
      </c>
      <c r="N148" s="134" t="s">
        <v>46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151</v>
      </c>
      <c r="AT148" s="137" t="s">
        <v>147</v>
      </c>
      <c r="AU148" s="137" t="s">
        <v>88</v>
      </c>
      <c r="AY148" s="13" t="s">
        <v>146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3" t="s">
        <v>152</v>
      </c>
      <c r="BK148" s="138">
        <f>ROUND(I148*H148,2)</f>
        <v>0</v>
      </c>
      <c r="BL148" s="13" t="s">
        <v>151</v>
      </c>
      <c r="BM148" s="137" t="s">
        <v>196</v>
      </c>
    </row>
    <row r="149" spans="2:65" s="1" customFormat="1" x14ac:dyDescent="0.2">
      <c r="B149" s="28"/>
      <c r="D149" s="139" t="s">
        <v>153</v>
      </c>
      <c r="F149" s="140" t="s">
        <v>464</v>
      </c>
      <c r="I149" s="141"/>
      <c r="L149" s="28"/>
      <c r="M149" s="142"/>
      <c r="T149" s="52"/>
      <c r="AT149" s="13" t="s">
        <v>153</v>
      </c>
      <c r="AU149" s="13" t="s">
        <v>88</v>
      </c>
    </row>
    <row r="150" spans="2:65" s="1" customFormat="1" ht="16.5" customHeight="1" x14ac:dyDescent="0.2">
      <c r="B150" s="28"/>
      <c r="C150" s="126" t="s">
        <v>174</v>
      </c>
      <c r="D150" s="126" t="s">
        <v>147</v>
      </c>
      <c r="E150" s="127" t="s">
        <v>465</v>
      </c>
      <c r="F150" s="128" t="s">
        <v>466</v>
      </c>
      <c r="G150" s="129" t="s">
        <v>207</v>
      </c>
      <c r="H150" s="130">
        <v>2</v>
      </c>
      <c r="I150" s="131"/>
      <c r="J150" s="132">
        <f>ROUND(I150*H150,2)</f>
        <v>0</v>
      </c>
      <c r="K150" s="128" t="s">
        <v>830</v>
      </c>
      <c r="L150" s="28"/>
      <c r="M150" s="133" t="s">
        <v>1</v>
      </c>
      <c r="N150" s="134" t="s">
        <v>46</v>
      </c>
      <c r="P150" s="135">
        <f>O150*H150</f>
        <v>0</v>
      </c>
      <c r="Q150" s="135">
        <v>0</v>
      </c>
      <c r="R150" s="135">
        <f>Q150*H150</f>
        <v>0</v>
      </c>
      <c r="S150" s="135">
        <v>0</v>
      </c>
      <c r="T150" s="136">
        <f>S150*H150</f>
        <v>0</v>
      </c>
      <c r="AR150" s="137" t="s">
        <v>151</v>
      </c>
      <c r="AT150" s="137" t="s">
        <v>147</v>
      </c>
      <c r="AU150" s="137" t="s">
        <v>88</v>
      </c>
      <c r="AY150" s="13" t="s">
        <v>146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3" t="s">
        <v>152</v>
      </c>
      <c r="BK150" s="138">
        <f>ROUND(I150*H150,2)</f>
        <v>0</v>
      </c>
      <c r="BL150" s="13" t="s">
        <v>151</v>
      </c>
      <c r="BM150" s="137" t="s">
        <v>199</v>
      </c>
    </row>
    <row r="151" spans="2:65" s="1" customFormat="1" x14ac:dyDescent="0.2">
      <c r="B151" s="28"/>
      <c r="D151" s="139" t="s">
        <v>153</v>
      </c>
      <c r="F151" s="140" t="s">
        <v>466</v>
      </c>
      <c r="I151" s="141"/>
      <c r="L151" s="28"/>
      <c r="M151" s="142"/>
      <c r="T151" s="52"/>
      <c r="AT151" s="13" t="s">
        <v>153</v>
      </c>
      <c r="AU151" s="13" t="s">
        <v>88</v>
      </c>
    </row>
    <row r="152" spans="2:65" s="1" customFormat="1" ht="16.5" customHeight="1" x14ac:dyDescent="0.2">
      <c r="B152" s="28"/>
      <c r="C152" s="126" t="s">
        <v>201</v>
      </c>
      <c r="D152" s="126" t="s">
        <v>147</v>
      </c>
      <c r="E152" s="127" t="s">
        <v>467</v>
      </c>
      <c r="F152" s="128" t="s">
        <v>468</v>
      </c>
      <c r="G152" s="129" t="s">
        <v>207</v>
      </c>
      <c r="H152" s="130">
        <v>1</v>
      </c>
      <c r="I152" s="131"/>
      <c r="J152" s="132">
        <f>ROUND(I152*H152,2)</f>
        <v>0</v>
      </c>
      <c r="K152" s="128" t="s">
        <v>830</v>
      </c>
      <c r="L152" s="28"/>
      <c r="M152" s="133" t="s">
        <v>1</v>
      </c>
      <c r="N152" s="134" t="s">
        <v>46</v>
      </c>
      <c r="P152" s="135">
        <f>O152*H152</f>
        <v>0</v>
      </c>
      <c r="Q152" s="135">
        <v>0</v>
      </c>
      <c r="R152" s="135">
        <f>Q152*H152</f>
        <v>0</v>
      </c>
      <c r="S152" s="135">
        <v>0</v>
      </c>
      <c r="T152" s="136">
        <f>S152*H152</f>
        <v>0</v>
      </c>
      <c r="AR152" s="137" t="s">
        <v>151</v>
      </c>
      <c r="AT152" s="137" t="s">
        <v>147</v>
      </c>
      <c r="AU152" s="137" t="s">
        <v>88</v>
      </c>
      <c r="AY152" s="13" t="s">
        <v>146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3" t="s">
        <v>152</v>
      </c>
      <c r="BK152" s="138">
        <f>ROUND(I152*H152,2)</f>
        <v>0</v>
      </c>
      <c r="BL152" s="13" t="s">
        <v>151</v>
      </c>
      <c r="BM152" s="137" t="s">
        <v>204</v>
      </c>
    </row>
    <row r="153" spans="2:65" s="1" customFormat="1" x14ac:dyDescent="0.2">
      <c r="B153" s="28"/>
      <c r="D153" s="139" t="s">
        <v>153</v>
      </c>
      <c r="F153" s="140" t="s">
        <v>468</v>
      </c>
      <c r="I153" s="141"/>
      <c r="L153" s="28"/>
      <c r="M153" s="142"/>
      <c r="T153" s="52"/>
      <c r="AT153" s="13" t="s">
        <v>153</v>
      </c>
      <c r="AU153" s="13" t="s">
        <v>88</v>
      </c>
    </row>
    <row r="154" spans="2:65" s="1" customFormat="1" ht="24.2" customHeight="1" x14ac:dyDescent="0.2">
      <c r="B154" s="28"/>
      <c r="C154" s="126" t="s">
        <v>177</v>
      </c>
      <c r="D154" s="126" t="s">
        <v>147</v>
      </c>
      <c r="E154" s="127" t="s">
        <v>469</v>
      </c>
      <c r="F154" s="128" t="s">
        <v>470</v>
      </c>
      <c r="G154" s="129" t="s">
        <v>207</v>
      </c>
      <c r="H154" s="130">
        <v>1</v>
      </c>
      <c r="I154" s="131"/>
      <c r="J154" s="132">
        <f>ROUND(I154*H154,2)</f>
        <v>0</v>
      </c>
      <c r="K154" s="128" t="s">
        <v>830</v>
      </c>
      <c r="L154" s="28"/>
      <c r="M154" s="133" t="s">
        <v>1</v>
      </c>
      <c r="N154" s="134" t="s">
        <v>46</v>
      </c>
      <c r="P154" s="135">
        <f>O154*H154</f>
        <v>0</v>
      </c>
      <c r="Q154" s="135">
        <v>0</v>
      </c>
      <c r="R154" s="135">
        <f>Q154*H154</f>
        <v>0</v>
      </c>
      <c r="S154" s="135">
        <v>0</v>
      </c>
      <c r="T154" s="136">
        <f>S154*H154</f>
        <v>0</v>
      </c>
      <c r="AR154" s="137" t="s">
        <v>151</v>
      </c>
      <c r="AT154" s="137" t="s">
        <v>147</v>
      </c>
      <c r="AU154" s="137" t="s">
        <v>88</v>
      </c>
      <c r="AY154" s="13" t="s">
        <v>146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3" t="s">
        <v>152</v>
      </c>
      <c r="BK154" s="138">
        <f>ROUND(I154*H154,2)</f>
        <v>0</v>
      </c>
      <c r="BL154" s="13" t="s">
        <v>151</v>
      </c>
      <c r="BM154" s="137" t="s">
        <v>208</v>
      </c>
    </row>
    <row r="155" spans="2:65" s="1" customFormat="1" x14ac:dyDescent="0.2">
      <c r="B155" s="28"/>
      <c r="D155" s="139" t="s">
        <v>153</v>
      </c>
      <c r="F155" s="140" t="s">
        <v>470</v>
      </c>
      <c r="I155" s="141"/>
      <c r="L155" s="28"/>
      <c r="M155" s="142"/>
      <c r="T155" s="52"/>
      <c r="AT155" s="13" t="s">
        <v>153</v>
      </c>
      <c r="AU155" s="13" t="s">
        <v>88</v>
      </c>
    </row>
    <row r="156" spans="2:65" s="1" customFormat="1" ht="16.5" customHeight="1" x14ac:dyDescent="0.2">
      <c r="B156" s="28"/>
      <c r="C156" s="126" t="s">
        <v>213</v>
      </c>
      <c r="D156" s="126" t="s">
        <v>147</v>
      </c>
      <c r="E156" s="127" t="s">
        <v>471</v>
      </c>
      <c r="F156" s="128" t="s">
        <v>472</v>
      </c>
      <c r="G156" s="129" t="s">
        <v>473</v>
      </c>
      <c r="H156" s="130">
        <v>4</v>
      </c>
      <c r="I156" s="131"/>
      <c r="J156" s="132">
        <f>ROUND(I156*H156,2)</f>
        <v>0</v>
      </c>
      <c r="K156" s="128" t="s">
        <v>1</v>
      </c>
      <c r="L156" s="28"/>
      <c r="M156" s="133" t="s">
        <v>1</v>
      </c>
      <c r="N156" s="134" t="s">
        <v>46</v>
      </c>
      <c r="P156" s="135">
        <f>O156*H156</f>
        <v>0</v>
      </c>
      <c r="Q156" s="135">
        <v>0</v>
      </c>
      <c r="R156" s="135">
        <f>Q156*H156</f>
        <v>0</v>
      </c>
      <c r="S156" s="135">
        <v>0</v>
      </c>
      <c r="T156" s="136">
        <f>S156*H156</f>
        <v>0</v>
      </c>
      <c r="AR156" s="137" t="s">
        <v>151</v>
      </c>
      <c r="AT156" s="137" t="s">
        <v>147</v>
      </c>
      <c r="AU156" s="137" t="s">
        <v>88</v>
      </c>
      <c r="AY156" s="13" t="s">
        <v>146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3" t="s">
        <v>152</v>
      </c>
      <c r="BK156" s="138">
        <f>ROUND(I156*H156,2)</f>
        <v>0</v>
      </c>
      <c r="BL156" s="13" t="s">
        <v>151</v>
      </c>
      <c r="BM156" s="137" t="s">
        <v>216</v>
      </c>
    </row>
    <row r="157" spans="2:65" s="1" customFormat="1" x14ac:dyDescent="0.2">
      <c r="B157" s="28"/>
      <c r="D157" s="139" t="s">
        <v>153</v>
      </c>
      <c r="F157" s="140" t="s">
        <v>472</v>
      </c>
      <c r="I157" s="141"/>
      <c r="L157" s="28"/>
      <c r="M157" s="142"/>
      <c r="T157" s="52"/>
      <c r="AT157" s="13" t="s">
        <v>153</v>
      </c>
      <c r="AU157" s="13" t="s">
        <v>88</v>
      </c>
    </row>
    <row r="158" spans="2:65" s="1" customFormat="1" ht="24.2" customHeight="1" x14ac:dyDescent="0.2">
      <c r="B158" s="28"/>
      <c r="C158" s="126" t="s">
        <v>181</v>
      </c>
      <c r="D158" s="126" t="s">
        <v>147</v>
      </c>
      <c r="E158" s="127" t="s">
        <v>474</v>
      </c>
      <c r="F158" s="128" t="s">
        <v>475</v>
      </c>
      <c r="G158" s="129" t="s">
        <v>188</v>
      </c>
      <c r="H158" s="130">
        <v>68</v>
      </c>
      <c r="I158" s="131"/>
      <c r="J158" s="132">
        <f>ROUND(I158*H158,2)</f>
        <v>0</v>
      </c>
      <c r="K158" s="128" t="s">
        <v>1</v>
      </c>
      <c r="L158" s="28"/>
      <c r="M158" s="133" t="s">
        <v>1</v>
      </c>
      <c r="N158" s="134" t="s">
        <v>46</v>
      </c>
      <c r="P158" s="135">
        <f>O158*H158</f>
        <v>0</v>
      </c>
      <c r="Q158" s="135">
        <v>0</v>
      </c>
      <c r="R158" s="135">
        <f>Q158*H158</f>
        <v>0</v>
      </c>
      <c r="S158" s="135">
        <v>0</v>
      </c>
      <c r="T158" s="136">
        <f>S158*H158</f>
        <v>0</v>
      </c>
      <c r="AR158" s="137" t="s">
        <v>151</v>
      </c>
      <c r="AT158" s="137" t="s">
        <v>147</v>
      </c>
      <c r="AU158" s="137" t="s">
        <v>88</v>
      </c>
      <c r="AY158" s="13" t="s">
        <v>146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3" t="s">
        <v>152</v>
      </c>
      <c r="BK158" s="138">
        <f>ROUND(I158*H158,2)</f>
        <v>0</v>
      </c>
      <c r="BL158" s="13" t="s">
        <v>151</v>
      </c>
      <c r="BM158" s="137" t="s">
        <v>219</v>
      </c>
    </row>
    <row r="159" spans="2:65" s="1" customFormat="1" ht="19.5" x14ac:dyDescent="0.2">
      <c r="B159" s="28"/>
      <c r="D159" s="139" t="s">
        <v>153</v>
      </c>
      <c r="F159" s="140" t="s">
        <v>475</v>
      </c>
      <c r="I159" s="141"/>
      <c r="L159" s="28"/>
      <c r="M159" s="142"/>
      <c r="T159" s="52"/>
      <c r="AT159" s="13" t="s">
        <v>153</v>
      </c>
      <c r="AU159" s="13" t="s">
        <v>88</v>
      </c>
    </row>
    <row r="160" spans="2:65" s="1" customFormat="1" ht="16.5" customHeight="1" x14ac:dyDescent="0.2">
      <c r="B160" s="28"/>
      <c r="C160" s="126" t="s">
        <v>220</v>
      </c>
      <c r="D160" s="126" t="s">
        <v>147</v>
      </c>
      <c r="E160" s="127" t="s">
        <v>476</v>
      </c>
      <c r="F160" s="128" t="s">
        <v>477</v>
      </c>
      <c r="G160" s="129" t="s">
        <v>188</v>
      </c>
      <c r="H160" s="130">
        <v>68</v>
      </c>
      <c r="I160" s="131"/>
      <c r="J160" s="132">
        <f>ROUND(I160*H160,2)</f>
        <v>0</v>
      </c>
      <c r="K160" s="128" t="s">
        <v>1</v>
      </c>
      <c r="L160" s="28"/>
      <c r="M160" s="133" t="s">
        <v>1</v>
      </c>
      <c r="N160" s="134" t="s">
        <v>46</v>
      </c>
      <c r="P160" s="135">
        <f>O160*H160</f>
        <v>0</v>
      </c>
      <c r="Q160" s="135">
        <v>0</v>
      </c>
      <c r="R160" s="135">
        <f>Q160*H160</f>
        <v>0</v>
      </c>
      <c r="S160" s="135">
        <v>0</v>
      </c>
      <c r="T160" s="136">
        <f>S160*H160</f>
        <v>0</v>
      </c>
      <c r="AR160" s="137" t="s">
        <v>151</v>
      </c>
      <c r="AT160" s="137" t="s">
        <v>147</v>
      </c>
      <c r="AU160" s="137" t="s">
        <v>88</v>
      </c>
      <c r="AY160" s="13" t="s">
        <v>146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3" t="s">
        <v>152</v>
      </c>
      <c r="BK160" s="138">
        <f>ROUND(I160*H160,2)</f>
        <v>0</v>
      </c>
      <c r="BL160" s="13" t="s">
        <v>151</v>
      </c>
      <c r="BM160" s="137" t="s">
        <v>223</v>
      </c>
    </row>
    <row r="161" spans="2:65" s="1" customFormat="1" x14ac:dyDescent="0.2">
      <c r="B161" s="28"/>
      <c r="D161" s="139" t="s">
        <v>153</v>
      </c>
      <c r="F161" s="140" t="s">
        <v>477</v>
      </c>
      <c r="I161" s="141"/>
      <c r="L161" s="28"/>
      <c r="M161" s="142"/>
      <c r="T161" s="52"/>
      <c r="AT161" s="13" t="s">
        <v>153</v>
      </c>
      <c r="AU161" s="13" t="s">
        <v>88</v>
      </c>
    </row>
    <row r="162" spans="2:65" s="1" customFormat="1" ht="16.5" customHeight="1" x14ac:dyDescent="0.2">
      <c r="B162" s="28"/>
      <c r="C162" s="126" t="s">
        <v>184</v>
      </c>
      <c r="D162" s="126" t="s">
        <v>147</v>
      </c>
      <c r="E162" s="127" t="s">
        <v>478</v>
      </c>
      <c r="F162" s="128" t="s">
        <v>479</v>
      </c>
      <c r="G162" s="129" t="s">
        <v>404</v>
      </c>
      <c r="H162" s="130">
        <v>1</v>
      </c>
      <c r="I162" s="131"/>
      <c r="J162" s="132">
        <f>ROUND(I162*H162,2)</f>
        <v>0</v>
      </c>
      <c r="K162" s="128" t="s">
        <v>830</v>
      </c>
      <c r="L162" s="28"/>
      <c r="M162" s="133" t="s">
        <v>1</v>
      </c>
      <c r="N162" s="134" t="s">
        <v>46</v>
      </c>
      <c r="P162" s="135">
        <f>O162*H162</f>
        <v>0</v>
      </c>
      <c r="Q162" s="135">
        <v>0</v>
      </c>
      <c r="R162" s="135">
        <f>Q162*H162</f>
        <v>0</v>
      </c>
      <c r="S162" s="135">
        <v>0</v>
      </c>
      <c r="T162" s="136">
        <f>S162*H162</f>
        <v>0</v>
      </c>
      <c r="AR162" s="137" t="s">
        <v>151</v>
      </c>
      <c r="AT162" s="137" t="s">
        <v>147</v>
      </c>
      <c r="AU162" s="137" t="s">
        <v>88</v>
      </c>
      <c r="AY162" s="13" t="s">
        <v>146</v>
      </c>
      <c r="BE162" s="138">
        <f>IF(N162="základní",J162,0)</f>
        <v>0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3" t="s">
        <v>152</v>
      </c>
      <c r="BK162" s="138">
        <f>ROUND(I162*H162,2)</f>
        <v>0</v>
      </c>
      <c r="BL162" s="13" t="s">
        <v>151</v>
      </c>
      <c r="BM162" s="137" t="s">
        <v>226</v>
      </c>
    </row>
    <row r="163" spans="2:65" s="1" customFormat="1" x14ac:dyDescent="0.2">
      <c r="B163" s="28"/>
      <c r="D163" s="139" t="s">
        <v>153</v>
      </c>
      <c r="F163" s="140" t="s">
        <v>479</v>
      </c>
      <c r="I163" s="141"/>
      <c r="L163" s="28"/>
      <c r="M163" s="142"/>
      <c r="T163" s="52"/>
      <c r="AT163" s="13" t="s">
        <v>153</v>
      </c>
      <c r="AU163" s="13" t="s">
        <v>88</v>
      </c>
    </row>
    <row r="164" spans="2:65" s="1" customFormat="1" ht="16.5" customHeight="1" x14ac:dyDescent="0.2">
      <c r="B164" s="28"/>
      <c r="C164" s="126" t="s">
        <v>7</v>
      </c>
      <c r="D164" s="126" t="s">
        <v>147</v>
      </c>
      <c r="E164" s="127" t="s">
        <v>480</v>
      </c>
      <c r="F164" s="128" t="s">
        <v>481</v>
      </c>
      <c r="G164" s="129" t="s">
        <v>207</v>
      </c>
      <c r="H164" s="130">
        <v>17</v>
      </c>
      <c r="I164" s="131"/>
      <c r="J164" s="132">
        <f>ROUND(I164*H164,2)</f>
        <v>0</v>
      </c>
      <c r="K164" s="128" t="s">
        <v>1</v>
      </c>
      <c r="L164" s="28"/>
      <c r="M164" s="133" t="s">
        <v>1</v>
      </c>
      <c r="N164" s="134" t="s">
        <v>46</v>
      </c>
      <c r="P164" s="135">
        <f>O164*H164</f>
        <v>0</v>
      </c>
      <c r="Q164" s="135">
        <v>0</v>
      </c>
      <c r="R164" s="135">
        <f>Q164*H164</f>
        <v>0</v>
      </c>
      <c r="S164" s="135">
        <v>0</v>
      </c>
      <c r="T164" s="136">
        <f>S164*H164</f>
        <v>0</v>
      </c>
      <c r="AR164" s="137" t="s">
        <v>151</v>
      </c>
      <c r="AT164" s="137" t="s">
        <v>147</v>
      </c>
      <c r="AU164" s="137" t="s">
        <v>88</v>
      </c>
      <c r="AY164" s="13" t="s">
        <v>146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3" t="s">
        <v>152</v>
      </c>
      <c r="BK164" s="138">
        <f>ROUND(I164*H164,2)</f>
        <v>0</v>
      </c>
      <c r="BL164" s="13" t="s">
        <v>151</v>
      </c>
      <c r="BM164" s="137" t="s">
        <v>229</v>
      </c>
    </row>
    <row r="165" spans="2:65" s="1" customFormat="1" x14ac:dyDescent="0.2">
      <c r="B165" s="28"/>
      <c r="D165" s="139" t="s">
        <v>153</v>
      </c>
      <c r="F165" s="140" t="s">
        <v>481</v>
      </c>
      <c r="I165" s="141"/>
      <c r="L165" s="28"/>
      <c r="M165" s="142"/>
      <c r="T165" s="52"/>
      <c r="AT165" s="13" t="s">
        <v>153</v>
      </c>
      <c r="AU165" s="13" t="s">
        <v>88</v>
      </c>
    </row>
    <row r="166" spans="2:65" s="1" customFormat="1" ht="21.75" customHeight="1" x14ac:dyDescent="0.2">
      <c r="B166" s="28"/>
      <c r="C166" s="126" t="s">
        <v>189</v>
      </c>
      <c r="D166" s="126" t="s">
        <v>147</v>
      </c>
      <c r="E166" s="127" t="s">
        <v>482</v>
      </c>
      <c r="F166" s="128" t="s">
        <v>483</v>
      </c>
      <c r="G166" s="129" t="s">
        <v>188</v>
      </c>
      <c r="H166" s="130">
        <v>68</v>
      </c>
      <c r="I166" s="131"/>
      <c r="J166" s="132">
        <f>ROUND(I166*H166,2)</f>
        <v>0</v>
      </c>
      <c r="K166" s="128" t="s">
        <v>830</v>
      </c>
      <c r="L166" s="28"/>
      <c r="M166" s="133" t="s">
        <v>1</v>
      </c>
      <c r="N166" s="134" t="s">
        <v>46</v>
      </c>
      <c r="P166" s="135">
        <f>O166*H166</f>
        <v>0</v>
      </c>
      <c r="Q166" s="135">
        <v>0</v>
      </c>
      <c r="R166" s="135">
        <f>Q166*H166</f>
        <v>0</v>
      </c>
      <c r="S166" s="135">
        <v>0</v>
      </c>
      <c r="T166" s="136">
        <f>S166*H166</f>
        <v>0</v>
      </c>
      <c r="AR166" s="137" t="s">
        <v>151</v>
      </c>
      <c r="AT166" s="137" t="s">
        <v>147</v>
      </c>
      <c r="AU166" s="137" t="s">
        <v>88</v>
      </c>
      <c r="AY166" s="13" t="s">
        <v>146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3" t="s">
        <v>152</v>
      </c>
      <c r="BK166" s="138">
        <f>ROUND(I166*H166,2)</f>
        <v>0</v>
      </c>
      <c r="BL166" s="13" t="s">
        <v>151</v>
      </c>
      <c r="BM166" s="137" t="s">
        <v>232</v>
      </c>
    </row>
    <row r="167" spans="2:65" s="1" customFormat="1" x14ac:dyDescent="0.2">
      <c r="B167" s="28"/>
      <c r="D167" s="139" t="s">
        <v>153</v>
      </c>
      <c r="F167" s="140" t="s">
        <v>483</v>
      </c>
      <c r="I167" s="141"/>
      <c r="L167" s="28"/>
      <c r="M167" s="142"/>
      <c r="T167" s="52"/>
      <c r="AT167" s="13" t="s">
        <v>153</v>
      </c>
      <c r="AU167" s="13" t="s">
        <v>88</v>
      </c>
    </row>
    <row r="168" spans="2:65" s="1" customFormat="1" ht="16.5" customHeight="1" x14ac:dyDescent="0.2">
      <c r="B168" s="28"/>
      <c r="C168" s="126" t="s">
        <v>233</v>
      </c>
      <c r="D168" s="126" t="s">
        <v>147</v>
      </c>
      <c r="E168" s="127" t="s">
        <v>484</v>
      </c>
      <c r="F168" s="128" t="s">
        <v>485</v>
      </c>
      <c r="G168" s="129" t="s">
        <v>308</v>
      </c>
      <c r="H168" s="130">
        <v>0.5</v>
      </c>
      <c r="I168" s="131"/>
      <c r="J168" s="132">
        <f>ROUND(I168*H168,2)</f>
        <v>0</v>
      </c>
      <c r="K168" s="128" t="s">
        <v>830</v>
      </c>
      <c r="L168" s="28"/>
      <c r="M168" s="133" t="s">
        <v>1</v>
      </c>
      <c r="N168" s="134" t="s">
        <v>46</v>
      </c>
      <c r="P168" s="135">
        <f>O168*H168</f>
        <v>0</v>
      </c>
      <c r="Q168" s="135">
        <v>0</v>
      </c>
      <c r="R168" s="135">
        <f>Q168*H168</f>
        <v>0</v>
      </c>
      <c r="S168" s="135">
        <v>0</v>
      </c>
      <c r="T168" s="136">
        <f>S168*H168</f>
        <v>0</v>
      </c>
      <c r="AR168" s="137" t="s">
        <v>151</v>
      </c>
      <c r="AT168" s="137" t="s">
        <v>147</v>
      </c>
      <c r="AU168" s="137" t="s">
        <v>88</v>
      </c>
      <c r="AY168" s="13" t="s">
        <v>146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3" t="s">
        <v>152</v>
      </c>
      <c r="BK168" s="138">
        <f>ROUND(I168*H168,2)</f>
        <v>0</v>
      </c>
      <c r="BL168" s="13" t="s">
        <v>151</v>
      </c>
      <c r="BM168" s="137" t="s">
        <v>236</v>
      </c>
    </row>
    <row r="169" spans="2:65" s="1" customFormat="1" x14ac:dyDescent="0.2">
      <c r="B169" s="28"/>
      <c r="D169" s="139" t="s">
        <v>153</v>
      </c>
      <c r="F169" s="140" t="s">
        <v>485</v>
      </c>
      <c r="I169" s="141"/>
      <c r="L169" s="28"/>
      <c r="M169" s="142"/>
      <c r="T169" s="52"/>
      <c r="AT169" s="13" t="s">
        <v>153</v>
      </c>
      <c r="AU169" s="13" t="s">
        <v>88</v>
      </c>
    </row>
    <row r="170" spans="2:65" s="11" customFormat="1" ht="25.9" customHeight="1" x14ac:dyDescent="0.2">
      <c r="B170" s="116"/>
      <c r="D170" s="117" t="s">
        <v>79</v>
      </c>
      <c r="E170" s="118" t="s">
        <v>486</v>
      </c>
      <c r="F170" s="118" t="s">
        <v>487</v>
      </c>
      <c r="I170" s="119"/>
      <c r="J170" s="120">
        <f>BK170</f>
        <v>0</v>
      </c>
      <c r="L170" s="116"/>
      <c r="M170" s="121"/>
      <c r="P170" s="122">
        <f>SUM(P171:P208)</f>
        <v>0</v>
      </c>
      <c r="R170" s="122">
        <f>SUM(R171:R208)</f>
        <v>0</v>
      </c>
      <c r="T170" s="123">
        <f>SUM(T171:T208)</f>
        <v>0</v>
      </c>
      <c r="AR170" s="117" t="s">
        <v>88</v>
      </c>
      <c r="AT170" s="124" t="s">
        <v>79</v>
      </c>
      <c r="AU170" s="124" t="s">
        <v>80</v>
      </c>
      <c r="AY170" s="117" t="s">
        <v>146</v>
      </c>
      <c r="BK170" s="125">
        <f>SUM(BK171:BK208)</f>
        <v>0</v>
      </c>
    </row>
    <row r="171" spans="2:65" s="1" customFormat="1" ht="16.5" customHeight="1" x14ac:dyDescent="0.2">
      <c r="B171" s="28"/>
      <c r="C171" s="126" t="s">
        <v>242</v>
      </c>
      <c r="D171" s="126" t="s">
        <v>147</v>
      </c>
      <c r="E171" s="127" t="s">
        <v>488</v>
      </c>
      <c r="F171" s="128" t="s">
        <v>489</v>
      </c>
      <c r="G171" s="129" t="s">
        <v>188</v>
      </c>
      <c r="H171" s="130">
        <v>5</v>
      </c>
      <c r="I171" s="131"/>
      <c r="J171" s="132">
        <f>ROUND(I171*H171,2)</f>
        <v>0</v>
      </c>
      <c r="K171" s="128" t="s">
        <v>830</v>
      </c>
      <c r="L171" s="28"/>
      <c r="M171" s="133" t="s">
        <v>1</v>
      </c>
      <c r="N171" s="134" t="s">
        <v>46</v>
      </c>
      <c r="P171" s="135">
        <f>O171*H171</f>
        <v>0</v>
      </c>
      <c r="Q171" s="135">
        <v>0</v>
      </c>
      <c r="R171" s="135">
        <f>Q171*H171</f>
        <v>0</v>
      </c>
      <c r="S171" s="135">
        <v>0</v>
      </c>
      <c r="T171" s="136">
        <f>S171*H171</f>
        <v>0</v>
      </c>
      <c r="AR171" s="137" t="s">
        <v>151</v>
      </c>
      <c r="AT171" s="137" t="s">
        <v>147</v>
      </c>
      <c r="AU171" s="137" t="s">
        <v>88</v>
      </c>
      <c r="AY171" s="13" t="s">
        <v>146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3" t="s">
        <v>152</v>
      </c>
      <c r="BK171" s="138">
        <f>ROUND(I171*H171,2)</f>
        <v>0</v>
      </c>
      <c r="BL171" s="13" t="s">
        <v>151</v>
      </c>
      <c r="BM171" s="137" t="s">
        <v>243</v>
      </c>
    </row>
    <row r="172" spans="2:65" s="1" customFormat="1" x14ac:dyDescent="0.2">
      <c r="B172" s="28"/>
      <c r="D172" s="139" t="s">
        <v>153</v>
      </c>
      <c r="F172" s="140" t="s">
        <v>489</v>
      </c>
      <c r="I172" s="141"/>
      <c r="L172" s="28"/>
      <c r="M172" s="142"/>
      <c r="T172" s="52"/>
      <c r="AT172" s="13" t="s">
        <v>153</v>
      </c>
      <c r="AU172" s="13" t="s">
        <v>88</v>
      </c>
    </row>
    <row r="173" spans="2:65" s="1" customFormat="1" ht="21.75" customHeight="1" x14ac:dyDescent="0.2">
      <c r="B173" s="28"/>
      <c r="C173" s="126" t="s">
        <v>196</v>
      </c>
      <c r="D173" s="126" t="s">
        <v>147</v>
      </c>
      <c r="E173" s="127" t="s">
        <v>490</v>
      </c>
      <c r="F173" s="128" t="s">
        <v>491</v>
      </c>
      <c r="G173" s="129" t="s">
        <v>188</v>
      </c>
      <c r="H173" s="130">
        <v>1</v>
      </c>
      <c r="I173" s="131"/>
      <c r="J173" s="132">
        <f>ROUND(I173*H173,2)</f>
        <v>0</v>
      </c>
      <c r="K173" s="128" t="s">
        <v>830</v>
      </c>
      <c r="L173" s="28"/>
      <c r="M173" s="133" t="s">
        <v>1</v>
      </c>
      <c r="N173" s="134" t="s">
        <v>46</v>
      </c>
      <c r="P173" s="135">
        <f>O173*H173</f>
        <v>0</v>
      </c>
      <c r="Q173" s="135">
        <v>0</v>
      </c>
      <c r="R173" s="135">
        <f>Q173*H173</f>
        <v>0</v>
      </c>
      <c r="S173" s="135">
        <v>0</v>
      </c>
      <c r="T173" s="136">
        <f>S173*H173</f>
        <v>0</v>
      </c>
      <c r="AR173" s="137" t="s">
        <v>151</v>
      </c>
      <c r="AT173" s="137" t="s">
        <v>147</v>
      </c>
      <c r="AU173" s="137" t="s">
        <v>88</v>
      </c>
      <c r="AY173" s="13" t="s">
        <v>146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3" t="s">
        <v>152</v>
      </c>
      <c r="BK173" s="138">
        <f>ROUND(I173*H173,2)</f>
        <v>0</v>
      </c>
      <c r="BL173" s="13" t="s">
        <v>151</v>
      </c>
      <c r="BM173" s="137" t="s">
        <v>244</v>
      </c>
    </row>
    <row r="174" spans="2:65" s="1" customFormat="1" x14ac:dyDescent="0.2">
      <c r="B174" s="28"/>
      <c r="D174" s="139" t="s">
        <v>153</v>
      </c>
      <c r="F174" s="140" t="s">
        <v>491</v>
      </c>
      <c r="I174" s="141"/>
      <c r="L174" s="28"/>
      <c r="M174" s="142"/>
      <c r="T174" s="52"/>
      <c r="AT174" s="13" t="s">
        <v>153</v>
      </c>
      <c r="AU174" s="13" t="s">
        <v>88</v>
      </c>
    </row>
    <row r="175" spans="2:65" s="1" customFormat="1" ht="21.75" customHeight="1" x14ac:dyDescent="0.2">
      <c r="B175" s="28"/>
      <c r="C175" s="126" t="s">
        <v>245</v>
      </c>
      <c r="D175" s="126" t="s">
        <v>147</v>
      </c>
      <c r="E175" s="127" t="s">
        <v>492</v>
      </c>
      <c r="F175" s="128" t="s">
        <v>493</v>
      </c>
      <c r="G175" s="129" t="s">
        <v>207</v>
      </c>
      <c r="H175" s="130">
        <v>1</v>
      </c>
      <c r="I175" s="131"/>
      <c r="J175" s="132">
        <f>ROUND(I175*H175,2)</f>
        <v>0</v>
      </c>
      <c r="K175" s="128" t="s">
        <v>830</v>
      </c>
      <c r="L175" s="28"/>
      <c r="M175" s="133" t="s">
        <v>1</v>
      </c>
      <c r="N175" s="134" t="s">
        <v>46</v>
      </c>
      <c r="P175" s="135">
        <f>O175*H175</f>
        <v>0</v>
      </c>
      <c r="Q175" s="135">
        <v>0</v>
      </c>
      <c r="R175" s="135">
        <f>Q175*H175</f>
        <v>0</v>
      </c>
      <c r="S175" s="135">
        <v>0</v>
      </c>
      <c r="T175" s="136">
        <f>S175*H175</f>
        <v>0</v>
      </c>
      <c r="AR175" s="137" t="s">
        <v>151</v>
      </c>
      <c r="AT175" s="137" t="s">
        <v>147</v>
      </c>
      <c r="AU175" s="137" t="s">
        <v>88</v>
      </c>
      <c r="AY175" s="13" t="s">
        <v>146</v>
      </c>
      <c r="BE175" s="138">
        <f>IF(N175="základní",J175,0)</f>
        <v>0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3" t="s">
        <v>152</v>
      </c>
      <c r="BK175" s="138">
        <f>ROUND(I175*H175,2)</f>
        <v>0</v>
      </c>
      <c r="BL175" s="13" t="s">
        <v>151</v>
      </c>
      <c r="BM175" s="137" t="s">
        <v>246</v>
      </c>
    </row>
    <row r="176" spans="2:65" s="1" customFormat="1" x14ac:dyDescent="0.2">
      <c r="B176" s="28"/>
      <c r="D176" s="139" t="s">
        <v>153</v>
      </c>
      <c r="F176" s="140" t="s">
        <v>493</v>
      </c>
      <c r="I176" s="141"/>
      <c r="L176" s="28"/>
      <c r="M176" s="142"/>
      <c r="T176" s="52"/>
      <c r="AT176" s="13" t="s">
        <v>153</v>
      </c>
      <c r="AU176" s="13" t="s">
        <v>88</v>
      </c>
    </row>
    <row r="177" spans="2:65" s="1" customFormat="1" ht="21.75" customHeight="1" x14ac:dyDescent="0.2">
      <c r="B177" s="28"/>
      <c r="C177" s="126" t="s">
        <v>199</v>
      </c>
      <c r="D177" s="126" t="s">
        <v>147</v>
      </c>
      <c r="E177" s="127" t="s">
        <v>494</v>
      </c>
      <c r="F177" s="128" t="s">
        <v>495</v>
      </c>
      <c r="G177" s="129" t="s">
        <v>207</v>
      </c>
      <c r="H177" s="130">
        <v>1</v>
      </c>
      <c r="I177" s="131"/>
      <c r="J177" s="132">
        <f>ROUND(I177*H177,2)</f>
        <v>0</v>
      </c>
      <c r="K177" s="128" t="s">
        <v>830</v>
      </c>
      <c r="L177" s="28"/>
      <c r="M177" s="133" t="s">
        <v>1</v>
      </c>
      <c r="N177" s="134" t="s">
        <v>46</v>
      </c>
      <c r="P177" s="135">
        <f>O177*H177</f>
        <v>0</v>
      </c>
      <c r="Q177" s="135">
        <v>0</v>
      </c>
      <c r="R177" s="135">
        <f>Q177*H177</f>
        <v>0</v>
      </c>
      <c r="S177" s="135">
        <v>0</v>
      </c>
      <c r="T177" s="136">
        <f>S177*H177</f>
        <v>0</v>
      </c>
      <c r="AR177" s="137" t="s">
        <v>151</v>
      </c>
      <c r="AT177" s="137" t="s">
        <v>147</v>
      </c>
      <c r="AU177" s="137" t="s">
        <v>88</v>
      </c>
      <c r="AY177" s="13" t="s">
        <v>146</v>
      </c>
      <c r="BE177" s="138">
        <f>IF(N177="základní",J177,0)</f>
        <v>0</v>
      </c>
      <c r="BF177" s="138">
        <f>IF(N177="snížená",J177,0)</f>
        <v>0</v>
      </c>
      <c r="BG177" s="138">
        <f>IF(N177="zákl. přenesená",J177,0)</f>
        <v>0</v>
      </c>
      <c r="BH177" s="138">
        <f>IF(N177="sníž. přenesená",J177,0)</f>
        <v>0</v>
      </c>
      <c r="BI177" s="138">
        <f>IF(N177="nulová",J177,0)</f>
        <v>0</v>
      </c>
      <c r="BJ177" s="13" t="s">
        <v>152</v>
      </c>
      <c r="BK177" s="138">
        <f>ROUND(I177*H177,2)</f>
        <v>0</v>
      </c>
      <c r="BL177" s="13" t="s">
        <v>151</v>
      </c>
      <c r="BM177" s="137" t="s">
        <v>249</v>
      </c>
    </row>
    <row r="178" spans="2:65" s="1" customFormat="1" x14ac:dyDescent="0.2">
      <c r="B178" s="28"/>
      <c r="D178" s="139" t="s">
        <v>153</v>
      </c>
      <c r="F178" s="140" t="s">
        <v>495</v>
      </c>
      <c r="I178" s="141"/>
      <c r="L178" s="28"/>
      <c r="M178" s="142"/>
      <c r="T178" s="52"/>
      <c r="AT178" s="13" t="s">
        <v>153</v>
      </c>
      <c r="AU178" s="13" t="s">
        <v>88</v>
      </c>
    </row>
    <row r="179" spans="2:65" s="1" customFormat="1" ht="24.2" customHeight="1" x14ac:dyDescent="0.2">
      <c r="B179" s="28"/>
      <c r="C179" s="126" t="s">
        <v>250</v>
      </c>
      <c r="D179" s="126" t="s">
        <v>147</v>
      </c>
      <c r="E179" s="127" t="s">
        <v>496</v>
      </c>
      <c r="F179" s="128" t="s">
        <v>497</v>
      </c>
      <c r="G179" s="129" t="s">
        <v>188</v>
      </c>
      <c r="H179" s="130">
        <v>2</v>
      </c>
      <c r="I179" s="131"/>
      <c r="J179" s="132">
        <f>ROUND(I179*H179,2)</f>
        <v>0</v>
      </c>
      <c r="K179" s="128" t="s">
        <v>1</v>
      </c>
      <c r="L179" s="28"/>
      <c r="M179" s="133" t="s">
        <v>1</v>
      </c>
      <c r="N179" s="134" t="s">
        <v>46</v>
      </c>
      <c r="P179" s="135">
        <f>O179*H179</f>
        <v>0</v>
      </c>
      <c r="Q179" s="135">
        <v>0</v>
      </c>
      <c r="R179" s="135">
        <f>Q179*H179</f>
        <v>0</v>
      </c>
      <c r="S179" s="135">
        <v>0</v>
      </c>
      <c r="T179" s="136">
        <f>S179*H179</f>
        <v>0</v>
      </c>
      <c r="AR179" s="137" t="s">
        <v>151</v>
      </c>
      <c r="AT179" s="137" t="s">
        <v>147</v>
      </c>
      <c r="AU179" s="137" t="s">
        <v>88</v>
      </c>
      <c r="AY179" s="13" t="s">
        <v>146</v>
      </c>
      <c r="BE179" s="138">
        <f>IF(N179="základní",J179,0)</f>
        <v>0</v>
      </c>
      <c r="BF179" s="138">
        <f>IF(N179="snížená",J179,0)</f>
        <v>0</v>
      </c>
      <c r="BG179" s="138">
        <f>IF(N179="zákl. přenesená",J179,0)</f>
        <v>0</v>
      </c>
      <c r="BH179" s="138">
        <f>IF(N179="sníž. přenesená",J179,0)</f>
        <v>0</v>
      </c>
      <c r="BI179" s="138">
        <f>IF(N179="nulová",J179,0)</f>
        <v>0</v>
      </c>
      <c r="BJ179" s="13" t="s">
        <v>152</v>
      </c>
      <c r="BK179" s="138">
        <f>ROUND(I179*H179,2)</f>
        <v>0</v>
      </c>
      <c r="BL179" s="13" t="s">
        <v>151</v>
      </c>
      <c r="BM179" s="137" t="s">
        <v>253</v>
      </c>
    </row>
    <row r="180" spans="2:65" s="1" customFormat="1" x14ac:dyDescent="0.2">
      <c r="B180" s="28"/>
      <c r="D180" s="139" t="s">
        <v>153</v>
      </c>
      <c r="F180" s="140" t="s">
        <v>497</v>
      </c>
      <c r="I180" s="141"/>
      <c r="L180" s="28"/>
      <c r="M180" s="142"/>
      <c r="T180" s="52"/>
      <c r="AT180" s="13" t="s">
        <v>153</v>
      </c>
      <c r="AU180" s="13" t="s">
        <v>88</v>
      </c>
    </row>
    <row r="181" spans="2:65" s="1" customFormat="1" ht="24.2" customHeight="1" x14ac:dyDescent="0.2">
      <c r="B181" s="28"/>
      <c r="C181" s="126" t="s">
        <v>204</v>
      </c>
      <c r="D181" s="126" t="s">
        <v>147</v>
      </c>
      <c r="E181" s="127" t="s">
        <v>498</v>
      </c>
      <c r="F181" s="128" t="s">
        <v>499</v>
      </c>
      <c r="G181" s="129" t="s">
        <v>188</v>
      </c>
      <c r="H181" s="130">
        <v>9.5</v>
      </c>
      <c r="I181" s="131"/>
      <c r="J181" s="132">
        <f>ROUND(I181*H181,2)</f>
        <v>0</v>
      </c>
      <c r="K181" s="128" t="s">
        <v>1</v>
      </c>
      <c r="L181" s="28"/>
      <c r="M181" s="133" t="s">
        <v>1</v>
      </c>
      <c r="N181" s="134" t="s">
        <v>46</v>
      </c>
      <c r="P181" s="135">
        <f>O181*H181</f>
        <v>0</v>
      </c>
      <c r="Q181" s="135">
        <v>0</v>
      </c>
      <c r="R181" s="135">
        <f>Q181*H181</f>
        <v>0</v>
      </c>
      <c r="S181" s="135">
        <v>0</v>
      </c>
      <c r="T181" s="136">
        <f>S181*H181</f>
        <v>0</v>
      </c>
      <c r="AR181" s="137" t="s">
        <v>151</v>
      </c>
      <c r="AT181" s="137" t="s">
        <v>147</v>
      </c>
      <c r="AU181" s="137" t="s">
        <v>88</v>
      </c>
      <c r="AY181" s="13" t="s">
        <v>146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3" t="s">
        <v>152</v>
      </c>
      <c r="BK181" s="138">
        <f>ROUND(I181*H181,2)</f>
        <v>0</v>
      </c>
      <c r="BL181" s="13" t="s">
        <v>151</v>
      </c>
      <c r="BM181" s="137" t="s">
        <v>254</v>
      </c>
    </row>
    <row r="182" spans="2:65" s="1" customFormat="1" x14ac:dyDescent="0.2">
      <c r="B182" s="28"/>
      <c r="D182" s="139" t="s">
        <v>153</v>
      </c>
      <c r="F182" s="140" t="s">
        <v>499</v>
      </c>
      <c r="I182" s="141"/>
      <c r="L182" s="28"/>
      <c r="M182" s="142"/>
      <c r="T182" s="52"/>
      <c r="AT182" s="13" t="s">
        <v>153</v>
      </c>
      <c r="AU182" s="13" t="s">
        <v>88</v>
      </c>
    </row>
    <row r="183" spans="2:65" s="1" customFormat="1" ht="24.2" customHeight="1" x14ac:dyDescent="0.2">
      <c r="B183" s="28"/>
      <c r="C183" s="126" t="s">
        <v>255</v>
      </c>
      <c r="D183" s="126" t="s">
        <v>147</v>
      </c>
      <c r="E183" s="127" t="s">
        <v>500</v>
      </c>
      <c r="F183" s="128" t="s">
        <v>501</v>
      </c>
      <c r="G183" s="129" t="s">
        <v>188</v>
      </c>
      <c r="H183" s="130">
        <v>6.5</v>
      </c>
      <c r="I183" s="131"/>
      <c r="J183" s="132">
        <f>ROUND(I183*H183,2)</f>
        <v>0</v>
      </c>
      <c r="K183" s="128" t="s">
        <v>830</v>
      </c>
      <c r="L183" s="28"/>
      <c r="M183" s="133" t="s">
        <v>1</v>
      </c>
      <c r="N183" s="134" t="s">
        <v>46</v>
      </c>
      <c r="P183" s="135">
        <f>O183*H183</f>
        <v>0</v>
      </c>
      <c r="Q183" s="135">
        <v>0</v>
      </c>
      <c r="R183" s="135">
        <f>Q183*H183</f>
        <v>0</v>
      </c>
      <c r="S183" s="135">
        <v>0</v>
      </c>
      <c r="T183" s="136">
        <f>S183*H183</f>
        <v>0</v>
      </c>
      <c r="AR183" s="137" t="s">
        <v>151</v>
      </c>
      <c r="AT183" s="137" t="s">
        <v>147</v>
      </c>
      <c r="AU183" s="137" t="s">
        <v>88</v>
      </c>
      <c r="AY183" s="13" t="s">
        <v>146</v>
      </c>
      <c r="BE183" s="138">
        <f>IF(N183="základní",J183,0)</f>
        <v>0</v>
      </c>
      <c r="BF183" s="138">
        <f>IF(N183="snížená",J183,0)</f>
        <v>0</v>
      </c>
      <c r="BG183" s="138">
        <f>IF(N183="zákl. přenesená",J183,0)</f>
        <v>0</v>
      </c>
      <c r="BH183" s="138">
        <f>IF(N183="sníž. přenesená",J183,0)</f>
        <v>0</v>
      </c>
      <c r="BI183" s="138">
        <f>IF(N183="nulová",J183,0)</f>
        <v>0</v>
      </c>
      <c r="BJ183" s="13" t="s">
        <v>152</v>
      </c>
      <c r="BK183" s="138">
        <f>ROUND(I183*H183,2)</f>
        <v>0</v>
      </c>
      <c r="BL183" s="13" t="s">
        <v>151</v>
      </c>
      <c r="BM183" s="137" t="s">
        <v>256</v>
      </c>
    </row>
    <row r="184" spans="2:65" s="1" customFormat="1" x14ac:dyDescent="0.2">
      <c r="B184" s="28"/>
      <c r="D184" s="139" t="s">
        <v>153</v>
      </c>
      <c r="F184" s="140" t="s">
        <v>501</v>
      </c>
      <c r="I184" s="141"/>
      <c r="L184" s="28"/>
      <c r="M184" s="142"/>
      <c r="T184" s="52"/>
      <c r="AT184" s="13" t="s">
        <v>153</v>
      </c>
      <c r="AU184" s="13" t="s">
        <v>88</v>
      </c>
    </row>
    <row r="185" spans="2:65" s="1" customFormat="1" ht="24.2" customHeight="1" x14ac:dyDescent="0.2">
      <c r="B185" s="28"/>
      <c r="C185" s="126" t="s">
        <v>208</v>
      </c>
      <c r="D185" s="126" t="s">
        <v>147</v>
      </c>
      <c r="E185" s="127" t="s">
        <v>502</v>
      </c>
      <c r="F185" s="128" t="s">
        <v>503</v>
      </c>
      <c r="G185" s="129" t="s">
        <v>188</v>
      </c>
      <c r="H185" s="130">
        <v>2</v>
      </c>
      <c r="I185" s="131"/>
      <c r="J185" s="132">
        <f>ROUND(I185*H185,2)</f>
        <v>0</v>
      </c>
      <c r="K185" s="128" t="s">
        <v>830</v>
      </c>
      <c r="L185" s="28"/>
      <c r="M185" s="133" t="s">
        <v>1</v>
      </c>
      <c r="N185" s="134" t="s">
        <v>46</v>
      </c>
      <c r="P185" s="135">
        <f>O185*H185</f>
        <v>0</v>
      </c>
      <c r="Q185" s="135">
        <v>0</v>
      </c>
      <c r="R185" s="135">
        <f>Q185*H185</f>
        <v>0</v>
      </c>
      <c r="S185" s="135">
        <v>0</v>
      </c>
      <c r="T185" s="136">
        <f>S185*H185</f>
        <v>0</v>
      </c>
      <c r="AR185" s="137" t="s">
        <v>151</v>
      </c>
      <c r="AT185" s="137" t="s">
        <v>147</v>
      </c>
      <c r="AU185" s="137" t="s">
        <v>88</v>
      </c>
      <c r="AY185" s="13" t="s">
        <v>146</v>
      </c>
      <c r="BE185" s="138">
        <f>IF(N185="základní",J185,0)</f>
        <v>0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3" t="s">
        <v>152</v>
      </c>
      <c r="BK185" s="138">
        <f>ROUND(I185*H185,2)</f>
        <v>0</v>
      </c>
      <c r="BL185" s="13" t="s">
        <v>151</v>
      </c>
      <c r="BM185" s="137" t="s">
        <v>257</v>
      </c>
    </row>
    <row r="186" spans="2:65" s="1" customFormat="1" x14ac:dyDescent="0.2">
      <c r="B186" s="28"/>
      <c r="D186" s="139" t="s">
        <v>153</v>
      </c>
      <c r="F186" s="140" t="s">
        <v>503</v>
      </c>
      <c r="I186" s="141"/>
      <c r="L186" s="28"/>
      <c r="M186" s="142"/>
      <c r="T186" s="52"/>
      <c r="AT186" s="13" t="s">
        <v>153</v>
      </c>
      <c r="AU186" s="13" t="s">
        <v>88</v>
      </c>
    </row>
    <row r="187" spans="2:65" s="1" customFormat="1" ht="24.2" customHeight="1" x14ac:dyDescent="0.2">
      <c r="B187" s="28"/>
      <c r="C187" s="126" t="s">
        <v>258</v>
      </c>
      <c r="D187" s="126" t="s">
        <v>147</v>
      </c>
      <c r="E187" s="127" t="s">
        <v>504</v>
      </c>
      <c r="F187" s="128" t="s">
        <v>505</v>
      </c>
      <c r="G187" s="129" t="s">
        <v>188</v>
      </c>
      <c r="H187" s="130">
        <v>1</v>
      </c>
      <c r="I187" s="131"/>
      <c r="J187" s="132">
        <f>ROUND(I187*H187,2)</f>
        <v>0</v>
      </c>
      <c r="K187" s="128" t="s">
        <v>830</v>
      </c>
      <c r="L187" s="28"/>
      <c r="M187" s="133" t="s">
        <v>1</v>
      </c>
      <c r="N187" s="134" t="s">
        <v>46</v>
      </c>
      <c r="P187" s="135">
        <f>O187*H187</f>
        <v>0</v>
      </c>
      <c r="Q187" s="135">
        <v>0</v>
      </c>
      <c r="R187" s="135">
        <f>Q187*H187</f>
        <v>0</v>
      </c>
      <c r="S187" s="135">
        <v>0</v>
      </c>
      <c r="T187" s="136">
        <f>S187*H187</f>
        <v>0</v>
      </c>
      <c r="AR187" s="137" t="s">
        <v>151</v>
      </c>
      <c r="AT187" s="137" t="s">
        <v>147</v>
      </c>
      <c r="AU187" s="137" t="s">
        <v>88</v>
      </c>
      <c r="AY187" s="13" t="s">
        <v>146</v>
      </c>
      <c r="BE187" s="138">
        <f>IF(N187="základní",J187,0)</f>
        <v>0</v>
      </c>
      <c r="BF187" s="138">
        <f>IF(N187="snížená",J187,0)</f>
        <v>0</v>
      </c>
      <c r="BG187" s="138">
        <f>IF(N187="zákl. přenesená",J187,0)</f>
        <v>0</v>
      </c>
      <c r="BH187" s="138">
        <f>IF(N187="sníž. přenesená",J187,0)</f>
        <v>0</v>
      </c>
      <c r="BI187" s="138">
        <f>IF(N187="nulová",J187,0)</f>
        <v>0</v>
      </c>
      <c r="BJ187" s="13" t="s">
        <v>152</v>
      </c>
      <c r="BK187" s="138">
        <f>ROUND(I187*H187,2)</f>
        <v>0</v>
      </c>
      <c r="BL187" s="13" t="s">
        <v>151</v>
      </c>
      <c r="BM187" s="137" t="s">
        <v>259</v>
      </c>
    </row>
    <row r="188" spans="2:65" s="1" customFormat="1" x14ac:dyDescent="0.2">
      <c r="B188" s="28"/>
      <c r="D188" s="139" t="s">
        <v>153</v>
      </c>
      <c r="F188" s="140" t="s">
        <v>505</v>
      </c>
      <c r="I188" s="141"/>
      <c r="L188" s="28"/>
      <c r="M188" s="142"/>
      <c r="T188" s="52"/>
      <c r="AT188" s="13" t="s">
        <v>153</v>
      </c>
      <c r="AU188" s="13" t="s">
        <v>88</v>
      </c>
    </row>
    <row r="189" spans="2:65" s="1" customFormat="1" ht="16.5" customHeight="1" x14ac:dyDescent="0.2">
      <c r="B189" s="28"/>
      <c r="C189" s="126" t="s">
        <v>216</v>
      </c>
      <c r="D189" s="126" t="s">
        <v>147</v>
      </c>
      <c r="E189" s="127" t="s">
        <v>506</v>
      </c>
      <c r="F189" s="128" t="s">
        <v>507</v>
      </c>
      <c r="G189" s="129" t="s">
        <v>207</v>
      </c>
      <c r="H189" s="130">
        <v>4</v>
      </c>
      <c r="I189" s="131"/>
      <c r="J189" s="132">
        <f>ROUND(I189*H189,2)</f>
        <v>0</v>
      </c>
      <c r="K189" s="128" t="s">
        <v>830</v>
      </c>
      <c r="L189" s="28"/>
      <c r="M189" s="133" t="s">
        <v>1</v>
      </c>
      <c r="N189" s="134" t="s">
        <v>46</v>
      </c>
      <c r="P189" s="135">
        <f>O189*H189</f>
        <v>0</v>
      </c>
      <c r="Q189" s="135">
        <v>0</v>
      </c>
      <c r="R189" s="135">
        <f>Q189*H189</f>
        <v>0</v>
      </c>
      <c r="S189" s="135">
        <v>0</v>
      </c>
      <c r="T189" s="136">
        <f>S189*H189</f>
        <v>0</v>
      </c>
      <c r="AR189" s="137" t="s">
        <v>151</v>
      </c>
      <c r="AT189" s="137" t="s">
        <v>147</v>
      </c>
      <c r="AU189" s="137" t="s">
        <v>88</v>
      </c>
      <c r="AY189" s="13" t="s">
        <v>146</v>
      </c>
      <c r="BE189" s="138">
        <f>IF(N189="základní",J189,0)</f>
        <v>0</v>
      </c>
      <c r="BF189" s="138">
        <f>IF(N189="snížená",J189,0)</f>
        <v>0</v>
      </c>
      <c r="BG189" s="138">
        <f>IF(N189="zákl. přenesená",J189,0)</f>
        <v>0</v>
      </c>
      <c r="BH189" s="138">
        <f>IF(N189="sníž. přenesená",J189,0)</f>
        <v>0</v>
      </c>
      <c r="BI189" s="138">
        <f>IF(N189="nulová",J189,0)</f>
        <v>0</v>
      </c>
      <c r="BJ189" s="13" t="s">
        <v>152</v>
      </c>
      <c r="BK189" s="138">
        <f>ROUND(I189*H189,2)</f>
        <v>0</v>
      </c>
      <c r="BL189" s="13" t="s">
        <v>151</v>
      </c>
      <c r="BM189" s="137" t="s">
        <v>260</v>
      </c>
    </row>
    <row r="190" spans="2:65" s="1" customFormat="1" x14ac:dyDescent="0.2">
      <c r="B190" s="28"/>
      <c r="D190" s="139" t="s">
        <v>153</v>
      </c>
      <c r="F190" s="140" t="s">
        <v>507</v>
      </c>
      <c r="I190" s="141"/>
      <c r="L190" s="28"/>
      <c r="M190" s="142"/>
      <c r="T190" s="52"/>
      <c r="AT190" s="13" t="s">
        <v>153</v>
      </c>
      <c r="AU190" s="13" t="s">
        <v>88</v>
      </c>
    </row>
    <row r="191" spans="2:65" s="1" customFormat="1" ht="16.5" customHeight="1" x14ac:dyDescent="0.2">
      <c r="B191" s="28"/>
      <c r="C191" s="126" t="s">
        <v>263</v>
      </c>
      <c r="D191" s="126" t="s">
        <v>147</v>
      </c>
      <c r="E191" s="127" t="s">
        <v>508</v>
      </c>
      <c r="F191" s="128" t="s">
        <v>509</v>
      </c>
      <c r="G191" s="129" t="s">
        <v>207</v>
      </c>
      <c r="H191" s="130">
        <v>1</v>
      </c>
      <c r="I191" s="131"/>
      <c r="J191" s="132">
        <f>ROUND(I191*H191,2)</f>
        <v>0</v>
      </c>
      <c r="K191" s="128" t="s">
        <v>830</v>
      </c>
      <c r="L191" s="28"/>
      <c r="M191" s="133" t="s">
        <v>1</v>
      </c>
      <c r="N191" s="134" t="s">
        <v>46</v>
      </c>
      <c r="P191" s="135">
        <f>O191*H191</f>
        <v>0</v>
      </c>
      <c r="Q191" s="135">
        <v>0</v>
      </c>
      <c r="R191" s="135">
        <f>Q191*H191</f>
        <v>0</v>
      </c>
      <c r="S191" s="135">
        <v>0</v>
      </c>
      <c r="T191" s="136">
        <f>S191*H191</f>
        <v>0</v>
      </c>
      <c r="AR191" s="137" t="s">
        <v>151</v>
      </c>
      <c r="AT191" s="137" t="s">
        <v>147</v>
      </c>
      <c r="AU191" s="137" t="s">
        <v>88</v>
      </c>
      <c r="AY191" s="13" t="s">
        <v>146</v>
      </c>
      <c r="BE191" s="138">
        <f>IF(N191="základní",J191,0)</f>
        <v>0</v>
      </c>
      <c r="BF191" s="138">
        <f>IF(N191="snížená",J191,0)</f>
        <v>0</v>
      </c>
      <c r="BG191" s="138">
        <f>IF(N191="zákl. přenesená",J191,0)</f>
        <v>0</v>
      </c>
      <c r="BH191" s="138">
        <f>IF(N191="sníž. přenesená",J191,0)</f>
        <v>0</v>
      </c>
      <c r="BI191" s="138">
        <f>IF(N191="nulová",J191,0)</f>
        <v>0</v>
      </c>
      <c r="BJ191" s="13" t="s">
        <v>152</v>
      </c>
      <c r="BK191" s="138">
        <f>ROUND(I191*H191,2)</f>
        <v>0</v>
      </c>
      <c r="BL191" s="13" t="s">
        <v>151</v>
      </c>
      <c r="BM191" s="137" t="s">
        <v>266</v>
      </c>
    </row>
    <row r="192" spans="2:65" s="1" customFormat="1" x14ac:dyDescent="0.2">
      <c r="B192" s="28"/>
      <c r="D192" s="139" t="s">
        <v>153</v>
      </c>
      <c r="F192" s="140" t="s">
        <v>509</v>
      </c>
      <c r="I192" s="141"/>
      <c r="L192" s="28"/>
      <c r="M192" s="142"/>
      <c r="T192" s="52"/>
      <c r="AT192" s="13" t="s">
        <v>153</v>
      </c>
      <c r="AU192" s="13" t="s">
        <v>88</v>
      </c>
    </row>
    <row r="193" spans="2:65" s="1" customFormat="1" ht="16.5" customHeight="1" x14ac:dyDescent="0.2">
      <c r="B193" s="28"/>
      <c r="C193" s="126" t="s">
        <v>219</v>
      </c>
      <c r="D193" s="126" t="s">
        <v>147</v>
      </c>
      <c r="E193" s="127" t="s">
        <v>510</v>
      </c>
      <c r="F193" s="128" t="s">
        <v>511</v>
      </c>
      <c r="G193" s="129" t="s">
        <v>207</v>
      </c>
      <c r="H193" s="130">
        <v>1</v>
      </c>
      <c r="I193" s="131"/>
      <c r="J193" s="132">
        <f>ROUND(I193*H193,2)</f>
        <v>0</v>
      </c>
      <c r="K193" s="128" t="s">
        <v>830</v>
      </c>
      <c r="L193" s="28"/>
      <c r="M193" s="133" t="s">
        <v>1</v>
      </c>
      <c r="N193" s="134" t="s">
        <v>46</v>
      </c>
      <c r="P193" s="135">
        <f>O193*H193</f>
        <v>0</v>
      </c>
      <c r="Q193" s="135">
        <v>0</v>
      </c>
      <c r="R193" s="135">
        <f>Q193*H193</f>
        <v>0</v>
      </c>
      <c r="S193" s="135">
        <v>0</v>
      </c>
      <c r="T193" s="136">
        <f>S193*H193</f>
        <v>0</v>
      </c>
      <c r="AR193" s="137" t="s">
        <v>151</v>
      </c>
      <c r="AT193" s="137" t="s">
        <v>147</v>
      </c>
      <c r="AU193" s="137" t="s">
        <v>88</v>
      </c>
      <c r="AY193" s="13" t="s">
        <v>146</v>
      </c>
      <c r="BE193" s="138">
        <f>IF(N193="základní",J193,0)</f>
        <v>0</v>
      </c>
      <c r="BF193" s="138">
        <f>IF(N193="snížená",J193,0)</f>
        <v>0</v>
      </c>
      <c r="BG193" s="138">
        <f>IF(N193="zákl. přenesená",J193,0)</f>
        <v>0</v>
      </c>
      <c r="BH193" s="138">
        <f>IF(N193="sníž. přenesená",J193,0)</f>
        <v>0</v>
      </c>
      <c r="BI193" s="138">
        <f>IF(N193="nulová",J193,0)</f>
        <v>0</v>
      </c>
      <c r="BJ193" s="13" t="s">
        <v>152</v>
      </c>
      <c r="BK193" s="138">
        <f>ROUND(I193*H193,2)</f>
        <v>0</v>
      </c>
      <c r="BL193" s="13" t="s">
        <v>151</v>
      </c>
      <c r="BM193" s="137" t="s">
        <v>269</v>
      </c>
    </row>
    <row r="194" spans="2:65" s="1" customFormat="1" x14ac:dyDescent="0.2">
      <c r="B194" s="28"/>
      <c r="D194" s="139" t="s">
        <v>153</v>
      </c>
      <c r="F194" s="140" t="s">
        <v>511</v>
      </c>
      <c r="I194" s="141"/>
      <c r="L194" s="28"/>
      <c r="M194" s="142"/>
      <c r="T194" s="52"/>
      <c r="AT194" s="13" t="s">
        <v>153</v>
      </c>
      <c r="AU194" s="13" t="s">
        <v>88</v>
      </c>
    </row>
    <row r="195" spans="2:65" s="1" customFormat="1" ht="16.5" customHeight="1" x14ac:dyDescent="0.2">
      <c r="B195" s="28"/>
      <c r="C195" s="126" t="s">
        <v>270</v>
      </c>
      <c r="D195" s="126" t="s">
        <v>147</v>
      </c>
      <c r="E195" s="127" t="s">
        <v>512</v>
      </c>
      <c r="F195" s="128" t="s">
        <v>513</v>
      </c>
      <c r="G195" s="129" t="s">
        <v>207</v>
      </c>
      <c r="H195" s="130">
        <v>1</v>
      </c>
      <c r="I195" s="131"/>
      <c r="J195" s="132">
        <f>ROUND(I195*H195,2)</f>
        <v>0</v>
      </c>
      <c r="K195" s="128" t="s">
        <v>830</v>
      </c>
      <c r="L195" s="28"/>
      <c r="M195" s="133" t="s">
        <v>1</v>
      </c>
      <c r="N195" s="134" t="s">
        <v>46</v>
      </c>
      <c r="P195" s="135">
        <f>O195*H195</f>
        <v>0</v>
      </c>
      <c r="Q195" s="135">
        <v>0</v>
      </c>
      <c r="R195" s="135">
        <f>Q195*H195</f>
        <v>0</v>
      </c>
      <c r="S195" s="135">
        <v>0</v>
      </c>
      <c r="T195" s="136">
        <f>S195*H195</f>
        <v>0</v>
      </c>
      <c r="AR195" s="137" t="s">
        <v>151</v>
      </c>
      <c r="AT195" s="137" t="s">
        <v>147</v>
      </c>
      <c r="AU195" s="137" t="s">
        <v>88</v>
      </c>
      <c r="AY195" s="13" t="s">
        <v>146</v>
      </c>
      <c r="BE195" s="138">
        <f>IF(N195="základní",J195,0)</f>
        <v>0</v>
      </c>
      <c r="BF195" s="138">
        <f>IF(N195="snížená",J195,0)</f>
        <v>0</v>
      </c>
      <c r="BG195" s="138">
        <f>IF(N195="zákl. přenesená",J195,0)</f>
        <v>0</v>
      </c>
      <c r="BH195" s="138">
        <f>IF(N195="sníž. přenesená",J195,0)</f>
        <v>0</v>
      </c>
      <c r="BI195" s="138">
        <f>IF(N195="nulová",J195,0)</f>
        <v>0</v>
      </c>
      <c r="BJ195" s="13" t="s">
        <v>152</v>
      </c>
      <c r="BK195" s="138">
        <f>ROUND(I195*H195,2)</f>
        <v>0</v>
      </c>
      <c r="BL195" s="13" t="s">
        <v>151</v>
      </c>
      <c r="BM195" s="137" t="s">
        <v>273</v>
      </c>
    </row>
    <row r="196" spans="2:65" s="1" customFormat="1" x14ac:dyDescent="0.2">
      <c r="B196" s="28"/>
      <c r="D196" s="139" t="s">
        <v>153</v>
      </c>
      <c r="F196" s="140" t="s">
        <v>513</v>
      </c>
      <c r="I196" s="141"/>
      <c r="L196" s="28"/>
      <c r="M196" s="142"/>
      <c r="T196" s="52"/>
      <c r="AT196" s="13" t="s">
        <v>153</v>
      </c>
      <c r="AU196" s="13" t="s">
        <v>88</v>
      </c>
    </row>
    <row r="197" spans="2:65" s="1" customFormat="1" ht="16.5" customHeight="1" x14ac:dyDescent="0.2">
      <c r="B197" s="28"/>
      <c r="C197" s="126" t="s">
        <v>223</v>
      </c>
      <c r="D197" s="126" t="s">
        <v>147</v>
      </c>
      <c r="E197" s="127" t="s">
        <v>514</v>
      </c>
      <c r="F197" s="128" t="s">
        <v>515</v>
      </c>
      <c r="G197" s="129" t="s">
        <v>207</v>
      </c>
      <c r="H197" s="130">
        <v>2</v>
      </c>
      <c r="I197" s="131"/>
      <c r="J197" s="132">
        <f>ROUND(I197*H197,2)</f>
        <v>0</v>
      </c>
      <c r="K197" s="128" t="s">
        <v>830</v>
      </c>
      <c r="L197" s="28"/>
      <c r="M197" s="133" t="s">
        <v>1</v>
      </c>
      <c r="N197" s="134" t="s">
        <v>46</v>
      </c>
      <c r="P197" s="135">
        <f>O197*H197</f>
        <v>0</v>
      </c>
      <c r="Q197" s="135">
        <v>0</v>
      </c>
      <c r="R197" s="135">
        <f>Q197*H197</f>
        <v>0</v>
      </c>
      <c r="S197" s="135">
        <v>0</v>
      </c>
      <c r="T197" s="136">
        <f>S197*H197</f>
        <v>0</v>
      </c>
      <c r="AR197" s="137" t="s">
        <v>151</v>
      </c>
      <c r="AT197" s="137" t="s">
        <v>147</v>
      </c>
      <c r="AU197" s="137" t="s">
        <v>88</v>
      </c>
      <c r="AY197" s="13" t="s">
        <v>146</v>
      </c>
      <c r="BE197" s="138">
        <f>IF(N197="základní",J197,0)</f>
        <v>0</v>
      </c>
      <c r="BF197" s="138">
        <f>IF(N197="snížená",J197,0)</f>
        <v>0</v>
      </c>
      <c r="BG197" s="138">
        <f>IF(N197="zákl. přenesená",J197,0)</f>
        <v>0</v>
      </c>
      <c r="BH197" s="138">
        <f>IF(N197="sníž. přenesená",J197,0)</f>
        <v>0</v>
      </c>
      <c r="BI197" s="138">
        <f>IF(N197="nulová",J197,0)</f>
        <v>0</v>
      </c>
      <c r="BJ197" s="13" t="s">
        <v>152</v>
      </c>
      <c r="BK197" s="138">
        <f>ROUND(I197*H197,2)</f>
        <v>0</v>
      </c>
      <c r="BL197" s="13" t="s">
        <v>151</v>
      </c>
      <c r="BM197" s="137" t="s">
        <v>274</v>
      </c>
    </row>
    <row r="198" spans="2:65" s="1" customFormat="1" x14ac:dyDescent="0.2">
      <c r="B198" s="28"/>
      <c r="D198" s="139" t="s">
        <v>153</v>
      </c>
      <c r="F198" s="140" t="s">
        <v>515</v>
      </c>
      <c r="I198" s="141"/>
      <c r="L198" s="28"/>
      <c r="M198" s="142"/>
      <c r="T198" s="52"/>
      <c r="AT198" s="13" t="s">
        <v>153</v>
      </c>
      <c r="AU198" s="13" t="s">
        <v>88</v>
      </c>
    </row>
    <row r="199" spans="2:65" s="1" customFormat="1" ht="16.5" customHeight="1" x14ac:dyDescent="0.2">
      <c r="B199" s="28"/>
      <c r="C199" s="126" t="s">
        <v>275</v>
      </c>
      <c r="D199" s="126" t="s">
        <v>147</v>
      </c>
      <c r="E199" s="127" t="s">
        <v>516</v>
      </c>
      <c r="F199" s="128" t="s">
        <v>517</v>
      </c>
      <c r="G199" s="129" t="s">
        <v>207</v>
      </c>
      <c r="H199" s="130">
        <v>1</v>
      </c>
      <c r="I199" s="131"/>
      <c r="J199" s="132">
        <f>ROUND(I199*H199,2)</f>
        <v>0</v>
      </c>
      <c r="K199" s="128" t="s">
        <v>830</v>
      </c>
      <c r="L199" s="28"/>
      <c r="M199" s="133" t="s">
        <v>1</v>
      </c>
      <c r="N199" s="134" t="s">
        <v>46</v>
      </c>
      <c r="P199" s="135">
        <f>O199*H199</f>
        <v>0</v>
      </c>
      <c r="Q199" s="135">
        <v>0</v>
      </c>
      <c r="R199" s="135">
        <f>Q199*H199</f>
        <v>0</v>
      </c>
      <c r="S199" s="135">
        <v>0</v>
      </c>
      <c r="T199" s="136">
        <f>S199*H199</f>
        <v>0</v>
      </c>
      <c r="AR199" s="137" t="s">
        <v>151</v>
      </c>
      <c r="AT199" s="137" t="s">
        <v>147</v>
      </c>
      <c r="AU199" s="137" t="s">
        <v>88</v>
      </c>
      <c r="AY199" s="13" t="s">
        <v>146</v>
      </c>
      <c r="BE199" s="138">
        <f>IF(N199="základní",J199,0)</f>
        <v>0</v>
      </c>
      <c r="BF199" s="138">
        <f>IF(N199="snížená",J199,0)</f>
        <v>0</v>
      </c>
      <c r="BG199" s="138">
        <f>IF(N199="zákl. přenesená",J199,0)</f>
        <v>0</v>
      </c>
      <c r="BH199" s="138">
        <f>IF(N199="sníž. přenesená",J199,0)</f>
        <v>0</v>
      </c>
      <c r="BI199" s="138">
        <f>IF(N199="nulová",J199,0)</f>
        <v>0</v>
      </c>
      <c r="BJ199" s="13" t="s">
        <v>152</v>
      </c>
      <c r="BK199" s="138">
        <f>ROUND(I199*H199,2)</f>
        <v>0</v>
      </c>
      <c r="BL199" s="13" t="s">
        <v>151</v>
      </c>
      <c r="BM199" s="137" t="s">
        <v>276</v>
      </c>
    </row>
    <row r="200" spans="2:65" s="1" customFormat="1" x14ac:dyDescent="0.2">
      <c r="B200" s="28"/>
      <c r="D200" s="139" t="s">
        <v>153</v>
      </c>
      <c r="F200" s="140" t="s">
        <v>517</v>
      </c>
      <c r="I200" s="141"/>
      <c r="L200" s="28"/>
      <c r="M200" s="142"/>
      <c r="T200" s="52"/>
      <c r="AT200" s="13" t="s">
        <v>153</v>
      </c>
      <c r="AU200" s="13" t="s">
        <v>88</v>
      </c>
    </row>
    <row r="201" spans="2:65" s="1" customFormat="1" ht="16.5" customHeight="1" x14ac:dyDescent="0.2">
      <c r="B201" s="28"/>
      <c r="C201" s="126" t="s">
        <v>226</v>
      </c>
      <c r="D201" s="126" t="s">
        <v>147</v>
      </c>
      <c r="E201" s="127" t="s">
        <v>518</v>
      </c>
      <c r="F201" s="128" t="s">
        <v>519</v>
      </c>
      <c r="G201" s="129" t="s">
        <v>207</v>
      </c>
      <c r="H201" s="130">
        <v>2</v>
      </c>
      <c r="I201" s="131"/>
      <c r="J201" s="132">
        <f>ROUND(I201*H201,2)</f>
        <v>0</v>
      </c>
      <c r="K201" s="128" t="s">
        <v>830</v>
      </c>
      <c r="L201" s="28"/>
      <c r="M201" s="133" t="s">
        <v>1</v>
      </c>
      <c r="N201" s="134" t="s">
        <v>46</v>
      </c>
      <c r="P201" s="135">
        <f>O201*H201</f>
        <v>0</v>
      </c>
      <c r="Q201" s="135">
        <v>0</v>
      </c>
      <c r="R201" s="135">
        <f>Q201*H201</f>
        <v>0</v>
      </c>
      <c r="S201" s="135">
        <v>0</v>
      </c>
      <c r="T201" s="136">
        <f>S201*H201</f>
        <v>0</v>
      </c>
      <c r="AR201" s="137" t="s">
        <v>151</v>
      </c>
      <c r="AT201" s="137" t="s">
        <v>147</v>
      </c>
      <c r="AU201" s="137" t="s">
        <v>88</v>
      </c>
      <c r="AY201" s="13" t="s">
        <v>146</v>
      </c>
      <c r="BE201" s="138">
        <f>IF(N201="základní",J201,0)</f>
        <v>0</v>
      </c>
      <c r="BF201" s="138">
        <f>IF(N201="snížená",J201,0)</f>
        <v>0</v>
      </c>
      <c r="BG201" s="138">
        <f>IF(N201="zákl. přenesená",J201,0)</f>
        <v>0</v>
      </c>
      <c r="BH201" s="138">
        <f>IF(N201="sníž. přenesená",J201,0)</f>
        <v>0</v>
      </c>
      <c r="BI201" s="138">
        <f>IF(N201="nulová",J201,0)</f>
        <v>0</v>
      </c>
      <c r="BJ201" s="13" t="s">
        <v>152</v>
      </c>
      <c r="BK201" s="138">
        <f>ROUND(I201*H201,2)</f>
        <v>0</v>
      </c>
      <c r="BL201" s="13" t="s">
        <v>151</v>
      </c>
      <c r="BM201" s="137" t="s">
        <v>277</v>
      </c>
    </row>
    <row r="202" spans="2:65" s="1" customFormat="1" x14ac:dyDescent="0.2">
      <c r="B202" s="28"/>
      <c r="D202" s="139" t="s">
        <v>153</v>
      </c>
      <c r="F202" s="140" t="s">
        <v>519</v>
      </c>
      <c r="I202" s="141"/>
      <c r="L202" s="28"/>
      <c r="M202" s="142"/>
      <c r="T202" s="52"/>
      <c r="AT202" s="13" t="s">
        <v>153</v>
      </c>
      <c r="AU202" s="13" t="s">
        <v>88</v>
      </c>
    </row>
    <row r="203" spans="2:65" s="1" customFormat="1" ht="24.2" customHeight="1" x14ac:dyDescent="0.2">
      <c r="B203" s="28"/>
      <c r="C203" s="126" t="s">
        <v>278</v>
      </c>
      <c r="D203" s="126" t="s">
        <v>147</v>
      </c>
      <c r="E203" s="127" t="s">
        <v>520</v>
      </c>
      <c r="F203" s="128" t="s">
        <v>521</v>
      </c>
      <c r="G203" s="129" t="s">
        <v>188</v>
      </c>
      <c r="H203" s="130">
        <v>21</v>
      </c>
      <c r="I203" s="131"/>
      <c r="J203" s="132">
        <f>ROUND(I203*H203,2)</f>
        <v>0</v>
      </c>
      <c r="K203" s="128" t="s">
        <v>830</v>
      </c>
      <c r="L203" s="28"/>
      <c r="M203" s="133" t="s">
        <v>1</v>
      </c>
      <c r="N203" s="134" t="s">
        <v>46</v>
      </c>
      <c r="P203" s="135">
        <f>O203*H203</f>
        <v>0</v>
      </c>
      <c r="Q203" s="135">
        <v>0</v>
      </c>
      <c r="R203" s="135">
        <f>Q203*H203</f>
        <v>0</v>
      </c>
      <c r="S203" s="135">
        <v>0</v>
      </c>
      <c r="T203" s="136">
        <f>S203*H203</f>
        <v>0</v>
      </c>
      <c r="AR203" s="137" t="s">
        <v>151</v>
      </c>
      <c r="AT203" s="137" t="s">
        <v>147</v>
      </c>
      <c r="AU203" s="137" t="s">
        <v>88</v>
      </c>
      <c r="AY203" s="13" t="s">
        <v>146</v>
      </c>
      <c r="BE203" s="138">
        <f>IF(N203="základní",J203,0)</f>
        <v>0</v>
      </c>
      <c r="BF203" s="138">
        <f>IF(N203="snížená",J203,0)</f>
        <v>0</v>
      </c>
      <c r="BG203" s="138">
        <f>IF(N203="zákl. přenesená",J203,0)</f>
        <v>0</v>
      </c>
      <c r="BH203" s="138">
        <f>IF(N203="sníž. přenesená",J203,0)</f>
        <v>0</v>
      </c>
      <c r="BI203" s="138">
        <f>IF(N203="nulová",J203,0)</f>
        <v>0</v>
      </c>
      <c r="BJ203" s="13" t="s">
        <v>152</v>
      </c>
      <c r="BK203" s="138">
        <f>ROUND(I203*H203,2)</f>
        <v>0</v>
      </c>
      <c r="BL203" s="13" t="s">
        <v>151</v>
      </c>
      <c r="BM203" s="137" t="s">
        <v>279</v>
      </c>
    </row>
    <row r="204" spans="2:65" s="1" customFormat="1" ht="19.5" x14ac:dyDescent="0.2">
      <c r="B204" s="28"/>
      <c r="D204" s="139" t="s">
        <v>153</v>
      </c>
      <c r="F204" s="140" t="s">
        <v>521</v>
      </c>
      <c r="I204" s="141"/>
      <c r="L204" s="28"/>
      <c r="M204" s="142"/>
      <c r="T204" s="52"/>
      <c r="AT204" s="13" t="s">
        <v>153</v>
      </c>
      <c r="AU204" s="13" t="s">
        <v>88</v>
      </c>
    </row>
    <row r="205" spans="2:65" s="1" customFormat="1" ht="21.75" customHeight="1" x14ac:dyDescent="0.2">
      <c r="B205" s="28"/>
      <c r="C205" s="126" t="s">
        <v>229</v>
      </c>
      <c r="D205" s="126" t="s">
        <v>147</v>
      </c>
      <c r="E205" s="127" t="s">
        <v>522</v>
      </c>
      <c r="F205" s="128" t="s">
        <v>523</v>
      </c>
      <c r="G205" s="129" t="s">
        <v>188</v>
      </c>
      <c r="H205" s="130">
        <v>21</v>
      </c>
      <c r="I205" s="131"/>
      <c r="J205" s="132">
        <f>ROUND(I205*H205,2)</f>
        <v>0</v>
      </c>
      <c r="K205" s="128" t="s">
        <v>830</v>
      </c>
      <c r="L205" s="28"/>
      <c r="M205" s="133" t="s">
        <v>1</v>
      </c>
      <c r="N205" s="134" t="s">
        <v>46</v>
      </c>
      <c r="P205" s="135">
        <f>O205*H205</f>
        <v>0</v>
      </c>
      <c r="Q205" s="135">
        <v>0</v>
      </c>
      <c r="R205" s="135">
        <f>Q205*H205</f>
        <v>0</v>
      </c>
      <c r="S205" s="135">
        <v>0</v>
      </c>
      <c r="T205" s="136">
        <f>S205*H205</f>
        <v>0</v>
      </c>
      <c r="AR205" s="137" t="s">
        <v>151</v>
      </c>
      <c r="AT205" s="137" t="s">
        <v>147</v>
      </c>
      <c r="AU205" s="137" t="s">
        <v>88</v>
      </c>
      <c r="AY205" s="13" t="s">
        <v>146</v>
      </c>
      <c r="BE205" s="138">
        <f>IF(N205="základní",J205,0)</f>
        <v>0</v>
      </c>
      <c r="BF205" s="138">
        <f>IF(N205="snížená",J205,0)</f>
        <v>0</v>
      </c>
      <c r="BG205" s="138">
        <f>IF(N205="zákl. přenesená",J205,0)</f>
        <v>0</v>
      </c>
      <c r="BH205" s="138">
        <f>IF(N205="sníž. přenesená",J205,0)</f>
        <v>0</v>
      </c>
      <c r="BI205" s="138">
        <f>IF(N205="nulová",J205,0)</f>
        <v>0</v>
      </c>
      <c r="BJ205" s="13" t="s">
        <v>152</v>
      </c>
      <c r="BK205" s="138">
        <f>ROUND(I205*H205,2)</f>
        <v>0</v>
      </c>
      <c r="BL205" s="13" t="s">
        <v>151</v>
      </c>
      <c r="BM205" s="137" t="s">
        <v>280</v>
      </c>
    </row>
    <row r="206" spans="2:65" s="1" customFormat="1" x14ac:dyDescent="0.2">
      <c r="B206" s="28"/>
      <c r="D206" s="139" t="s">
        <v>153</v>
      </c>
      <c r="F206" s="140" t="s">
        <v>523</v>
      </c>
      <c r="I206" s="141"/>
      <c r="L206" s="28"/>
      <c r="M206" s="142"/>
      <c r="T206" s="52"/>
      <c r="AT206" s="13" t="s">
        <v>153</v>
      </c>
      <c r="AU206" s="13" t="s">
        <v>88</v>
      </c>
    </row>
    <row r="207" spans="2:65" s="1" customFormat="1" ht="16.5" customHeight="1" x14ac:dyDescent="0.2">
      <c r="B207" s="28"/>
      <c r="C207" s="126" t="s">
        <v>281</v>
      </c>
      <c r="D207" s="126" t="s">
        <v>147</v>
      </c>
      <c r="E207" s="127" t="s">
        <v>524</v>
      </c>
      <c r="F207" s="128" t="s">
        <v>525</v>
      </c>
      <c r="G207" s="129" t="s">
        <v>308</v>
      </c>
      <c r="H207" s="130">
        <v>0.35</v>
      </c>
      <c r="I207" s="131"/>
      <c r="J207" s="132">
        <f>ROUND(I207*H207,2)</f>
        <v>0</v>
      </c>
      <c r="K207" s="128" t="s">
        <v>830</v>
      </c>
      <c r="L207" s="28"/>
      <c r="M207" s="133" t="s">
        <v>1</v>
      </c>
      <c r="N207" s="134" t="s">
        <v>46</v>
      </c>
      <c r="P207" s="135">
        <f>O207*H207</f>
        <v>0</v>
      </c>
      <c r="Q207" s="135">
        <v>0</v>
      </c>
      <c r="R207" s="135">
        <f>Q207*H207</f>
        <v>0</v>
      </c>
      <c r="S207" s="135">
        <v>0</v>
      </c>
      <c r="T207" s="136">
        <f>S207*H207</f>
        <v>0</v>
      </c>
      <c r="AR207" s="137" t="s">
        <v>151</v>
      </c>
      <c r="AT207" s="137" t="s">
        <v>147</v>
      </c>
      <c r="AU207" s="137" t="s">
        <v>88</v>
      </c>
      <c r="AY207" s="13" t="s">
        <v>146</v>
      </c>
      <c r="BE207" s="138">
        <f>IF(N207="základní",J207,0)</f>
        <v>0</v>
      </c>
      <c r="BF207" s="138">
        <f>IF(N207="snížená",J207,0)</f>
        <v>0</v>
      </c>
      <c r="BG207" s="138">
        <f>IF(N207="zákl. přenesená",J207,0)</f>
        <v>0</v>
      </c>
      <c r="BH207" s="138">
        <f>IF(N207="sníž. přenesená",J207,0)</f>
        <v>0</v>
      </c>
      <c r="BI207" s="138">
        <f>IF(N207="nulová",J207,0)</f>
        <v>0</v>
      </c>
      <c r="BJ207" s="13" t="s">
        <v>152</v>
      </c>
      <c r="BK207" s="138">
        <f>ROUND(I207*H207,2)</f>
        <v>0</v>
      </c>
      <c r="BL207" s="13" t="s">
        <v>151</v>
      </c>
      <c r="BM207" s="137" t="s">
        <v>284</v>
      </c>
    </row>
    <row r="208" spans="2:65" s="1" customFormat="1" x14ac:dyDescent="0.2">
      <c r="B208" s="28"/>
      <c r="D208" s="139" t="s">
        <v>153</v>
      </c>
      <c r="F208" s="140" t="s">
        <v>525</v>
      </c>
      <c r="I208" s="141"/>
      <c r="L208" s="28"/>
      <c r="M208" s="142"/>
      <c r="T208" s="52"/>
      <c r="AT208" s="13" t="s">
        <v>153</v>
      </c>
      <c r="AU208" s="13" t="s">
        <v>88</v>
      </c>
    </row>
    <row r="209" spans="2:65" s="11" customFormat="1" ht="25.9" customHeight="1" x14ac:dyDescent="0.2">
      <c r="B209" s="116"/>
      <c r="D209" s="117" t="s">
        <v>79</v>
      </c>
      <c r="E209" s="118" t="s">
        <v>526</v>
      </c>
      <c r="F209" s="118" t="s">
        <v>527</v>
      </c>
      <c r="I209" s="119"/>
      <c r="J209" s="120">
        <f>BK209</f>
        <v>0</v>
      </c>
      <c r="L209" s="116"/>
      <c r="M209" s="121"/>
      <c r="P209" s="122">
        <f>SUM(P210:P235)</f>
        <v>0</v>
      </c>
      <c r="R209" s="122">
        <f>SUM(R210:R235)</f>
        <v>0</v>
      </c>
      <c r="T209" s="123">
        <f>SUM(T210:T235)</f>
        <v>0</v>
      </c>
      <c r="AR209" s="117" t="s">
        <v>88</v>
      </c>
      <c r="AT209" s="124" t="s">
        <v>79</v>
      </c>
      <c r="AU209" s="124" t="s">
        <v>80</v>
      </c>
      <c r="AY209" s="117" t="s">
        <v>146</v>
      </c>
      <c r="BK209" s="125">
        <f>SUM(BK210:BK235)</f>
        <v>0</v>
      </c>
    </row>
    <row r="210" spans="2:65" s="1" customFormat="1" ht="16.5" customHeight="1" x14ac:dyDescent="0.2">
      <c r="B210" s="28"/>
      <c r="C210" s="126" t="s">
        <v>289</v>
      </c>
      <c r="D210" s="126" t="s">
        <v>147</v>
      </c>
      <c r="E210" s="127" t="s">
        <v>528</v>
      </c>
      <c r="F210" s="128" t="s">
        <v>529</v>
      </c>
      <c r="G210" s="129" t="s">
        <v>188</v>
      </c>
      <c r="H210" s="130">
        <v>19.5</v>
      </c>
      <c r="I210" s="131"/>
      <c r="J210" s="132">
        <f>ROUND(I210*H210,2)</f>
        <v>0</v>
      </c>
      <c r="K210" s="128" t="s">
        <v>830</v>
      </c>
      <c r="L210" s="28"/>
      <c r="M210" s="133" t="s">
        <v>1</v>
      </c>
      <c r="N210" s="134" t="s">
        <v>46</v>
      </c>
      <c r="P210" s="135">
        <f>O210*H210</f>
        <v>0</v>
      </c>
      <c r="Q210" s="135">
        <v>0</v>
      </c>
      <c r="R210" s="135">
        <f>Q210*H210</f>
        <v>0</v>
      </c>
      <c r="S210" s="135">
        <v>0</v>
      </c>
      <c r="T210" s="136">
        <f>S210*H210</f>
        <v>0</v>
      </c>
      <c r="AR210" s="137" t="s">
        <v>151</v>
      </c>
      <c r="AT210" s="137" t="s">
        <v>147</v>
      </c>
      <c r="AU210" s="137" t="s">
        <v>88</v>
      </c>
      <c r="AY210" s="13" t="s">
        <v>146</v>
      </c>
      <c r="BE210" s="138">
        <f>IF(N210="základní",J210,0)</f>
        <v>0</v>
      </c>
      <c r="BF210" s="138">
        <f>IF(N210="snížená",J210,0)</f>
        <v>0</v>
      </c>
      <c r="BG210" s="138">
        <f>IF(N210="zákl. přenesená",J210,0)</f>
        <v>0</v>
      </c>
      <c r="BH210" s="138">
        <f>IF(N210="sníž. přenesená",J210,0)</f>
        <v>0</v>
      </c>
      <c r="BI210" s="138">
        <f>IF(N210="nulová",J210,0)</f>
        <v>0</v>
      </c>
      <c r="BJ210" s="13" t="s">
        <v>152</v>
      </c>
      <c r="BK210" s="138">
        <f>ROUND(I210*H210,2)</f>
        <v>0</v>
      </c>
      <c r="BL210" s="13" t="s">
        <v>151</v>
      </c>
      <c r="BM210" s="137" t="s">
        <v>292</v>
      </c>
    </row>
    <row r="211" spans="2:65" s="1" customFormat="1" x14ac:dyDescent="0.2">
      <c r="B211" s="28"/>
      <c r="D211" s="139" t="s">
        <v>153</v>
      </c>
      <c r="F211" s="140" t="s">
        <v>529</v>
      </c>
      <c r="I211" s="141"/>
      <c r="L211" s="28"/>
      <c r="M211" s="142"/>
      <c r="T211" s="52"/>
      <c r="AT211" s="13" t="s">
        <v>153</v>
      </c>
      <c r="AU211" s="13" t="s">
        <v>88</v>
      </c>
    </row>
    <row r="212" spans="2:65" s="1" customFormat="1" ht="16.5" customHeight="1" x14ac:dyDescent="0.2">
      <c r="B212" s="28"/>
      <c r="C212" s="126" t="s">
        <v>236</v>
      </c>
      <c r="D212" s="126" t="s">
        <v>147</v>
      </c>
      <c r="E212" s="127" t="s">
        <v>530</v>
      </c>
      <c r="F212" s="128" t="s">
        <v>531</v>
      </c>
      <c r="G212" s="129" t="s">
        <v>308</v>
      </c>
      <c r="H212" s="130">
        <v>0.25</v>
      </c>
      <c r="I212" s="131"/>
      <c r="J212" s="132">
        <f>ROUND(I212*H212,2)</f>
        <v>0</v>
      </c>
      <c r="K212" s="128" t="s">
        <v>830</v>
      </c>
      <c r="L212" s="28"/>
      <c r="M212" s="133" t="s">
        <v>1</v>
      </c>
      <c r="N212" s="134" t="s">
        <v>46</v>
      </c>
      <c r="P212" s="135">
        <f>O212*H212</f>
        <v>0</v>
      </c>
      <c r="Q212" s="135">
        <v>0</v>
      </c>
      <c r="R212" s="135">
        <f>Q212*H212</f>
        <v>0</v>
      </c>
      <c r="S212" s="135">
        <v>0</v>
      </c>
      <c r="T212" s="136">
        <f>S212*H212</f>
        <v>0</v>
      </c>
      <c r="AR212" s="137" t="s">
        <v>151</v>
      </c>
      <c r="AT212" s="137" t="s">
        <v>147</v>
      </c>
      <c r="AU212" s="137" t="s">
        <v>88</v>
      </c>
      <c r="AY212" s="13" t="s">
        <v>146</v>
      </c>
      <c r="BE212" s="138">
        <f>IF(N212="základní",J212,0)</f>
        <v>0</v>
      </c>
      <c r="BF212" s="138">
        <f>IF(N212="snížená",J212,0)</f>
        <v>0</v>
      </c>
      <c r="BG212" s="138">
        <f>IF(N212="zákl. přenesená",J212,0)</f>
        <v>0</v>
      </c>
      <c r="BH212" s="138">
        <f>IF(N212="sníž. přenesená",J212,0)</f>
        <v>0</v>
      </c>
      <c r="BI212" s="138">
        <f>IF(N212="nulová",J212,0)</f>
        <v>0</v>
      </c>
      <c r="BJ212" s="13" t="s">
        <v>152</v>
      </c>
      <c r="BK212" s="138">
        <f>ROUND(I212*H212,2)</f>
        <v>0</v>
      </c>
      <c r="BL212" s="13" t="s">
        <v>151</v>
      </c>
      <c r="BM212" s="137" t="s">
        <v>297</v>
      </c>
    </row>
    <row r="213" spans="2:65" s="1" customFormat="1" x14ac:dyDescent="0.2">
      <c r="B213" s="28"/>
      <c r="D213" s="139" t="s">
        <v>153</v>
      </c>
      <c r="F213" s="140" t="s">
        <v>531</v>
      </c>
      <c r="I213" s="141"/>
      <c r="L213" s="28"/>
      <c r="M213" s="142"/>
      <c r="T213" s="52"/>
      <c r="AT213" s="13" t="s">
        <v>153</v>
      </c>
      <c r="AU213" s="13" t="s">
        <v>88</v>
      </c>
    </row>
    <row r="214" spans="2:65" s="1" customFormat="1" ht="16.5" customHeight="1" x14ac:dyDescent="0.2">
      <c r="B214" s="28"/>
      <c r="C214" s="126" t="s">
        <v>298</v>
      </c>
      <c r="D214" s="126" t="s">
        <v>147</v>
      </c>
      <c r="E214" s="127" t="s">
        <v>532</v>
      </c>
      <c r="F214" s="128" t="s">
        <v>533</v>
      </c>
      <c r="G214" s="129" t="s">
        <v>188</v>
      </c>
      <c r="H214" s="130">
        <v>10.5</v>
      </c>
      <c r="I214" s="131"/>
      <c r="J214" s="132">
        <f>ROUND(I214*H214,2)</f>
        <v>0</v>
      </c>
      <c r="K214" s="128" t="s">
        <v>830</v>
      </c>
      <c r="L214" s="28"/>
      <c r="M214" s="133" t="s">
        <v>1</v>
      </c>
      <c r="N214" s="134" t="s">
        <v>46</v>
      </c>
      <c r="P214" s="135">
        <f>O214*H214</f>
        <v>0</v>
      </c>
      <c r="Q214" s="135">
        <v>0</v>
      </c>
      <c r="R214" s="135">
        <f>Q214*H214</f>
        <v>0</v>
      </c>
      <c r="S214" s="135">
        <v>0</v>
      </c>
      <c r="T214" s="136">
        <f>S214*H214</f>
        <v>0</v>
      </c>
      <c r="AR214" s="137" t="s">
        <v>151</v>
      </c>
      <c r="AT214" s="137" t="s">
        <v>147</v>
      </c>
      <c r="AU214" s="137" t="s">
        <v>88</v>
      </c>
      <c r="AY214" s="13" t="s">
        <v>146</v>
      </c>
      <c r="BE214" s="138">
        <f>IF(N214="základní",J214,0)</f>
        <v>0</v>
      </c>
      <c r="BF214" s="138">
        <f>IF(N214="snížená",J214,0)</f>
        <v>0</v>
      </c>
      <c r="BG214" s="138">
        <f>IF(N214="zákl. přenesená",J214,0)</f>
        <v>0</v>
      </c>
      <c r="BH214" s="138">
        <f>IF(N214="sníž. přenesená",J214,0)</f>
        <v>0</v>
      </c>
      <c r="BI214" s="138">
        <f>IF(N214="nulová",J214,0)</f>
        <v>0</v>
      </c>
      <c r="BJ214" s="13" t="s">
        <v>152</v>
      </c>
      <c r="BK214" s="138">
        <f>ROUND(I214*H214,2)</f>
        <v>0</v>
      </c>
      <c r="BL214" s="13" t="s">
        <v>151</v>
      </c>
      <c r="BM214" s="137" t="s">
        <v>301</v>
      </c>
    </row>
    <row r="215" spans="2:65" s="1" customFormat="1" x14ac:dyDescent="0.2">
      <c r="B215" s="28"/>
      <c r="D215" s="139" t="s">
        <v>153</v>
      </c>
      <c r="F215" s="140" t="s">
        <v>533</v>
      </c>
      <c r="I215" s="141"/>
      <c r="L215" s="28"/>
      <c r="M215" s="142"/>
      <c r="T215" s="52"/>
      <c r="AT215" s="13" t="s">
        <v>153</v>
      </c>
      <c r="AU215" s="13" t="s">
        <v>88</v>
      </c>
    </row>
    <row r="216" spans="2:65" s="1" customFormat="1" ht="16.5" customHeight="1" x14ac:dyDescent="0.2">
      <c r="B216" s="28"/>
      <c r="C216" s="126" t="s">
        <v>239</v>
      </c>
      <c r="D216" s="126" t="s">
        <v>147</v>
      </c>
      <c r="E216" s="127" t="s">
        <v>534</v>
      </c>
      <c r="F216" s="128" t="s">
        <v>535</v>
      </c>
      <c r="G216" s="129" t="s">
        <v>207</v>
      </c>
      <c r="H216" s="130">
        <v>1</v>
      </c>
      <c r="I216" s="131"/>
      <c r="J216" s="132">
        <f>ROUND(I216*H216,2)</f>
        <v>0</v>
      </c>
      <c r="K216" s="128" t="s">
        <v>830</v>
      </c>
      <c r="L216" s="28"/>
      <c r="M216" s="133" t="s">
        <v>1</v>
      </c>
      <c r="N216" s="134" t="s">
        <v>46</v>
      </c>
      <c r="P216" s="135">
        <f>O216*H216</f>
        <v>0</v>
      </c>
      <c r="Q216" s="135">
        <v>0</v>
      </c>
      <c r="R216" s="135">
        <f>Q216*H216</f>
        <v>0</v>
      </c>
      <c r="S216" s="135">
        <v>0</v>
      </c>
      <c r="T216" s="136">
        <f>S216*H216</f>
        <v>0</v>
      </c>
      <c r="AR216" s="137" t="s">
        <v>151</v>
      </c>
      <c r="AT216" s="137" t="s">
        <v>147</v>
      </c>
      <c r="AU216" s="137" t="s">
        <v>88</v>
      </c>
      <c r="AY216" s="13" t="s">
        <v>146</v>
      </c>
      <c r="BE216" s="138">
        <f>IF(N216="základní",J216,0)</f>
        <v>0</v>
      </c>
      <c r="BF216" s="138">
        <f>IF(N216="snížená",J216,0)</f>
        <v>0</v>
      </c>
      <c r="BG216" s="138">
        <f>IF(N216="zákl. přenesená",J216,0)</f>
        <v>0</v>
      </c>
      <c r="BH216" s="138">
        <f>IF(N216="sníž. přenesená",J216,0)</f>
        <v>0</v>
      </c>
      <c r="BI216" s="138">
        <f>IF(N216="nulová",J216,0)</f>
        <v>0</v>
      </c>
      <c r="BJ216" s="13" t="s">
        <v>152</v>
      </c>
      <c r="BK216" s="138">
        <f>ROUND(I216*H216,2)</f>
        <v>0</v>
      </c>
      <c r="BL216" s="13" t="s">
        <v>151</v>
      </c>
      <c r="BM216" s="137" t="s">
        <v>304</v>
      </c>
    </row>
    <row r="217" spans="2:65" s="1" customFormat="1" x14ac:dyDescent="0.2">
      <c r="B217" s="28"/>
      <c r="D217" s="139" t="s">
        <v>153</v>
      </c>
      <c r="F217" s="140" t="s">
        <v>535</v>
      </c>
      <c r="I217" s="141"/>
      <c r="L217" s="28"/>
      <c r="M217" s="142"/>
      <c r="T217" s="52"/>
      <c r="AT217" s="13" t="s">
        <v>153</v>
      </c>
      <c r="AU217" s="13" t="s">
        <v>88</v>
      </c>
    </row>
    <row r="218" spans="2:65" s="1" customFormat="1" ht="16.5" customHeight="1" x14ac:dyDescent="0.2">
      <c r="B218" s="28"/>
      <c r="C218" s="126" t="s">
        <v>305</v>
      </c>
      <c r="D218" s="126" t="s">
        <v>147</v>
      </c>
      <c r="E218" s="127" t="s">
        <v>536</v>
      </c>
      <c r="F218" s="128" t="s">
        <v>537</v>
      </c>
      <c r="G218" s="129" t="s">
        <v>207</v>
      </c>
      <c r="H218" s="130">
        <v>1</v>
      </c>
      <c r="I218" s="131"/>
      <c r="J218" s="132">
        <f>ROUND(I218*H218,2)</f>
        <v>0</v>
      </c>
      <c r="K218" s="128" t="s">
        <v>830</v>
      </c>
      <c r="L218" s="28"/>
      <c r="M218" s="133" t="s">
        <v>1</v>
      </c>
      <c r="N218" s="134" t="s">
        <v>46</v>
      </c>
      <c r="P218" s="135">
        <f>O218*H218</f>
        <v>0</v>
      </c>
      <c r="Q218" s="135">
        <v>0</v>
      </c>
      <c r="R218" s="135">
        <f>Q218*H218</f>
        <v>0</v>
      </c>
      <c r="S218" s="135">
        <v>0</v>
      </c>
      <c r="T218" s="136">
        <f>S218*H218</f>
        <v>0</v>
      </c>
      <c r="AR218" s="137" t="s">
        <v>151</v>
      </c>
      <c r="AT218" s="137" t="s">
        <v>147</v>
      </c>
      <c r="AU218" s="137" t="s">
        <v>88</v>
      </c>
      <c r="AY218" s="13" t="s">
        <v>146</v>
      </c>
      <c r="BE218" s="138">
        <f>IF(N218="základní",J218,0)</f>
        <v>0</v>
      </c>
      <c r="BF218" s="138">
        <f>IF(N218="snížená",J218,0)</f>
        <v>0</v>
      </c>
      <c r="BG218" s="138">
        <f>IF(N218="zákl. přenesená",J218,0)</f>
        <v>0</v>
      </c>
      <c r="BH218" s="138">
        <f>IF(N218="sníž. přenesená",J218,0)</f>
        <v>0</v>
      </c>
      <c r="BI218" s="138">
        <f>IF(N218="nulová",J218,0)</f>
        <v>0</v>
      </c>
      <c r="BJ218" s="13" t="s">
        <v>152</v>
      </c>
      <c r="BK218" s="138">
        <f>ROUND(I218*H218,2)</f>
        <v>0</v>
      </c>
      <c r="BL218" s="13" t="s">
        <v>151</v>
      </c>
      <c r="BM218" s="137" t="s">
        <v>309</v>
      </c>
    </row>
    <row r="219" spans="2:65" s="1" customFormat="1" x14ac:dyDescent="0.2">
      <c r="B219" s="28"/>
      <c r="D219" s="139" t="s">
        <v>153</v>
      </c>
      <c r="F219" s="140" t="s">
        <v>537</v>
      </c>
      <c r="I219" s="141"/>
      <c r="L219" s="28"/>
      <c r="M219" s="142"/>
      <c r="T219" s="52"/>
      <c r="AT219" s="13" t="s">
        <v>153</v>
      </c>
      <c r="AU219" s="13" t="s">
        <v>88</v>
      </c>
    </row>
    <row r="220" spans="2:65" s="1" customFormat="1" ht="16.5" customHeight="1" x14ac:dyDescent="0.2">
      <c r="B220" s="28"/>
      <c r="C220" s="126" t="s">
        <v>243</v>
      </c>
      <c r="D220" s="126" t="s">
        <v>147</v>
      </c>
      <c r="E220" s="127" t="s">
        <v>538</v>
      </c>
      <c r="F220" s="128" t="s">
        <v>539</v>
      </c>
      <c r="G220" s="129" t="s">
        <v>188</v>
      </c>
      <c r="H220" s="130">
        <v>10.5</v>
      </c>
      <c r="I220" s="131"/>
      <c r="J220" s="132">
        <f>ROUND(I220*H220,2)</f>
        <v>0</v>
      </c>
      <c r="K220" s="128" t="s">
        <v>830</v>
      </c>
      <c r="L220" s="28"/>
      <c r="M220" s="133" t="s">
        <v>1</v>
      </c>
      <c r="N220" s="134" t="s">
        <v>46</v>
      </c>
      <c r="P220" s="135">
        <f>O220*H220</f>
        <v>0</v>
      </c>
      <c r="Q220" s="135">
        <v>0</v>
      </c>
      <c r="R220" s="135">
        <f>Q220*H220</f>
        <v>0</v>
      </c>
      <c r="S220" s="135">
        <v>0</v>
      </c>
      <c r="T220" s="136">
        <f>S220*H220</f>
        <v>0</v>
      </c>
      <c r="AR220" s="137" t="s">
        <v>151</v>
      </c>
      <c r="AT220" s="137" t="s">
        <v>147</v>
      </c>
      <c r="AU220" s="137" t="s">
        <v>88</v>
      </c>
      <c r="AY220" s="13" t="s">
        <v>146</v>
      </c>
      <c r="BE220" s="138">
        <f>IF(N220="základní",J220,0)</f>
        <v>0</v>
      </c>
      <c r="BF220" s="138">
        <f>IF(N220="snížená",J220,0)</f>
        <v>0</v>
      </c>
      <c r="BG220" s="138">
        <f>IF(N220="zákl. přenesená",J220,0)</f>
        <v>0</v>
      </c>
      <c r="BH220" s="138">
        <f>IF(N220="sníž. přenesená",J220,0)</f>
        <v>0</v>
      </c>
      <c r="BI220" s="138">
        <f>IF(N220="nulová",J220,0)</f>
        <v>0</v>
      </c>
      <c r="BJ220" s="13" t="s">
        <v>152</v>
      </c>
      <c r="BK220" s="138">
        <f>ROUND(I220*H220,2)</f>
        <v>0</v>
      </c>
      <c r="BL220" s="13" t="s">
        <v>151</v>
      </c>
      <c r="BM220" s="137" t="s">
        <v>314</v>
      </c>
    </row>
    <row r="221" spans="2:65" s="1" customFormat="1" x14ac:dyDescent="0.2">
      <c r="B221" s="28"/>
      <c r="D221" s="139" t="s">
        <v>153</v>
      </c>
      <c r="F221" s="140" t="s">
        <v>539</v>
      </c>
      <c r="I221" s="141"/>
      <c r="L221" s="28"/>
      <c r="M221" s="142"/>
      <c r="T221" s="52"/>
      <c r="AT221" s="13" t="s">
        <v>153</v>
      </c>
      <c r="AU221" s="13" t="s">
        <v>88</v>
      </c>
    </row>
    <row r="222" spans="2:65" s="1" customFormat="1" ht="16.5" customHeight="1" x14ac:dyDescent="0.2">
      <c r="B222" s="28"/>
      <c r="C222" s="126" t="s">
        <v>315</v>
      </c>
      <c r="D222" s="126" t="s">
        <v>147</v>
      </c>
      <c r="E222" s="127" t="s">
        <v>540</v>
      </c>
      <c r="F222" s="128" t="s">
        <v>541</v>
      </c>
      <c r="G222" s="129" t="s">
        <v>404</v>
      </c>
      <c r="H222" s="130">
        <v>1</v>
      </c>
      <c r="I222" s="131"/>
      <c r="J222" s="132">
        <f>ROUND(I222*H222,2)</f>
        <v>0</v>
      </c>
      <c r="K222" s="128" t="s">
        <v>830</v>
      </c>
      <c r="L222" s="28"/>
      <c r="M222" s="133" t="s">
        <v>1</v>
      </c>
      <c r="N222" s="134" t="s">
        <v>46</v>
      </c>
      <c r="P222" s="135">
        <f>O222*H222</f>
        <v>0</v>
      </c>
      <c r="Q222" s="135">
        <v>0</v>
      </c>
      <c r="R222" s="135">
        <f>Q222*H222</f>
        <v>0</v>
      </c>
      <c r="S222" s="135">
        <v>0</v>
      </c>
      <c r="T222" s="136">
        <f>S222*H222</f>
        <v>0</v>
      </c>
      <c r="AR222" s="137" t="s">
        <v>151</v>
      </c>
      <c r="AT222" s="137" t="s">
        <v>147</v>
      </c>
      <c r="AU222" s="137" t="s">
        <v>88</v>
      </c>
      <c r="AY222" s="13" t="s">
        <v>146</v>
      </c>
      <c r="BE222" s="138">
        <f>IF(N222="základní",J222,0)</f>
        <v>0</v>
      </c>
      <c r="BF222" s="138">
        <f>IF(N222="snížená",J222,0)</f>
        <v>0</v>
      </c>
      <c r="BG222" s="138">
        <f>IF(N222="zákl. přenesená",J222,0)</f>
        <v>0</v>
      </c>
      <c r="BH222" s="138">
        <f>IF(N222="sníž. přenesená",J222,0)</f>
        <v>0</v>
      </c>
      <c r="BI222" s="138">
        <f>IF(N222="nulová",J222,0)</f>
        <v>0</v>
      </c>
      <c r="BJ222" s="13" t="s">
        <v>152</v>
      </c>
      <c r="BK222" s="138">
        <f>ROUND(I222*H222,2)</f>
        <v>0</v>
      </c>
      <c r="BL222" s="13" t="s">
        <v>151</v>
      </c>
      <c r="BM222" s="137" t="s">
        <v>318</v>
      </c>
    </row>
    <row r="223" spans="2:65" s="1" customFormat="1" x14ac:dyDescent="0.2">
      <c r="B223" s="28"/>
      <c r="D223" s="139" t="s">
        <v>153</v>
      </c>
      <c r="F223" s="140" t="s">
        <v>541</v>
      </c>
      <c r="I223" s="141"/>
      <c r="L223" s="28"/>
      <c r="M223" s="142"/>
      <c r="T223" s="52"/>
      <c r="AT223" s="13" t="s">
        <v>153</v>
      </c>
      <c r="AU223" s="13" t="s">
        <v>88</v>
      </c>
    </row>
    <row r="224" spans="2:65" s="1" customFormat="1" ht="16.5" customHeight="1" x14ac:dyDescent="0.2">
      <c r="B224" s="28"/>
      <c r="C224" s="126" t="s">
        <v>244</v>
      </c>
      <c r="D224" s="126" t="s">
        <v>147</v>
      </c>
      <c r="E224" s="127" t="s">
        <v>542</v>
      </c>
      <c r="F224" s="128" t="s">
        <v>481</v>
      </c>
      <c r="G224" s="129" t="s">
        <v>207</v>
      </c>
      <c r="H224" s="130">
        <v>1</v>
      </c>
      <c r="I224" s="131"/>
      <c r="J224" s="132">
        <f>ROUND(I224*H224,2)</f>
        <v>0</v>
      </c>
      <c r="K224" s="128" t="s">
        <v>1</v>
      </c>
      <c r="L224" s="28"/>
      <c r="M224" s="133" t="s">
        <v>1</v>
      </c>
      <c r="N224" s="134" t="s">
        <v>46</v>
      </c>
      <c r="P224" s="135">
        <f>O224*H224</f>
        <v>0</v>
      </c>
      <c r="Q224" s="135">
        <v>0</v>
      </c>
      <c r="R224" s="135">
        <f>Q224*H224</f>
        <v>0</v>
      </c>
      <c r="S224" s="135">
        <v>0</v>
      </c>
      <c r="T224" s="136">
        <f>S224*H224</f>
        <v>0</v>
      </c>
      <c r="AR224" s="137" t="s">
        <v>151</v>
      </c>
      <c r="AT224" s="137" t="s">
        <v>147</v>
      </c>
      <c r="AU224" s="137" t="s">
        <v>88</v>
      </c>
      <c r="AY224" s="13" t="s">
        <v>146</v>
      </c>
      <c r="BE224" s="138">
        <f>IF(N224="základní",J224,0)</f>
        <v>0</v>
      </c>
      <c r="BF224" s="138">
        <f>IF(N224="snížená",J224,0)</f>
        <v>0</v>
      </c>
      <c r="BG224" s="138">
        <f>IF(N224="zákl. přenesená",J224,0)</f>
        <v>0</v>
      </c>
      <c r="BH224" s="138">
        <f>IF(N224="sníž. přenesená",J224,0)</f>
        <v>0</v>
      </c>
      <c r="BI224" s="138">
        <f>IF(N224="nulová",J224,0)</f>
        <v>0</v>
      </c>
      <c r="BJ224" s="13" t="s">
        <v>152</v>
      </c>
      <c r="BK224" s="138">
        <f>ROUND(I224*H224,2)</f>
        <v>0</v>
      </c>
      <c r="BL224" s="13" t="s">
        <v>151</v>
      </c>
      <c r="BM224" s="137" t="s">
        <v>321</v>
      </c>
    </row>
    <row r="225" spans="2:65" s="1" customFormat="1" x14ac:dyDescent="0.2">
      <c r="B225" s="28"/>
      <c r="D225" s="139" t="s">
        <v>153</v>
      </c>
      <c r="F225" s="140" t="s">
        <v>481</v>
      </c>
      <c r="I225" s="141"/>
      <c r="L225" s="28"/>
      <c r="M225" s="142"/>
      <c r="T225" s="52"/>
      <c r="AT225" s="13" t="s">
        <v>153</v>
      </c>
      <c r="AU225" s="13" t="s">
        <v>88</v>
      </c>
    </row>
    <row r="226" spans="2:65" s="1" customFormat="1" ht="16.5" customHeight="1" x14ac:dyDescent="0.2">
      <c r="B226" s="28"/>
      <c r="C226" s="126" t="s">
        <v>322</v>
      </c>
      <c r="D226" s="126" t="s">
        <v>147</v>
      </c>
      <c r="E226" s="127" t="s">
        <v>543</v>
      </c>
      <c r="F226" s="128" t="s">
        <v>544</v>
      </c>
      <c r="G226" s="129" t="s">
        <v>207</v>
      </c>
      <c r="H226" s="130">
        <v>1</v>
      </c>
      <c r="I226" s="131"/>
      <c r="J226" s="132">
        <f>ROUND(I226*H226,2)</f>
        <v>0</v>
      </c>
      <c r="K226" s="128" t="s">
        <v>1</v>
      </c>
      <c r="L226" s="28"/>
      <c r="M226" s="133" t="s">
        <v>1</v>
      </c>
      <c r="N226" s="134" t="s">
        <v>46</v>
      </c>
      <c r="P226" s="135">
        <f>O226*H226</f>
        <v>0</v>
      </c>
      <c r="Q226" s="135">
        <v>0</v>
      </c>
      <c r="R226" s="135">
        <f>Q226*H226</f>
        <v>0</v>
      </c>
      <c r="S226" s="135">
        <v>0</v>
      </c>
      <c r="T226" s="136">
        <f>S226*H226</f>
        <v>0</v>
      </c>
      <c r="AR226" s="137" t="s">
        <v>151</v>
      </c>
      <c r="AT226" s="137" t="s">
        <v>147</v>
      </c>
      <c r="AU226" s="137" t="s">
        <v>88</v>
      </c>
      <c r="AY226" s="13" t="s">
        <v>146</v>
      </c>
      <c r="BE226" s="138">
        <f>IF(N226="základní",J226,0)</f>
        <v>0</v>
      </c>
      <c r="BF226" s="138">
        <f>IF(N226="snížená",J226,0)</f>
        <v>0</v>
      </c>
      <c r="BG226" s="138">
        <f>IF(N226="zákl. přenesená",J226,0)</f>
        <v>0</v>
      </c>
      <c r="BH226" s="138">
        <f>IF(N226="sníž. přenesená",J226,0)</f>
        <v>0</v>
      </c>
      <c r="BI226" s="138">
        <f>IF(N226="nulová",J226,0)</f>
        <v>0</v>
      </c>
      <c r="BJ226" s="13" t="s">
        <v>152</v>
      </c>
      <c r="BK226" s="138">
        <f>ROUND(I226*H226,2)</f>
        <v>0</v>
      </c>
      <c r="BL226" s="13" t="s">
        <v>151</v>
      </c>
      <c r="BM226" s="137" t="s">
        <v>325</v>
      </c>
    </row>
    <row r="227" spans="2:65" s="1" customFormat="1" x14ac:dyDescent="0.2">
      <c r="B227" s="28"/>
      <c r="D227" s="139" t="s">
        <v>153</v>
      </c>
      <c r="F227" s="140" t="s">
        <v>544</v>
      </c>
      <c r="I227" s="141"/>
      <c r="L227" s="28"/>
      <c r="M227" s="142"/>
      <c r="T227" s="52"/>
      <c r="AT227" s="13" t="s">
        <v>153</v>
      </c>
      <c r="AU227" s="13" t="s">
        <v>88</v>
      </c>
    </row>
    <row r="228" spans="2:65" s="1" customFormat="1" ht="16.5" customHeight="1" x14ac:dyDescent="0.2">
      <c r="B228" s="28"/>
      <c r="C228" s="126" t="s">
        <v>246</v>
      </c>
      <c r="D228" s="126" t="s">
        <v>147</v>
      </c>
      <c r="E228" s="127" t="s">
        <v>545</v>
      </c>
      <c r="F228" s="128" t="s">
        <v>546</v>
      </c>
      <c r="G228" s="129" t="s">
        <v>188</v>
      </c>
      <c r="H228" s="130">
        <v>15</v>
      </c>
      <c r="I228" s="131"/>
      <c r="J228" s="132">
        <f>ROUND(I228*H228,2)</f>
        <v>0</v>
      </c>
      <c r="K228" s="128" t="s">
        <v>830</v>
      </c>
      <c r="L228" s="28"/>
      <c r="M228" s="133" t="s">
        <v>1</v>
      </c>
      <c r="N228" s="134" t="s">
        <v>46</v>
      </c>
      <c r="P228" s="135">
        <f>O228*H228</f>
        <v>0</v>
      </c>
      <c r="Q228" s="135">
        <v>0</v>
      </c>
      <c r="R228" s="135">
        <f>Q228*H228</f>
        <v>0</v>
      </c>
      <c r="S228" s="135">
        <v>0</v>
      </c>
      <c r="T228" s="136">
        <f>S228*H228</f>
        <v>0</v>
      </c>
      <c r="AR228" s="137" t="s">
        <v>151</v>
      </c>
      <c r="AT228" s="137" t="s">
        <v>147</v>
      </c>
      <c r="AU228" s="137" t="s">
        <v>88</v>
      </c>
      <c r="AY228" s="13" t="s">
        <v>146</v>
      </c>
      <c r="BE228" s="138">
        <f>IF(N228="základní",J228,0)</f>
        <v>0</v>
      </c>
      <c r="BF228" s="138">
        <f>IF(N228="snížená",J228,0)</f>
        <v>0</v>
      </c>
      <c r="BG228" s="138">
        <f>IF(N228="zákl. přenesená",J228,0)</f>
        <v>0</v>
      </c>
      <c r="BH228" s="138">
        <f>IF(N228="sníž. přenesená",J228,0)</f>
        <v>0</v>
      </c>
      <c r="BI228" s="138">
        <f>IF(N228="nulová",J228,0)</f>
        <v>0</v>
      </c>
      <c r="BJ228" s="13" t="s">
        <v>152</v>
      </c>
      <c r="BK228" s="138">
        <f>ROUND(I228*H228,2)</f>
        <v>0</v>
      </c>
      <c r="BL228" s="13" t="s">
        <v>151</v>
      </c>
      <c r="BM228" s="137" t="s">
        <v>328</v>
      </c>
    </row>
    <row r="229" spans="2:65" s="1" customFormat="1" x14ac:dyDescent="0.2">
      <c r="B229" s="28"/>
      <c r="D229" s="139" t="s">
        <v>153</v>
      </c>
      <c r="F229" s="140" t="s">
        <v>546</v>
      </c>
      <c r="I229" s="141"/>
      <c r="L229" s="28"/>
      <c r="M229" s="142"/>
      <c r="T229" s="52"/>
      <c r="AT229" s="13" t="s">
        <v>153</v>
      </c>
      <c r="AU229" s="13" t="s">
        <v>88</v>
      </c>
    </row>
    <row r="230" spans="2:65" s="1" customFormat="1" ht="16.5" customHeight="1" x14ac:dyDescent="0.2">
      <c r="B230" s="28"/>
      <c r="C230" s="126" t="s">
        <v>329</v>
      </c>
      <c r="D230" s="126" t="s">
        <v>147</v>
      </c>
      <c r="E230" s="127" t="s">
        <v>547</v>
      </c>
      <c r="F230" s="128" t="s">
        <v>548</v>
      </c>
      <c r="G230" s="129" t="s">
        <v>188</v>
      </c>
      <c r="H230" s="130">
        <v>3</v>
      </c>
      <c r="I230" s="131"/>
      <c r="J230" s="132">
        <f>ROUND(I230*H230,2)</f>
        <v>0</v>
      </c>
      <c r="K230" s="128" t="s">
        <v>830</v>
      </c>
      <c r="L230" s="28"/>
      <c r="M230" s="133" t="s">
        <v>1</v>
      </c>
      <c r="N230" s="134" t="s">
        <v>46</v>
      </c>
      <c r="P230" s="135">
        <f>O230*H230</f>
        <v>0</v>
      </c>
      <c r="Q230" s="135">
        <v>0</v>
      </c>
      <c r="R230" s="135">
        <f>Q230*H230</f>
        <v>0</v>
      </c>
      <c r="S230" s="135">
        <v>0</v>
      </c>
      <c r="T230" s="136">
        <f>S230*H230</f>
        <v>0</v>
      </c>
      <c r="AR230" s="137" t="s">
        <v>151</v>
      </c>
      <c r="AT230" s="137" t="s">
        <v>147</v>
      </c>
      <c r="AU230" s="137" t="s">
        <v>88</v>
      </c>
      <c r="AY230" s="13" t="s">
        <v>146</v>
      </c>
      <c r="BE230" s="138">
        <f>IF(N230="základní",J230,0)</f>
        <v>0</v>
      </c>
      <c r="BF230" s="138">
        <f>IF(N230="snížená",J230,0)</f>
        <v>0</v>
      </c>
      <c r="BG230" s="138">
        <f>IF(N230="zákl. přenesená",J230,0)</f>
        <v>0</v>
      </c>
      <c r="BH230" s="138">
        <f>IF(N230="sníž. přenesená",J230,0)</f>
        <v>0</v>
      </c>
      <c r="BI230" s="138">
        <f>IF(N230="nulová",J230,0)</f>
        <v>0</v>
      </c>
      <c r="BJ230" s="13" t="s">
        <v>152</v>
      </c>
      <c r="BK230" s="138">
        <f>ROUND(I230*H230,2)</f>
        <v>0</v>
      </c>
      <c r="BL230" s="13" t="s">
        <v>151</v>
      </c>
      <c r="BM230" s="137" t="s">
        <v>332</v>
      </c>
    </row>
    <row r="231" spans="2:65" s="1" customFormat="1" x14ac:dyDescent="0.2">
      <c r="B231" s="28"/>
      <c r="D231" s="139" t="s">
        <v>153</v>
      </c>
      <c r="F231" s="140" t="s">
        <v>548</v>
      </c>
      <c r="I231" s="141"/>
      <c r="L231" s="28"/>
      <c r="M231" s="142"/>
      <c r="T231" s="52"/>
      <c r="AT231" s="13" t="s">
        <v>153</v>
      </c>
      <c r="AU231" s="13" t="s">
        <v>88</v>
      </c>
    </row>
    <row r="232" spans="2:65" s="1" customFormat="1" ht="16.5" customHeight="1" x14ac:dyDescent="0.2">
      <c r="B232" s="28"/>
      <c r="C232" s="126" t="s">
        <v>249</v>
      </c>
      <c r="D232" s="126" t="s">
        <v>147</v>
      </c>
      <c r="E232" s="127" t="s">
        <v>549</v>
      </c>
      <c r="F232" s="128" t="s">
        <v>550</v>
      </c>
      <c r="G232" s="129" t="s">
        <v>308</v>
      </c>
      <c r="H232" s="130">
        <v>0.25</v>
      </c>
      <c r="I232" s="131"/>
      <c r="J232" s="132">
        <f>ROUND(I232*H232,2)</f>
        <v>0</v>
      </c>
      <c r="K232" s="128" t="s">
        <v>830</v>
      </c>
      <c r="L232" s="28"/>
      <c r="M232" s="133" t="s">
        <v>1</v>
      </c>
      <c r="N232" s="134" t="s">
        <v>46</v>
      </c>
      <c r="P232" s="135">
        <f>O232*H232</f>
        <v>0</v>
      </c>
      <c r="Q232" s="135">
        <v>0</v>
      </c>
      <c r="R232" s="135">
        <f>Q232*H232</f>
        <v>0</v>
      </c>
      <c r="S232" s="135">
        <v>0</v>
      </c>
      <c r="T232" s="136">
        <f>S232*H232</f>
        <v>0</v>
      </c>
      <c r="AR232" s="137" t="s">
        <v>151</v>
      </c>
      <c r="AT232" s="137" t="s">
        <v>147</v>
      </c>
      <c r="AU232" s="137" t="s">
        <v>88</v>
      </c>
      <c r="AY232" s="13" t="s">
        <v>146</v>
      </c>
      <c r="BE232" s="138">
        <f>IF(N232="základní",J232,0)</f>
        <v>0</v>
      </c>
      <c r="BF232" s="138">
        <f>IF(N232="snížená",J232,0)</f>
        <v>0</v>
      </c>
      <c r="BG232" s="138">
        <f>IF(N232="zákl. přenesená",J232,0)</f>
        <v>0</v>
      </c>
      <c r="BH232" s="138">
        <f>IF(N232="sníž. přenesená",J232,0)</f>
        <v>0</v>
      </c>
      <c r="BI232" s="138">
        <f>IF(N232="nulová",J232,0)</f>
        <v>0</v>
      </c>
      <c r="BJ232" s="13" t="s">
        <v>152</v>
      </c>
      <c r="BK232" s="138">
        <f>ROUND(I232*H232,2)</f>
        <v>0</v>
      </c>
      <c r="BL232" s="13" t="s">
        <v>151</v>
      </c>
      <c r="BM232" s="137" t="s">
        <v>335</v>
      </c>
    </row>
    <row r="233" spans="2:65" s="1" customFormat="1" x14ac:dyDescent="0.2">
      <c r="B233" s="28"/>
      <c r="D233" s="139" t="s">
        <v>153</v>
      </c>
      <c r="F233" s="140" t="s">
        <v>550</v>
      </c>
      <c r="I233" s="141"/>
      <c r="L233" s="28"/>
      <c r="M233" s="142"/>
      <c r="T233" s="52"/>
      <c r="AT233" s="13" t="s">
        <v>153</v>
      </c>
      <c r="AU233" s="13" t="s">
        <v>88</v>
      </c>
    </row>
    <row r="234" spans="2:65" s="1" customFormat="1" ht="16.5" customHeight="1" x14ac:dyDescent="0.2">
      <c r="B234" s="28"/>
      <c r="C234" s="126" t="s">
        <v>336</v>
      </c>
      <c r="D234" s="126" t="s">
        <v>147</v>
      </c>
      <c r="E234" s="127" t="s">
        <v>551</v>
      </c>
      <c r="F234" s="128" t="s">
        <v>552</v>
      </c>
      <c r="G234" s="129" t="s">
        <v>404</v>
      </c>
      <c r="H234" s="130">
        <v>1</v>
      </c>
      <c r="I234" s="131"/>
      <c r="J234" s="132">
        <f>ROUND(I234*H234,2)</f>
        <v>0</v>
      </c>
      <c r="K234" s="128" t="s">
        <v>830</v>
      </c>
      <c r="L234" s="28"/>
      <c r="M234" s="133" t="s">
        <v>1</v>
      </c>
      <c r="N234" s="134" t="s">
        <v>46</v>
      </c>
      <c r="P234" s="135">
        <f>O234*H234</f>
        <v>0</v>
      </c>
      <c r="Q234" s="135">
        <v>0</v>
      </c>
      <c r="R234" s="135">
        <f>Q234*H234</f>
        <v>0</v>
      </c>
      <c r="S234" s="135">
        <v>0</v>
      </c>
      <c r="T234" s="136">
        <f>S234*H234</f>
        <v>0</v>
      </c>
      <c r="AR234" s="137" t="s">
        <v>151</v>
      </c>
      <c r="AT234" s="137" t="s">
        <v>147</v>
      </c>
      <c r="AU234" s="137" t="s">
        <v>88</v>
      </c>
      <c r="AY234" s="13" t="s">
        <v>146</v>
      </c>
      <c r="BE234" s="138">
        <f>IF(N234="základní",J234,0)</f>
        <v>0</v>
      </c>
      <c r="BF234" s="138">
        <f>IF(N234="snížená",J234,0)</f>
        <v>0</v>
      </c>
      <c r="BG234" s="138">
        <f>IF(N234="zákl. přenesená",J234,0)</f>
        <v>0</v>
      </c>
      <c r="BH234" s="138">
        <f>IF(N234="sníž. přenesená",J234,0)</f>
        <v>0</v>
      </c>
      <c r="BI234" s="138">
        <f>IF(N234="nulová",J234,0)</f>
        <v>0</v>
      </c>
      <c r="BJ234" s="13" t="s">
        <v>152</v>
      </c>
      <c r="BK234" s="138">
        <f>ROUND(I234*H234,2)</f>
        <v>0</v>
      </c>
      <c r="BL234" s="13" t="s">
        <v>151</v>
      </c>
      <c r="BM234" s="137" t="s">
        <v>339</v>
      </c>
    </row>
    <row r="235" spans="2:65" s="1" customFormat="1" x14ac:dyDescent="0.2">
      <c r="B235" s="28"/>
      <c r="D235" s="139" t="s">
        <v>153</v>
      </c>
      <c r="F235" s="140" t="s">
        <v>552</v>
      </c>
      <c r="I235" s="141"/>
      <c r="L235" s="28"/>
      <c r="M235" s="142"/>
      <c r="T235" s="52"/>
      <c r="AT235" s="13" t="s">
        <v>153</v>
      </c>
      <c r="AU235" s="13" t="s">
        <v>88</v>
      </c>
    </row>
    <row r="236" spans="2:65" s="11" customFormat="1" ht="25.9" customHeight="1" x14ac:dyDescent="0.2">
      <c r="B236" s="116"/>
      <c r="D236" s="117" t="s">
        <v>79</v>
      </c>
      <c r="E236" s="118" t="s">
        <v>553</v>
      </c>
      <c r="F236" s="118" t="s">
        <v>554</v>
      </c>
      <c r="I236" s="119"/>
      <c r="J236" s="120">
        <f>BK236</f>
        <v>0</v>
      </c>
      <c r="L236" s="116"/>
      <c r="M236" s="121"/>
      <c r="P236" s="122">
        <f>SUM(P237:P260)</f>
        <v>0</v>
      </c>
      <c r="R236" s="122">
        <f>SUM(R237:R260)</f>
        <v>0</v>
      </c>
      <c r="T236" s="123">
        <f>SUM(T237:T260)</f>
        <v>0</v>
      </c>
      <c r="AR236" s="117" t="s">
        <v>88</v>
      </c>
      <c r="AT236" s="124" t="s">
        <v>79</v>
      </c>
      <c r="AU236" s="124" t="s">
        <v>80</v>
      </c>
      <c r="AY236" s="117" t="s">
        <v>146</v>
      </c>
      <c r="BK236" s="125">
        <f>SUM(BK237:BK260)</f>
        <v>0</v>
      </c>
    </row>
    <row r="237" spans="2:65" s="1" customFormat="1" ht="16.5" customHeight="1" x14ac:dyDescent="0.2">
      <c r="B237" s="28"/>
      <c r="C237" s="126" t="s">
        <v>343</v>
      </c>
      <c r="D237" s="126" t="s">
        <v>147</v>
      </c>
      <c r="E237" s="127" t="s">
        <v>555</v>
      </c>
      <c r="F237" s="128" t="s">
        <v>556</v>
      </c>
      <c r="G237" s="129" t="s">
        <v>207</v>
      </c>
      <c r="H237" s="130">
        <v>1</v>
      </c>
      <c r="I237" s="131"/>
      <c r="J237" s="132">
        <f>ROUND(I237*H237,2)</f>
        <v>0</v>
      </c>
      <c r="K237" s="128" t="s">
        <v>830</v>
      </c>
      <c r="L237" s="28"/>
      <c r="M237" s="133" t="s">
        <v>1</v>
      </c>
      <c r="N237" s="134" t="s">
        <v>46</v>
      </c>
      <c r="P237" s="135">
        <f>O237*H237</f>
        <v>0</v>
      </c>
      <c r="Q237" s="135">
        <v>0</v>
      </c>
      <c r="R237" s="135">
        <f>Q237*H237</f>
        <v>0</v>
      </c>
      <c r="S237" s="135">
        <v>0</v>
      </c>
      <c r="T237" s="136">
        <f>S237*H237</f>
        <v>0</v>
      </c>
      <c r="AR237" s="137" t="s">
        <v>151</v>
      </c>
      <c r="AT237" s="137" t="s">
        <v>147</v>
      </c>
      <c r="AU237" s="137" t="s">
        <v>88</v>
      </c>
      <c r="AY237" s="13" t="s">
        <v>146</v>
      </c>
      <c r="BE237" s="138">
        <f>IF(N237="základní",J237,0)</f>
        <v>0</v>
      </c>
      <c r="BF237" s="138">
        <f>IF(N237="snížená",J237,0)</f>
        <v>0</v>
      </c>
      <c r="BG237" s="138">
        <f>IF(N237="zákl. přenesená",J237,0)</f>
        <v>0</v>
      </c>
      <c r="BH237" s="138">
        <f>IF(N237="sníž. přenesená",J237,0)</f>
        <v>0</v>
      </c>
      <c r="BI237" s="138">
        <f>IF(N237="nulová",J237,0)</f>
        <v>0</v>
      </c>
      <c r="BJ237" s="13" t="s">
        <v>152</v>
      </c>
      <c r="BK237" s="138">
        <f>ROUND(I237*H237,2)</f>
        <v>0</v>
      </c>
      <c r="BL237" s="13" t="s">
        <v>151</v>
      </c>
      <c r="BM237" s="137" t="s">
        <v>346</v>
      </c>
    </row>
    <row r="238" spans="2:65" s="1" customFormat="1" x14ac:dyDescent="0.2">
      <c r="B238" s="28"/>
      <c r="D238" s="139" t="s">
        <v>153</v>
      </c>
      <c r="F238" s="140" t="s">
        <v>556</v>
      </c>
      <c r="I238" s="141"/>
      <c r="L238" s="28"/>
      <c r="M238" s="142"/>
      <c r="T238" s="52"/>
      <c r="AT238" s="13" t="s">
        <v>153</v>
      </c>
      <c r="AU238" s="13" t="s">
        <v>88</v>
      </c>
    </row>
    <row r="239" spans="2:65" s="1" customFormat="1" ht="24.2" customHeight="1" x14ac:dyDescent="0.2">
      <c r="B239" s="28"/>
      <c r="C239" s="126" t="s">
        <v>254</v>
      </c>
      <c r="D239" s="126" t="s">
        <v>147</v>
      </c>
      <c r="E239" s="127" t="s">
        <v>557</v>
      </c>
      <c r="F239" s="128" t="s">
        <v>558</v>
      </c>
      <c r="G239" s="129" t="s">
        <v>559</v>
      </c>
      <c r="H239" s="130">
        <v>1</v>
      </c>
      <c r="I239" s="131"/>
      <c r="J239" s="132">
        <f>ROUND(I239*H239,2)</f>
        <v>0</v>
      </c>
      <c r="K239" s="128" t="s">
        <v>830</v>
      </c>
      <c r="L239" s="28"/>
      <c r="M239" s="133" t="s">
        <v>1</v>
      </c>
      <c r="N239" s="134" t="s">
        <v>46</v>
      </c>
      <c r="P239" s="135">
        <f>O239*H239</f>
        <v>0</v>
      </c>
      <c r="Q239" s="135">
        <v>0</v>
      </c>
      <c r="R239" s="135">
        <f>Q239*H239</f>
        <v>0</v>
      </c>
      <c r="S239" s="135">
        <v>0</v>
      </c>
      <c r="T239" s="136">
        <f>S239*H239</f>
        <v>0</v>
      </c>
      <c r="AR239" s="137" t="s">
        <v>151</v>
      </c>
      <c r="AT239" s="137" t="s">
        <v>147</v>
      </c>
      <c r="AU239" s="137" t="s">
        <v>88</v>
      </c>
      <c r="AY239" s="13" t="s">
        <v>146</v>
      </c>
      <c r="BE239" s="138">
        <f>IF(N239="základní",J239,0)</f>
        <v>0</v>
      </c>
      <c r="BF239" s="138">
        <f>IF(N239="snížená",J239,0)</f>
        <v>0</v>
      </c>
      <c r="BG239" s="138">
        <f>IF(N239="zákl. přenesená",J239,0)</f>
        <v>0</v>
      </c>
      <c r="BH239" s="138">
        <f>IF(N239="sníž. přenesená",J239,0)</f>
        <v>0</v>
      </c>
      <c r="BI239" s="138">
        <f>IF(N239="nulová",J239,0)</f>
        <v>0</v>
      </c>
      <c r="BJ239" s="13" t="s">
        <v>152</v>
      </c>
      <c r="BK239" s="138">
        <f>ROUND(I239*H239,2)</f>
        <v>0</v>
      </c>
      <c r="BL239" s="13" t="s">
        <v>151</v>
      </c>
      <c r="BM239" s="137" t="s">
        <v>349</v>
      </c>
    </row>
    <row r="240" spans="2:65" s="1" customFormat="1" ht="19.5" x14ac:dyDescent="0.2">
      <c r="B240" s="28"/>
      <c r="D240" s="139" t="s">
        <v>153</v>
      </c>
      <c r="F240" s="140" t="s">
        <v>558</v>
      </c>
      <c r="I240" s="141"/>
      <c r="L240" s="28"/>
      <c r="M240" s="142"/>
      <c r="T240" s="52"/>
      <c r="AT240" s="13" t="s">
        <v>153</v>
      </c>
      <c r="AU240" s="13" t="s">
        <v>88</v>
      </c>
    </row>
    <row r="241" spans="2:65" s="1" customFormat="1" ht="16.5" customHeight="1" x14ac:dyDescent="0.2">
      <c r="B241" s="28"/>
      <c r="C241" s="126" t="s">
        <v>350</v>
      </c>
      <c r="D241" s="126" t="s">
        <v>147</v>
      </c>
      <c r="E241" s="127" t="s">
        <v>560</v>
      </c>
      <c r="F241" s="128" t="s">
        <v>561</v>
      </c>
      <c r="G241" s="129" t="s">
        <v>207</v>
      </c>
      <c r="H241" s="130">
        <v>5</v>
      </c>
      <c r="I241" s="131"/>
      <c r="J241" s="132">
        <f>ROUND(I241*H241,2)</f>
        <v>0</v>
      </c>
      <c r="K241" s="128" t="s">
        <v>830</v>
      </c>
      <c r="L241" s="28"/>
      <c r="M241" s="133" t="s">
        <v>1</v>
      </c>
      <c r="N241" s="134" t="s">
        <v>46</v>
      </c>
      <c r="P241" s="135">
        <f>O241*H241</f>
        <v>0</v>
      </c>
      <c r="Q241" s="135">
        <v>0</v>
      </c>
      <c r="R241" s="135">
        <f>Q241*H241</f>
        <v>0</v>
      </c>
      <c r="S241" s="135">
        <v>0</v>
      </c>
      <c r="T241" s="136">
        <f>S241*H241</f>
        <v>0</v>
      </c>
      <c r="AR241" s="137" t="s">
        <v>151</v>
      </c>
      <c r="AT241" s="137" t="s">
        <v>147</v>
      </c>
      <c r="AU241" s="137" t="s">
        <v>88</v>
      </c>
      <c r="AY241" s="13" t="s">
        <v>146</v>
      </c>
      <c r="BE241" s="138">
        <f>IF(N241="základní",J241,0)</f>
        <v>0</v>
      </c>
      <c r="BF241" s="138">
        <f>IF(N241="snížená",J241,0)</f>
        <v>0</v>
      </c>
      <c r="BG241" s="138">
        <f>IF(N241="zákl. přenesená",J241,0)</f>
        <v>0</v>
      </c>
      <c r="BH241" s="138">
        <f>IF(N241="sníž. přenesená",J241,0)</f>
        <v>0</v>
      </c>
      <c r="BI241" s="138">
        <f>IF(N241="nulová",J241,0)</f>
        <v>0</v>
      </c>
      <c r="BJ241" s="13" t="s">
        <v>152</v>
      </c>
      <c r="BK241" s="138">
        <f>ROUND(I241*H241,2)</f>
        <v>0</v>
      </c>
      <c r="BL241" s="13" t="s">
        <v>151</v>
      </c>
      <c r="BM241" s="137" t="s">
        <v>353</v>
      </c>
    </row>
    <row r="242" spans="2:65" s="1" customFormat="1" x14ac:dyDescent="0.2">
      <c r="B242" s="28"/>
      <c r="D242" s="139" t="s">
        <v>153</v>
      </c>
      <c r="F242" s="140" t="s">
        <v>561</v>
      </c>
      <c r="I242" s="141"/>
      <c r="L242" s="28"/>
      <c r="M242" s="142"/>
      <c r="T242" s="52"/>
      <c r="AT242" s="13" t="s">
        <v>153</v>
      </c>
      <c r="AU242" s="13" t="s">
        <v>88</v>
      </c>
    </row>
    <row r="243" spans="2:65" s="1" customFormat="1" ht="16.5" customHeight="1" x14ac:dyDescent="0.2">
      <c r="B243" s="28"/>
      <c r="C243" s="126" t="s">
        <v>256</v>
      </c>
      <c r="D243" s="126" t="s">
        <v>147</v>
      </c>
      <c r="E243" s="127" t="s">
        <v>562</v>
      </c>
      <c r="F243" s="128" t="s">
        <v>563</v>
      </c>
      <c r="G243" s="129" t="s">
        <v>207</v>
      </c>
      <c r="H243" s="130">
        <v>1</v>
      </c>
      <c r="I243" s="131"/>
      <c r="J243" s="132">
        <f>ROUND(I243*H243,2)</f>
        <v>0</v>
      </c>
      <c r="K243" s="128" t="s">
        <v>830</v>
      </c>
      <c r="L243" s="28"/>
      <c r="M243" s="133" t="s">
        <v>1</v>
      </c>
      <c r="N243" s="134" t="s">
        <v>46</v>
      </c>
      <c r="P243" s="135">
        <f>O243*H243</f>
        <v>0</v>
      </c>
      <c r="Q243" s="135">
        <v>0</v>
      </c>
      <c r="R243" s="135">
        <f>Q243*H243</f>
        <v>0</v>
      </c>
      <c r="S243" s="135">
        <v>0</v>
      </c>
      <c r="T243" s="136">
        <f>S243*H243</f>
        <v>0</v>
      </c>
      <c r="AR243" s="137" t="s">
        <v>151</v>
      </c>
      <c r="AT243" s="137" t="s">
        <v>147</v>
      </c>
      <c r="AU243" s="137" t="s">
        <v>88</v>
      </c>
      <c r="AY243" s="13" t="s">
        <v>146</v>
      </c>
      <c r="BE243" s="138">
        <f>IF(N243="základní",J243,0)</f>
        <v>0</v>
      </c>
      <c r="BF243" s="138">
        <f>IF(N243="snížená",J243,0)</f>
        <v>0</v>
      </c>
      <c r="BG243" s="138">
        <f>IF(N243="zákl. přenesená",J243,0)</f>
        <v>0</v>
      </c>
      <c r="BH243" s="138">
        <f>IF(N243="sníž. přenesená",J243,0)</f>
        <v>0</v>
      </c>
      <c r="BI243" s="138">
        <f>IF(N243="nulová",J243,0)</f>
        <v>0</v>
      </c>
      <c r="BJ243" s="13" t="s">
        <v>152</v>
      </c>
      <c r="BK243" s="138">
        <f>ROUND(I243*H243,2)</f>
        <v>0</v>
      </c>
      <c r="BL243" s="13" t="s">
        <v>151</v>
      </c>
      <c r="BM243" s="137" t="s">
        <v>358</v>
      </c>
    </row>
    <row r="244" spans="2:65" s="1" customFormat="1" x14ac:dyDescent="0.2">
      <c r="B244" s="28"/>
      <c r="D244" s="139" t="s">
        <v>153</v>
      </c>
      <c r="F244" s="140" t="s">
        <v>563</v>
      </c>
      <c r="I244" s="141"/>
      <c r="L244" s="28"/>
      <c r="M244" s="142"/>
      <c r="T244" s="52"/>
      <c r="AT244" s="13" t="s">
        <v>153</v>
      </c>
      <c r="AU244" s="13" t="s">
        <v>88</v>
      </c>
    </row>
    <row r="245" spans="2:65" s="1" customFormat="1" ht="24.2" customHeight="1" x14ac:dyDescent="0.2">
      <c r="B245" s="28"/>
      <c r="C245" s="126" t="s">
        <v>361</v>
      </c>
      <c r="D245" s="126" t="s">
        <v>147</v>
      </c>
      <c r="E245" s="127" t="s">
        <v>564</v>
      </c>
      <c r="F245" s="128" t="s">
        <v>565</v>
      </c>
      <c r="G245" s="129" t="s">
        <v>207</v>
      </c>
      <c r="H245" s="130">
        <v>1</v>
      </c>
      <c r="I245" s="131"/>
      <c r="J245" s="132">
        <f>ROUND(I245*H245,2)</f>
        <v>0</v>
      </c>
      <c r="K245" s="128" t="s">
        <v>830</v>
      </c>
      <c r="L245" s="28"/>
      <c r="M245" s="133" t="s">
        <v>1</v>
      </c>
      <c r="N245" s="134" t="s">
        <v>46</v>
      </c>
      <c r="P245" s="135">
        <f>O245*H245</f>
        <v>0</v>
      </c>
      <c r="Q245" s="135">
        <v>0</v>
      </c>
      <c r="R245" s="135">
        <f>Q245*H245</f>
        <v>0</v>
      </c>
      <c r="S245" s="135">
        <v>0</v>
      </c>
      <c r="T245" s="136">
        <f>S245*H245</f>
        <v>0</v>
      </c>
      <c r="AR245" s="137" t="s">
        <v>151</v>
      </c>
      <c r="AT245" s="137" t="s">
        <v>147</v>
      </c>
      <c r="AU245" s="137" t="s">
        <v>88</v>
      </c>
      <c r="AY245" s="13" t="s">
        <v>146</v>
      </c>
      <c r="BE245" s="138">
        <f>IF(N245="základní",J245,0)</f>
        <v>0</v>
      </c>
      <c r="BF245" s="138">
        <f>IF(N245="snížená",J245,0)</f>
        <v>0</v>
      </c>
      <c r="BG245" s="138">
        <f>IF(N245="zákl. přenesená",J245,0)</f>
        <v>0</v>
      </c>
      <c r="BH245" s="138">
        <f>IF(N245="sníž. přenesená",J245,0)</f>
        <v>0</v>
      </c>
      <c r="BI245" s="138">
        <f>IF(N245="nulová",J245,0)</f>
        <v>0</v>
      </c>
      <c r="BJ245" s="13" t="s">
        <v>152</v>
      </c>
      <c r="BK245" s="138">
        <f>ROUND(I245*H245,2)</f>
        <v>0</v>
      </c>
      <c r="BL245" s="13" t="s">
        <v>151</v>
      </c>
      <c r="BM245" s="137" t="s">
        <v>364</v>
      </c>
    </row>
    <row r="246" spans="2:65" s="1" customFormat="1" x14ac:dyDescent="0.2">
      <c r="B246" s="28"/>
      <c r="D246" s="139" t="s">
        <v>153</v>
      </c>
      <c r="F246" s="140" t="s">
        <v>565</v>
      </c>
      <c r="I246" s="141"/>
      <c r="L246" s="28"/>
      <c r="M246" s="142"/>
      <c r="T246" s="52"/>
      <c r="AT246" s="13" t="s">
        <v>153</v>
      </c>
      <c r="AU246" s="13" t="s">
        <v>88</v>
      </c>
    </row>
    <row r="247" spans="2:65" s="1" customFormat="1" ht="16.5" customHeight="1" x14ac:dyDescent="0.2">
      <c r="B247" s="28"/>
      <c r="C247" s="126" t="s">
        <v>257</v>
      </c>
      <c r="D247" s="126" t="s">
        <v>147</v>
      </c>
      <c r="E247" s="127" t="s">
        <v>566</v>
      </c>
      <c r="F247" s="128" t="s">
        <v>567</v>
      </c>
      <c r="G247" s="129" t="s">
        <v>207</v>
      </c>
      <c r="H247" s="130">
        <v>1</v>
      </c>
      <c r="I247" s="131"/>
      <c r="J247" s="132">
        <f>ROUND(I247*H247,2)</f>
        <v>0</v>
      </c>
      <c r="K247" s="128" t="s">
        <v>830</v>
      </c>
      <c r="L247" s="28"/>
      <c r="M247" s="133" t="s">
        <v>1</v>
      </c>
      <c r="N247" s="134" t="s">
        <v>46</v>
      </c>
      <c r="P247" s="135">
        <f>O247*H247</f>
        <v>0</v>
      </c>
      <c r="Q247" s="135">
        <v>0</v>
      </c>
      <c r="R247" s="135">
        <f>Q247*H247</f>
        <v>0</v>
      </c>
      <c r="S247" s="135">
        <v>0</v>
      </c>
      <c r="T247" s="136">
        <f>S247*H247</f>
        <v>0</v>
      </c>
      <c r="AR247" s="137" t="s">
        <v>151</v>
      </c>
      <c r="AT247" s="137" t="s">
        <v>147</v>
      </c>
      <c r="AU247" s="137" t="s">
        <v>88</v>
      </c>
      <c r="AY247" s="13" t="s">
        <v>146</v>
      </c>
      <c r="BE247" s="138">
        <f>IF(N247="základní",J247,0)</f>
        <v>0</v>
      </c>
      <c r="BF247" s="138">
        <f>IF(N247="snížená",J247,0)</f>
        <v>0</v>
      </c>
      <c r="BG247" s="138">
        <f>IF(N247="zákl. přenesená",J247,0)</f>
        <v>0</v>
      </c>
      <c r="BH247" s="138">
        <f>IF(N247="sníž. přenesená",J247,0)</f>
        <v>0</v>
      </c>
      <c r="BI247" s="138">
        <f>IF(N247="nulová",J247,0)</f>
        <v>0</v>
      </c>
      <c r="BJ247" s="13" t="s">
        <v>152</v>
      </c>
      <c r="BK247" s="138">
        <f>ROUND(I247*H247,2)</f>
        <v>0</v>
      </c>
      <c r="BL247" s="13" t="s">
        <v>151</v>
      </c>
      <c r="BM247" s="137" t="s">
        <v>367</v>
      </c>
    </row>
    <row r="248" spans="2:65" s="1" customFormat="1" x14ac:dyDescent="0.2">
      <c r="B248" s="28"/>
      <c r="D248" s="139" t="s">
        <v>153</v>
      </c>
      <c r="F248" s="140" t="s">
        <v>567</v>
      </c>
      <c r="I248" s="141"/>
      <c r="L248" s="28"/>
      <c r="M248" s="142"/>
      <c r="T248" s="52"/>
      <c r="AT248" s="13" t="s">
        <v>153</v>
      </c>
      <c r="AU248" s="13" t="s">
        <v>88</v>
      </c>
    </row>
    <row r="249" spans="2:65" s="1" customFormat="1" ht="21.75" customHeight="1" x14ac:dyDescent="0.2">
      <c r="B249" s="28"/>
      <c r="C249" s="126" t="s">
        <v>370</v>
      </c>
      <c r="D249" s="126" t="s">
        <v>147</v>
      </c>
      <c r="E249" s="127" t="s">
        <v>568</v>
      </c>
      <c r="F249" s="128" t="s">
        <v>569</v>
      </c>
      <c r="G249" s="129" t="s">
        <v>207</v>
      </c>
      <c r="H249" s="130">
        <v>1</v>
      </c>
      <c r="I249" s="131"/>
      <c r="J249" s="132">
        <f>ROUND(I249*H249,2)</f>
        <v>0</v>
      </c>
      <c r="K249" s="128" t="s">
        <v>830</v>
      </c>
      <c r="L249" s="28"/>
      <c r="M249" s="133" t="s">
        <v>1</v>
      </c>
      <c r="N249" s="134" t="s">
        <v>46</v>
      </c>
      <c r="P249" s="135">
        <f>O249*H249</f>
        <v>0</v>
      </c>
      <c r="Q249" s="135">
        <v>0</v>
      </c>
      <c r="R249" s="135">
        <f>Q249*H249</f>
        <v>0</v>
      </c>
      <c r="S249" s="135">
        <v>0</v>
      </c>
      <c r="T249" s="136">
        <f>S249*H249</f>
        <v>0</v>
      </c>
      <c r="AR249" s="137" t="s">
        <v>151</v>
      </c>
      <c r="AT249" s="137" t="s">
        <v>147</v>
      </c>
      <c r="AU249" s="137" t="s">
        <v>88</v>
      </c>
      <c r="AY249" s="13" t="s">
        <v>146</v>
      </c>
      <c r="BE249" s="138">
        <f>IF(N249="základní",J249,0)</f>
        <v>0</v>
      </c>
      <c r="BF249" s="138">
        <f>IF(N249="snížená",J249,0)</f>
        <v>0</v>
      </c>
      <c r="BG249" s="138">
        <f>IF(N249="zákl. přenesená",J249,0)</f>
        <v>0</v>
      </c>
      <c r="BH249" s="138">
        <f>IF(N249="sníž. přenesená",J249,0)</f>
        <v>0</v>
      </c>
      <c r="BI249" s="138">
        <f>IF(N249="nulová",J249,0)</f>
        <v>0</v>
      </c>
      <c r="BJ249" s="13" t="s">
        <v>152</v>
      </c>
      <c r="BK249" s="138">
        <f>ROUND(I249*H249,2)</f>
        <v>0</v>
      </c>
      <c r="BL249" s="13" t="s">
        <v>151</v>
      </c>
      <c r="BM249" s="137" t="s">
        <v>373</v>
      </c>
    </row>
    <row r="250" spans="2:65" s="1" customFormat="1" x14ac:dyDescent="0.2">
      <c r="B250" s="28"/>
      <c r="D250" s="139" t="s">
        <v>153</v>
      </c>
      <c r="F250" s="140" t="s">
        <v>569</v>
      </c>
      <c r="I250" s="141"/>
      <c r="L250" s="28"/>
      <c r="M250" s="142"/>
      <c r="T250" s="52"/>
      <c r="AT250" s="13" t="s">
        <v>153</v>
      </c>
      <c r="AU250" s="13" t="s">
        <v>88</v>
      </c>
    </row>
    <row r="251" spans="2:65" s="1" customFormat="1" ht="16.5" customHeight="1" x14ac:dyDescent="0.2">
      <c r="B251" s="28"/>
      <c r="C251" s="126" t="s">
        <v>259</v>
      </c>
      <c r="D251" s="126" t="s">
        <v>147</v>
      </c>
      <c r="E251" s="127" t="s">
        <v>570</v>
      </c>
      <c r="F251" s="128" t="s">
        <v>571</v>
      </c>
      <c r="G251" s="129" t="s">
        <v>207</v>
      </c>
      <c r="H251" s="130">
        <v>1</v>
      </c>
      <c r="I251" s="131"/>
      <c r="J251" s="132">
        <f>ROUND(I251*H251,2)</f>
        <v>0</v>
      </c>
      <c r="K251" s="128" t="s">
        <v>830</v>
      </c>
      <c r="L251" s="28"/>
      <c r="M251" s="133" t="s">
        <v>1</v>
      </c>
      <c r="N251" s="134" t="s">
        <v>46</v>
      </c>
      <c r="P251" s="135">
        <f>O251*H251</f>
        <v>0</v>
      </c>
      <c r="Q251" s="135">
        <v>0</v>
      </c>
      <c r="R251" s="135">
        <f>Q251*H251</f>
        <v>0</v>
      </c>
      <c r="S251" s="135">
        <v>0</v>
      </c>
      <c r="T251" s="136">
        <f>S251*H251</f>
        <v>0</v>
      </c>
      <c r="AR251" s="137" t="s">
        <v>151</v>
      </c>
      <c r="AT251" s="137" t="s">
        <v>147</v>
      </c>
      <c r="AU251" s="137" t="s">
        <v>88</v>
      </c>
      <c r="AY251" s="13" t="s">
        <v>146</v>
      </c>
      <c r="BE251" s="138">
        <f>IF(N251="základní",J251,0)</f>
        <v>0</v>
      </c>
      <c r="BF251" s="138">
        <f>IF(N251="snížená",J251,0)</f>
        <v>0</v>
      </c>
      <c r="BG251" s="138">
        <f>IF(N251="zákl. přenesená",J251,0)</f>
        <v>0</v>
      </c>
      <c r="BH251" s="138">
        <f>IF(N251="sníž. přenesená",J251,0)</f>
        <v>0</v>
      </c>
      <c r="BI251" s="138">
        <f>IF(N251="nulová",J251,0)</f>
        <v>0</v>
      </c>
      <c r="BJ251" s="13" t="s">
        <v>152</v>
      </c>
      <c r="BK251" s="138">
        <f>ROUND(I251*H251,2)</f>
        <v>0</v>
      </c>
      <c r="BL251" s="13" t="s">
        <v>151</v>
      </c>
      <c r="BM251" s="137" t="s">
        <v>376</v>
      </c>
    </row>
    <row r="252" spans="2:65" s="1" customFormat="1" x14ac:dyDescent="0.2">
      <c r="B252" s="28"/>
      <c r="D252" s="139" t="s">
        <v>153</v>
      </c>
      <c r="F252" s="140" t="s">
        <v>571</v>
      </c>
      <c r="I252" s="141"/>
      <c r="L252" s="28"/>
      <c r="M252" s="142"/>
      <c r="T252" s="52"/>
      <c r="AT252" s="13" t="s">
        <v>153</v>
      </c>
      <c r="AU252" s="13" t="s">
        <v>88</v>
      </c>
    </row>
    <row r="253" spans="2:65" s="1" customFormat="1" ht="24.2" customHeight="1" x14ac:dyDescent="0.2">
      <c r="B253" s="28"/>
      <c r="C253" s="126" t="s">
        <v>394</v>
      </c>
      <c r="D253" s="126" t="s">
        <v>147</v>
      </c>
      <c r="E253" s="127" t="s">
        <v>572</v>
      </c>
      <c r="F253" s="128" t="s">
        <v>573</v>
      </c>
      <c r="G253" s="129" t="s">
        <v>207</v>
      </c>
      <c r="H253" s="130">
        <v>1</v>
      </c>
      <c r="I253" s="131"/>
      <c r="J253" s="132">
        <f>ROUND(I253*H253,2)</f>
        <v>0</v>
      </c>
      <c r="K253" s="128" t="s">
        <v>1</v>
      </c>
      <c r="L253" s="28"/>
      <c r="M253" s="133" t="s">
        <v>1</v>
      </c>
      <c r="N253" s="134" t="s">
        <v>46</v>
      </c>
      <c r="P253" s="135">
        <f>O253*H253</f>
        <v>0</v>
      </c>
      <c r="Q253" s="135">
        <v>0</v>
      </c>
      <c r="R253" s="135">
        <f>Q253*H253</f>
        <v>0</v>
      </c>
      <c r="S253" s="135">
        <v>0</v>
      </c>
      <c r="T253" s="136">
        <f>S253*H253</f>
        <v>0</v>
      </c>
      <c r="AR253" s="137" t="s">
        <v>151</v>
      </c>
      <c r="AT253" s="137" t="s">
        <v>147</v>
      </c>
      <c r="AU253" s="137" t="s">
        <v>88</v>
      </c>
      <c r="AY253" s="13" t="s">
        <v>146</v>
      </c>
      <c r="BE253" s="138">
        <f>IF(N253="základní",J253,0)</f>
        <v>0</v>
      </c>
      <c r="BF253" s="138">
        <f>IF(N253="snížená",J253,0)</f>
        <v>0</v>
      </c>
      <c r="BG253" s="138">
        <f>IF(N253="zákl. přenesená",J253,0)</f>
        <v>0</v>
      </c>
      <c r="BH253" s="138">
        <f>IF(N253="sníž. přenesená",J253,0)</f>
        <v>0</v>
      </c>
      <c r="BI253" s="138">
        <f>IF(N253="nulová",J253,0)</f>
        <v>0</v>
      </c>
      <c r="BJ253" s="13" t="s">
        <v>152</v>
      </c>
      <c r="BK253" s="138">
        <f>ROUND(I253*H253,2)</f>
        <v>0</v>
      </c>
      <c r="BL253" s="13" t="s">
        <v>151</v>
      </c>
      <c r="BM253" s="137" t="s">
        <v>397</v>
      </c>
    </row>
    <row r="254" spans="2:65" s="1" customFormat="1" x14ac:dyDescent="0.2">
      <c r="B254" s="28"/>
      <c r="D254" s="139" t="s">
        <v>153</v>
      </c>
      <c r="F254" s="140" t="s">
        <v>573</v>
      </c>
      <c r="I254" s="141"/>
      <c r="L254" s="28"/>
      <c r="M254" s="142"/>
      <c r="T254" s="52"/>
      <c r="AT254" s="13" t="s">
        <v>153</v>
      </c>
      <c r="AU254" s="13" t="s">
        <v>88</v>
      </c>
    </row>
    <row r="255" spans="2:65" s="1" customFormat="1" ht="24.2" customHeight="1" x14ac:dyDescent="0.2">
      <c r="B255" s="28"/>
      <c r="C255" s="126" t="s">
        <v>260</v>
      </c>
      <c r="D255" s="126" t="s">
        <v>147</v>
      </c>
      <c r="E255" s="127" t="s">
        <v>574</v>
      </c>
      <c r="F255" s="128" t="s">
        <v>575</v>
      </c>
      <c r="G255" s="129" t="s">
        <v>207</v>
      </c>
      <c r="H255" s="130">
        <v>1</v>
      </c>
      <c r="I255" s="131"/>
      <c r="J255" s="132">
        <f>ROUND(I255*H255,2)</f>
        <v>0</v>
      </c>
      <c r="K255" s="128" t="s">
        <v>830</v>
      </c>
      <c r="L255" s="28"/>
      <c r="M255" s="133" t="s">
        <v>1</v>
      </c>
      <c r="N255" s="134" t="s">
        <v>46</v>
      </c>
      <c r="P255" s="135">
        <f>O255*H255</f>
        <v>0</v>
      </c>
      <c r="Q255" s="135">
        <v>0</v>
      </c>
      <c r="R255" s="135">
        <f>Q255*H255</f>
        <v>0</v>
      </c>
      <c r="S255" s="135">
        <v>0</v>
      </c>
      <c r="T255" s="136">
        <f>S255*H255</f>
        <v>0</v>
      </c>
      <c r="AR255" s="137" t="s">
        <v>151</v>
      </c>
      <c r="AT255" s="137" t="s">
        <v>147</v>
      </c>
      <c r="AU255" s="137" t="s">
        <v>88</v>
      </c>
      <c r="AY255" s="13" t="s">
        <v>146</v>
      </c>
      <c r="BE255" s="138">
        <f>IF(N255="základní",J255,0)</f>
        <v>0</v>
      </c>
      <c r="BF255" s="138">
        <f>IF(N255="snížená",J255,0)</f>
        <v>0</v>
      </c>
      <c r="BG255" s="138">
        <f>IF(N255="zákl. přenesená",J255,0)</f>
        <v>0</v>
      </c>
      <c r="BH255" s="138">
        <f>IF(N255="sníž. přenesená",J255,0)</f>
        <v>0</v>
      </c>
      <c r="BI255" s="138">
        <f>IF(N255="nulová",J255,0)</f>
        <v>0</v>
      </c>
      <c r="BJ255" s="13" t="s">
        <v>152</v>
      </c>
      <c r="BK255" s="138">
        <f>ROUND(I255*H255,2)</f>
        <v>0</v>
      </c>
      <c r="BL255" s="13" t="s">
        <v>151</v>
      </c>
      <c r="BM255" s="137" t="s">
        <v>576</v>
      </c>
    </row>
    <row r="256" spans="2:65" s="1" customFormat="1" x14ac:dyDescent="0.2">
      <c r="B256" s="28"/>
      <c r="D256" s="139" t="s">
        <v>153</v>
      </c>
      <c r="F256" s="140" t="s">
        <v>575</v>
      </c>
      <c r="I256" s="141"/>
      <c r="L256" s="28"/>
      <c r="M256" s="142"/>
      <c r="T256" s="52"/>
      <c r="AT256" s="13" t="s">
        <v>153</v>
      </c>
      <c r="AU256" s="13" t="s">
        <v>88</v>
      </c>
    </row>
    <row r="257" spans="2:65" s="1" customFormat="1" ht="16.5" customHeight="1" x14ac:dyDescent="0.2">
      <c r="B257" s="28"/>
      <c r="C257" s="126" t="s">
        <v>398</v>
      </c>
      <c r="D257" s="126" t="s">
        <v>147</v>
      </c>
      <c r="E257" s="127" t="s">
        <v>577</v>
      </c>
      <c r="F257" s="128" t="s">
        <v>578</v>
      </c>
      <c r="G257" s="129" t="s">
        <v>207</v>
      </c>
      <c r="H257" s="130">
        <v>1</v>
      </c>
      <c r="I257" s="131"/>
      <c r="J257" s="132">
        <f>ROUND(I257*H257,2)</f>
        <v>0</v>
      </c>
      <c r="K257" s="128" t="s">
        <v>830</v>
      </c>
      <c r="L257" s="28"/>
      <c r="M257" s="133" t="s">
        <v>1</v>
      </c>
      <c r="N257" s="134" t="s">
        <v>46</v>
      </c>
      <c r="P257" s="135">
        <f>O257*H257</f>
        <v>0</v>
      </c>
      <c r="Q257" s="135">
        <v>0</v>
      </c>
      <c r="R257" s="135">
        <f>Q257*H257</f>
        <v>0</v>
      </c>
      <c r="S257" s="135">
        <v>0</v>
      </c>
      <c r="T257" s="136">
        <f>S257*H257</f>
        <v>0</v>
      </c>
      <c r="AR257" s="137" t="s">
        <v>151</v>
      </c>
      <c r="AT257" s="137" t="s">
        <v>147</v>
      </c>
      <c r="AU257" s="137" t="s">
        <v>88</v>
      </c>
      <c r="AY257" s="13" t="s">
        <v>146</v>
      </c>
      <c r="BE257" s="138">
        <f>IF(N257="základní",J257,0)</f>
        <v>0</v>
      </c>
      <c r="BF257" s="138">
        <f>IF(N257="snížená",J257,0)</f>
        <v>0</v>
      </c>
      <c r="BG257" s="138">
        <f>IF(N257="zákl. přenesená",J257,0)</f>
        <v>0</v>
      </c>
      <c r="BH257" s="138">
        <f>IF(N257="sníž. přenesená",J257,0)</f>
        <v>0</v>
      </c>
      <c r="BI257" s="138">
        <f>IF(N257="nulová",J257,0)</f>
        <v>0</v>
      </c>
      <c r="BJ257" s="13" t="s">
        <v>152</v>
      </c>
      <c r="BK257" s="138">
        <f>ROUND(I257*H257,2)</f>
        <v>0</v>
      </c>
      <c r="BL257" s="13" t="s">
        <v>151</v>
      </c>
      <c r="BM257" s="137" t="s">
        <v>401</v>
      </c>
    </row>
    <row r="258" spans="2:65" s="1" customFormat="1" x14ac:dyDescent="0.2">
      <c r="B258" s="28"/>
      <c r="D258" s="139" t="s">
        <v>153</v>
      </c>
      <c r="F258" s="140" t="s">
        <v>578</v>
      </c>
      <c r="I258" s="141"/>
      <c r="L258" s="28"/>
      <c r="M258" s="142"/>
      <c r="T258" s="52"/>
      <c r="AT258" s="13" t="s">
        <v>153</v>
      </c>
      <c r="AU258" s="13" t="s">
        <v>88</v>
      </c>
    </row>
    <row r="259" spans="2:65" s="1" customFormat="1" ht="16.5" customHeight="1" x14ac:dyDescent="0.2">
      <c r="B259" s="28"/>
      <c r="C259" s="126" t="s">
        <v>266</v>
      </c>
      <c r="D259" s="126" t="s">
        <v>147</v>
      </c>
      <c r="E259" s="127" t="s">
        <v>579</v>
      </c>
      <c r="F259" s="128" t="s">
        <v>580</v>
      </c>
      <c r="G259" s="129" t="s">
        <v>404</v>
      </c>
      <c r="H259" s="130">
        <v>5</v>
      </c>
      <c r="I259" s="131"/>
      <c r="J259" s="132">
        <f>ROUND(I259*H259,2)</f>
        <v>0</v>
      </c>
      <c r="K259" s="128" t="s">
        <v>1</v>
      </c>
      <c r="L259" s="28"/>
      <c r="M259" s="133" t="s">
        <v>1</v>
      </c>
      <c r="N259" s="134" t="s">
        <v>46</v>
      </c>
      <c r="P259" s="135">
        <f>O259*H259</f>
        <v>0</v>
      </c>
      <c r="Q259" s="135">
        <v>0</v>
      </c>
      <c r="R259" s="135">
        <f>Q259*H259</f>
        <v>0</v>
      </c>
      <c r="S259" s="135">
        <v>0</v>
      </c>
      <c r="T259" s="136">
        <f>S259*H259</f>
        <v>0</v>
      </c>
      <c r="AR259" s="137" t="s">
        <v>151</v>
      </c>
      <c r="AT259" s="137" t="s">
        <v>147</v>
      </c>
      <c r="AU259" s="137" t="s">
        <v>88</v>
      </c>
      <c r="AY259" s="13" t="s">
        <v>146</v>
      </c>
      <c r="BE259" s="138">
        <f>IF(N259="základní",J259,0)</f>
        <v>0</v>
      </c>
      <c r="BF259" s="138">
        <f>IF(N259="snížená",J259,0)</f>
        <v>0</v>
      </c>
      <c r="BG259" s="138">
        <f>IF(N259="zákl. přenesená",J259,0)</f>
        <v>0</v>
      </c>
      <c r="BH259" s="138">
        <f>IF(N259="sníž. přenesená",J259,0)</f>
        <v>0</v>
      </c>
      <c r="BI259" s="138">
        <f>IF(N259="nulová",J259,0)</f>
        <v>0</v>
      </c>
      <c r="BJ259" s="13" t="s">
        <v>152</v>
      </c>
      <c r="BK259" s="138">
        <f>ROUND(I259*H259,2)</f>
        <v>0</v>
      </c>
      <c r="BL259" s="13" t="s">
        <v>151</v>
      </c>
      <c r="BM259" s="137" t="s">
        <v>405</v>
      </c>
    </row>
    <row r="260" spans="2:65" s="1" customFormat="1" x14ac:dyDescent="0.2">
      <c r="B260" s="28"/>
      <c r="D260" s="139" t="s">
        <v>153</v>
      </c>
      <c r="F260" s="140" t="s">
        <v>580</v>
      </c>
      <c r="I260" s="141"/>
      <c r="L260" s="28"/>
      <c r="M260" s="147"/>
      <c r="N260" s="148"/>
      <c r="O260" s="148"/>
      <c r="P260" s="148"/>
      <c r="Q260" s="148"/>
      <c r="R260" s="148"/>
      <c r="S260" s="148"/>
      <c r="T260" s="149"/>
      <c r="AT260" s="13" t="s">
        <v>153</v>
      </c>
      <c r="AU260" s="13" t="s">
        <v>88</v>
      </c>
    </row>
    <row r="261" spans="2:65" s="1" customFormat="1" ht="6.95" customHeight="1" x14ac:dyDescent="0.2">
      <c r="B261" s="40"/>
      <c r="C261" s="41"/>
      <c r="D261" s="41"/>
      <c r="E261" s="41"/>
      <c r="F261" s="41"/>
      <c r="G261" s="41"/>
      <c r="H261" s="41"/>
      <c r="I261" s="41"/>
      <c r="J261" s="41"/>
      <c r="K261" s="41"/>
      <c r="L261" s="28"/>
    </row>
  </sheetData>
  <sheetProtection algorithmName="SHA-512" hashValue="WqvO8QYteeYTbu2eIBVbWn3icV8+aub2JmV70RlFz5ep4qLEtxdlJiIeTXycu/5g4Sa5LByzVei7rWzP36udUw==" saltValue="pfwZCix6jpOu3/wrD5mVig==" spinCount="100000" sheet="1" objects="1" scenarios="1" formatColumns="0" formatRows="0" autoFilter="0"/>
  <autoFilter ref="C120:K260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5"/>
  <sheetViews>
    <sheetView showGridLines="0" topLeftCell="A167" workbookViewId="0">
      <selection activeCell="K193" sqref="K19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3" t="s">
        <v>93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88</v>
      </c>
    </row>
    <row r="4" spans="2:46" ht="24.95" customHeight="1" x14ac:dyDescent="0.2">
      <c r="B4" s="16"/>
      <c r="D4" s="17" t="s">
        <v>109</v>
      </c>
      <c r="L4" s="16"/>
      <c r="M4" s="84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50" t="str">
        <f>'Rekapitulace stavby'!K6</f>
        <v>STAVEBNÍ ÚPRAVY BYTU 12/3  2.NP ŠVÉDSKÁ 107/39</v>
      </c>
      <c r="F7" s="251"/>
      <c r="G7" s="251"/>
      <c r="H7" s="251"/>
      <c r="L7" s="16"/>
    </row>
    <row r="8" spans="2:46" s="1" customFormat="1" ht="12" customHeight="1" x14ac:dyDescent="0.2">
      <c r="B8" s="28"/>
      <c r="D8" s="23" t="s">
        <v>110</v>
      </c>
      <c r="L8" s="28"/>
    </row>
    <row r="9" spans="2:46" s="1" customFormat="1" ht="16.5" customHeight="1" x14ac:dyDescent="0.2">
      <c r="B9" s="28"/>
      <c r="E9" s="230" t="s">
        <v>581</v>
      </c>
      <c r="F9" s="249"/>
      <c r="G9" s="249"/>
      <c r="H9" s="249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10. 4. 2024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52" t="str">
        <f>'Rekapitulace stavby'!E14</f>
        <v>Vyplň údaj</v>
      </c>
      <c r="F18" s="244"/>
      <c r="G18" s="244"/>
      <c r="H18" s="24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 x14ac:dyDescent="0.2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 x14ac:dyDescent="0.2">
      <c r="B24" s="28"/>
      <c r="E24" s="21" t="s">
        <v>36</v>
      </c>
      <c r="I24" s="23" t="s">
        <v>27</v>
      </c>
      <c r="J24" s="21" t="s">
        <v>37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38</v>
      </c>
      <c r="L26" s="28"/>
    </row>
    <row r="27" spans="2:12" s="7" customFormat="1" ht="47.25" customHeight="1" x14ac:dyDescent="0.2">
      <c r="B27" s="85"/>
      <c r="E27" s="248" t="s">
        <v>39</v>
      </c>
      <c r="F27" s="248"/>
      <c r="G27" s="248"/>
      <c r="H27" s="24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40</v>
      </c>
      <c r="J30" s="62">
        <f>ROUND(J119,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42</v>
      </c>
      <c r="I32" s="31" t="s">
        <v>41</v>
      </c>
      <c r="J32" s="31" t="s">
        <v>43</v>
      </c>
      <c r="L32" s="28"/>
    </row>
    <row r="33" spans="2:12" s="1" customFormat="1" ht="14.45" customHeight="1" x14ac:dyDescent="0.2">
      <c r="B33" s="28"/>
      <c r="D33" s="51" t="s">
        <v>44</v>
      </c>
      <c r="E33" s="23" t="s">
        <v>45</v>
      </c>
      <c r="F33" s="87">
        <f>ROUND((SUM(BE119:BE194)),  2)</f>
        <v>0</v>
      </c>
      <c r="I33" s="88">
        <v>0.21</v>
      </c>
      <c r="J33" s="87">
        <f>ROUND(((SUM(BE119:BE194))*I33),  2)</f>
        <v>0</v>
      </c>
      <c r="L33" s="28"/>
    </row>
    <row r="34" spans="2:12" s="1" customFormat="1" ht="14.45" customHeight="1" x14ac:dyDescent="0.2">
      <c r="B34" s="28"/>
      <c r="E34" s="23" t="s">
        <v>46</v>
      </c>
      <c r="F34" s="87">
        <f>ROUND((SUM(BF119:BF194)),  2)</f>
        <v>0</v>
      </c>
      <c r="I34" s="88">
        <v>0.12</v>
      </c>
      <c r="J34" s="87">
        <f>ROUND(((SUM(BF119:BF194))*I34),  2)</f>
        <v>0</v>
      </c>
      <c r="L34" s="28"/>
    </row>
    <row r="35" spans="2:12" s="1" customFormat="1" ht="14.45" hidden="1" customHeight="1" x14ac:dyDescent="0.2">
      <c r="B35" s="28"/>
      <c r="E35" s="23" t="s">
        <v>47</v>
      </c>
      <c r="F35" s="87">
        <f>ROUND((SUM(BG119:BG194)),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48</v>
      </c>
      <c r="F36" s="87">
        <f>ROUND((SUM(BH119:BH194)),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49</v>
      </c>
      <c r="F37" s="87">
        <f>ROUND((SUM(BI119:BI194)),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53</v>
      </c>
      <c r="E50" s="38"/>
      <c r="F50" s="38"/>
      <c r="G50" s="37" t="s">
        <v>54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55</v>
      </c>
      <c r="E61" s="30"/>
      <c r="F61" s="95" t="s">
        <v>56</v>
      </c>
      <c r="G61" s="39" t="s">
        <v>55</v>
      </c>
      <c r="H61" s="30"/>
      <c r="I61" s="30"/>
      <c r="J61" s="96" t="s">
        <v>56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57</v>
      </c>
      <c r="E65" s="38"/>
      <c r="F65" s="38"/>
      <c r="G65" s="37" t="s">
        <v>58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55</v>
      </c>
      <c r="E76" s="30"/>
      <c r="F76" s="95" t="s">
        <v>56</v>
      </c>
      <c r="G76" s="39" t="s">
        <v>55</v>
      </c>
      <c r="H76" s="30"/>
      <c r="I76" s="30"/>
      <c r="J76" s="96" t="s">
        <v>56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112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250" t="str">
        <f>E7</f>
        <v>STAVEBNÍ ÚPRAVY BYTU 12/3  2.NP ŠVÉDSKÁ 107/39</v>
      </c>
      <c r="F85" s="251"/>
      <c r="G85" s="251"/>
      <c r="H85" s="251"/>
      <c r="L85" s="28"/>
    </row>
    <row r="86" spans="2:47" s="1" customFormat="1" ht="12" customHeight="1" x14ac:dyDescent="0.2">
      <c r="B86" s="28"/>
      <c r="C86" s="23" t="s">
        <v>110</v>
      </c>
      <c r="L86" s="28"/>
    </row>
    <row r="87" spans="2:47" s="1" customFormat="1" ht="16.5" customHeight="1" x14ac:dyDescent="0.2">
      <c r="B87" s="28"/>
      <c r="E87" s="230" t="str">
        <f>E9</f>
        <v>C. EI - OPRAVY</v>
      </c>
      <c r="F87" s="249"/>
      <c r="G87" s="249"/>
      <c r="H87" s="249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>PRAHA 5</v>
      </c>
      <c r="I89" s="23" t="s">
        <v>22</v>
      </c>
      <c r="J89" s="48" t="str">
        <f>IF(J12="","",J12)</f>
        <v>10. 4. 2024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40.15" customHeight="1" x14ac:dyDescent="0.2">
      <c r="B91" s="28"/>
      <c r="C91" s="23" t="s">
        <v>24</v>
      </c>
      <c r="F91" s="21" t="str">
        <f>E15</f>
        <v>CENTRA a.s. Na Zatlance 1350 Praha 5</v>
      </c>
      <c r="I91" s="23" t="s">
        <v>30</v>
      </c>
      <c r="J91" s="26" t="str">
        <f>E21</f>
        <v>Studio PHX s.r.o. Ondříčkova 384/33 Praha 3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 xml:space="preserve">Ing. Jan Brožek s.r.o.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113</v>
      </c>
      <c r="D94" s="89"/>
      <c r="E94" s="89"/>
      <c r="F94" s="89"/>
      <c r="G94" s="89"/>
      <c r="H94" s="89"/>
      <c r="I94" s="89"/>
      <c r="J94" s="98" t="s">
        <v>114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115</v>
      </c>
      <c r="J96" s="62">
        <f>J119</f>
        <v>0</v>
      </c>
      <c r="L96" s="28"/>
      <c r="AU96" s="13" t="s">
        <v>116</v>
      </c>
    </row>
    <row r="97" spans="2:12" s="8" customFormat="1" ht="24.95" customHeight="1" x14ac:dyDescent="0.2">
      <c r="B97" s="100"/>
      <c r="D97" s="101" t="s">
        <v>430</v>
      </c>
      <c r="E97" s="102"/>
      <c r="F97" s="102"/>
      <c r="G97" s="102"/>
      <c r="H97" s="102"/>
      <c r="I97" s="102"/>
      <c r="J97" s="103">
        <f>J120</f>
        <v>0</v>
      </c>
      <c r="L97" s="100"/>
    </row>
    <row r="98" spans="2:12" s="8" customFormat="1" ht="24.95" customHeight="1" x14ac:dyDescent="0.2">
      <c r="B98" s="100"/>
      <c r="D98" s="101" t="s">
        <v>582</v>
      </c>
      <c r="E98" s="102"/>
      <c r="F98" s="102"/>
      <c r="G98" s="102"/>
      <c r="H98" s="102"/>
      <c r="I98" s="102"/>
      <c r="J98" s="103">
        <f>J121</f>
        <v>0</v>
      </c>
      <c r="L98" s="100"/>
    </row>
    <row r="99" spans="2:12" s="8" customFormat="1" ht="24.95" customHeight="1" x14ac:dyDescent="0.2">
      <c r="B99" s="100"/>
      <c r="D99" s="101" t="s">
        <v>583</v>
      </c>
      <c r="E99" s="102"/>
      <c r="F99" s="102"/>
      <c r="G99" s="102"/>
      <c r="H99" s="102"/>
      <c r="I99" s="102"/>
      <c r="J99" s="103">
        <f>J172</f>
        <v>0</v>
      </c>
      <c r="L99" s="100"/>
    </row>
    <row r="100" spans="2:12" s="1" customFormat="1" ht="21.75" customHeight="1" x14ac:dyDescent="0.2">
      <c r="B100" s="28"/>
      <c r="L100" s="28"/>
    </row>
    <row r="101" spans="2:12" s="1" customFormat="1" ht="6.95" customHeight="1" x14ac:dyDescent="0.2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28"/>
    </row>
    <row r="105" spans="2:12" s="1" customFormat="1" ht="6.95" customHeight="1" x14ac:dyDescent="0.2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28"/>
    </row>
    <row r="106" spans="2:12" s="1" customFormat="1" ht="24.95" customHeight="1" x14ac:dyDescent="0.2">
      <c r="B106" s="28"/>
      <c r="C106" s="17" t="s">
        <v>131</v>
      </c>
      <c r="L106" s="28"/>
    </row>
    <row r="107" spans="2:12" s="1" customFormat="1" ht="6.95" customHeight="1" x14ac:dyDescent="0.2">
      <c r="B107" s="28"/>
      <c r="L107" s="28"/>
    </row>
    <row r="108" spans="2:12" s="1" customFormat="1" ht="12" customHeight="1" x14ac:dyDescent="0.2">
      <c r="B108" s="28"/>
      <c r="C108" s="23" t="s">
        <v>16</v>
      </c>
      <c r="L108" s="28"/>
    </row>
    <row r="109" spans="2:12" s="1" customFormat="1" ht="16.5" customHeight="1" x14ac:dyDescent="0.2">
      <c r="B109" s="28"/>
      <c r="E109" s="250" t="str">
        <f>E7</f>
        <v>STAVEBNÍ ÚPRAVY BYTU 12/3  2.NP ŠVÉDSKÁ 107/39</v>
      </c>
      <c r="F109" s="251"/>
      <c r="G109" s="251"/>
      <c r="H109" s="251"/>
      <c r="L109" s="28"/>
    </row>
    <row r="110" spans="2:12" s="1" customFormat="1" ht="12" customHeight="1" x14ac:dyDescent="0.2">
      <c r="B110" s="28"/>
      <c r="C110" s="23" t="s">
        <v>110</v>
      </c>
      <c r="L110" s="28"/>
    </row>
    <row r="111" spans="2:12" s="1" customFormat="1" ht="16.5" customHeight="1" x14ac:dyDescent="0.2">
      <c r="B111" s="28"/>
      <c r="E111" s="230" t="str">
        <f>E9</f>
        <v>C. EI - OPRAVY</v>
      </c>
      <c r="F111" s="249"/>
      <c r="G111" s="249"/>
      <c r="H111" s="249"/>
      <c r="L111" s="28"/>
    </row>
    <row r="112" spans="2:12" s="1" customFormat="1" ht="6.95" customHeight="1" x14ac:dyDescent="0.2">
      <c r="B112" s="28"/>
      <c r="L112" s="28"/>
    </row>
    <row r="113" spans="2:65" s="1" customFormat="1" ht="12" customHeight="1" x14ac:dyDescent="0.2">
      <c r="B113" s="28"/>
      <c r="C113" s="23" t="s">
        <v>20</v>
      </c>
      <c r="F113" s="21" t="str">
        <f>F12</f>
        <v>PRAHA 5</v>
      </c>
      <c r="I113" s="23" t="s">
        <v>22</v>
      </c>
      <c r="J113" s="48" t="str">
        <f>IF(J12="","",J12)</f>
        <v>10. 4. 2024</v>
      </c>
      <c r="L113" s="28"/>
    </row>
    <row r="114" spans="2:65" s="1" customFormat="1" ht="6.95" customHeight="1" x14ac:dyDescent="0.2">
      <c r="B114" s="28"/>
      <c r="L114" s="28"/>
    </row>
    <row r="115" spans="2:65" s="1" customFormat="1" ht="40.15" customHeight="1" x14ac:dyDescent="0.2">
      <c r="B115" s="28"/>
      <c r="C115" s="23" t="s">
        <v>24</v>
      </c>
      <c r="F115" s="21" t="str">
        <f>E15</f>
        <v>CENTRA a.s. Na Zatlance 1350 Praha 5</v>
      </c>
      <c r="I115" s="23" t="s">
        <v>30</v>
      </c>
      <c r="J115" s="26" t="str">
        <f>E21</f>
        <v>Studio PHX s.r.o. Ondříčkova 384/33 Praha 3</v>
      </c>
      <c r="L115" s="28"/>
    </row>
    <row r="116" spans="2:65" s="1" customFormat="1" ht="15.2" customHeight="1" x14ac:dyDescent="0.2">
      <c r="B116" s="28"/>
      <c r="C116" s="23" t="s">
        <v>28</v>
      </c>
      <c r="F116" s="21" t="str">
        <f>IF(E18="","",E18)</f>
        <v>Vyplň údaj</v>
      </c>
      <c r="I116" s="23" t="s">
        <v>34</v>
      </c>
      <c r="J116" s="26" t="str">
        <f>E24</f>
        <v xml:space="preserve">Ing. Jan Brožek s.r.o. </v>
      </c>
      <c r="L116" s="28"/>
    </row>
    <row r="117" spans="2:65" s="1" customFormat="1" ht="10.35" customHeight="1" x14ac:dyDescent="0.2">
      <c r="B117" s="28"/>
      <c r="L117" s="28"/>
    </row>
    <row r="118" spans="2:65" s="10" customFormat="1" ht="29.25" customHeight="1" x14ac:dyDescent="0.2">
      <c r="B118" s="108"/>
      <c r="C118" s="109" t="s">
        <v>132</v>
      </c>
      <c r="D118" s="110" t="s">
        <v>65</v>
      </c>
      <c r="E118" s="110" t="s">
        <v>61</v>
      </c>
      <c r="F118" s="110" t="s">
        <v>62</v>
      </c>
      <c r="G118" s="110" t="s">
        <v>133</v>
      </c>
      <c r="H118" s="110" t="s">
        <v>134</v>
      </c>
      <c r="I118" s="110" t="s">
        <v>135</v>
      </c>
      <c r="J118" s="110" t="s">
        <v>114</v>
      </c>
      <c r="K118" s="111" t="s">
        <v>136</v>
      </c>
      <c r="L118" s="108"/>
      <c r="M118" s="55" t="s">
        <v>1</v>
      </c>
      <c r="N118" s="56" t="s">
        <v>44</v>
      </c>
      <c r="O118" s="56" t="s">
        <v>137</v>
      </c>
      <c r="P118" s="56" t="s">
        <v>138</v>
      </c>
      <c r="Q118" s="56" t="s">
        <v>139</v>
      </c>
      <c r="R118" s="56" t="s">
        <v>140</v>
      </c>
      <c r="S118" s="56" t="s">
        <v>141</v>
      </c>
      <c r="T118" s="57" t="s">
        <v>142</v>
      </c>
    </row>
    <row r="119" spans="2:65" s="1" customFormat="1" ht="22.9" customHeight="1" x14ac:dyDescent="0.25">
      <c r="B119" s="28"/>
      <c r="C119" s="60" t="s">
        <v>143</v>
      </c>
      <c r="J119" s="112">
        <f>BK119</f>
        <v>0</v>
      </c>
      <c r="L119" s="28"/>
      <c r="M119" s="58"/>
      <c r="N119" s="49"/>
      <c r="O119" s="49"/>
      <c r="P119" s="113">
        <f>P120+P121+P172</f>
        <v>0</v>
      </c>
      <c r="Q119" s="49"/>
      <c r="R119" s="113">
        <f>R120+R121+R172</f>
        <v>0</v>
      </c>
      <c r="S119" s="49"/>
      <c r="T119" s="114">
        <f>T120+T121+T172</f>
        <v>0</v>
      </c>
      <c r="AT119" s="13" t="s">
        <v>79</v>
      </c>
      <c r="AU119" s="13" t="s">
        <v>116</v>
      </c>
      <c r="BK119" s="115">
        <f>BK120+BK121+BK172</f>
        <v>0</v>
      </c>
    </row>
    <row r="120" spans="2:65" s="11" customFormat="1" ht="25.9" customHeight="1" x14ac:dyDescent="0.2">
      <c r="B120" s="116"/>
      <c r="D120" s="117" t="s">
        <v>79</v>
      </c>
      <c r="E120" s="118" t="s">
        <v>435</v>
      </c>
      <c r="F120" s="118" t="s">
        <v>436</v>
      </c>
      <c r="I120" s="119"/>
      <c r="J120" s="120">
        <f>BK120</f>
        <v>0</v>
      </c>
      <c r="L120" s="116"/>
      <c r="M120" s="121"/>
      <c r="P120" s="122">
        <v>0</v>
      </c>
      <c r="R120" s="122">
        <v>0</v>
      </c>
      <c r="T120" s="123">
        <v>0</v>
      </c>
      <c r="AR120" s="117" t="s">
        <v>88</v>
      </c>
      <c r="AT120" s="124" t="s">
        <v>79</v>
      </c>
      <c r="AU120" s="124" t="s">
        <v>80</v>
      </c>
      <c r="AY120" s="117" t="s">
        <v>146</v>
      </c>
      <c r="BK120" s="125">
        <v>0</v>
      </c>
    </row>
    <row r="121" spans="2:65" s="11" customFormat="1" ht="25.9" customHeight="1" x14ac:dyDescent="0.2">
      <c r="B121" s="116"/>
      <c r="D121" s="117" t="s">
        <v>79</v>
      </c>
      <c r="E121" s="118" t="s">
        <v>584</v>
      </c>
      <c r="F121" s="118" t="s">
        <v>585</v>
      </c>
      <c r="I121" s="119"/>
      <c r="J121" s="120">
        <f>BK121</f>
        <v>0</v>
      </c>
      <c r="L121" s="116"/>
      <c r="M121" s="121"/>
      <c r="P121" s="122">
        <f>SUM(P122:P171)</f>
        <v>0</v>
      </c>
      <c r="R121" s="122">
        <f>SUM(R122:R171)</f>
        <v>0</v>
      </c>
      <c r="T121" s="123">
        <f>SUM(T122:T171)</f>
        <v>0</v>
      </c>
      <c r="AR121" s="117" t="s">
        <v>88</v>
      </c>
      <c r="AT121" s="124" t="s">
        <v>79</v>
      </c>
      <c r="AU121" s="124" t="s">
        <v>80</v>
      </c>
      <c r="AY121" s="117" t="s">
        <v>146</v>
      </c>
      <c r="BK121" s="125">
        <f>SUM(BK122:BK171)</f>
        <v>0</v>
      </c>
    </row>
    <row r="122" spans="2:65" s="1" customFormat="1" ht="24.2" customHeight="1" x14ac:dyDescent="0.2">
      <c r="B122" s="28"/>
      <c r="C122" s="126" t="s">
        <v>88</v>
      </c>
      <c r="D122" s="126" t="s">
        <v>147</v>
      </c>
      <c r="E122" s="127" t="s">
        <v>586</v>
      </c>
      <c r="F122" s="128" t="s">
        <v>587</v>
      </c>
      <c r="G122" s="129" t="s">
        <v>188</v>
      </c>
      <c r="H122" s="130">
        <v>70</v>
      </c>
      <c r="I122" s="131"/>
      <c r="J122" s="132">
        <f>ROUND(I122*H122,2)</f>
        <v>0</v>
      </c>
      <c r="K122" s="128" t="s">
        <v>830</v>
      </c>
      <c r="L122" s="28"/>
      <c r="M122" s="133" t="s">
        <v>1</v>
      </c>
      <c r="N122" s="134" t="s">
        <v>46</v>
      </c>
      <c r="P122" s="135">
        <f>O122*H122</f>
        <v>0</v>
      </c>
      <c r="Q122" s="135">
        <v>0</v>
      </c>
      <c r="R122" s="135">
        <f>Q122*H122</f>
        <v>0</v>
      </c>
      <c r="S122" s="135">
        <v>0</v>
      </c>
      <c r="T122" s="136">
        <f>S122*H122</f>
        <v>0</v>
      </c>
      <c r="AR122" s="137" t="s">
        <v>151</v>
      </c>
      <c r="AT122" s="137" t="s">
        <v>147</v>
      </c>
      <c r="AU122" s="137" t="s">
        <v>88</v>
      </c>
      <c r="AY122" s="13" t="s">
        <v>146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3" t="s">
        <v>152</v>
      </c>
      <c r="BK122" s="138">
        <f>ROUND(I122*H122,2)</f>
        <v>0</v>
      </c>
      <c r="BL122" s="13" t="s">
        <v>151</v>
      </c>
      <c r="BM122" s="137" t="s">
        <v>152</v>
      </c>
    </row>
    <row r="123" spans="2:65" s="1" customFormat="1" x14ac:dyDescent="0.2">
      <c r="B123" s="28"/>
      <c r="D123" s="139" t="s">
        <v>153</v>
      </c>
      <c r="F123" s="140" t="s">
        <v>587</v>
      </c>
      <c r="I123" s="141"/>
      <c r="L123" s="28"/>
      <c r="M123" s="142"/>
      <c r="T123" s="52"/>
      <c r="AT123" s="13" t="s">
        <v>153</v>
      </c>
      <c r="AU123" s="13" t="s">
        <v>88</v>
      </c>
    </row>
    <row r="124" spans="2:65" s="1" customFormat="1" ht="24.2" customHeight="1" x14ac:dyDescent="0.2">
      <c r="B124" s="28"/>
      <c r="C124" s="126" t="s">
        <v>152</v>
      </c>
      <c r="D124" s="126" t="s">
        <v>147</v>
      </c>
      <c r="E124" s="127" t="s">
        <v>588</v>
      </c>
      <c r="F124" s="128" t="s">
        <v>589</v>
      </c>
      <c r="G124" s="129" t="s">
        <v>207</v>
      </c>
      <c r="H124" s="130">
        <v>30</v>
      </c>
      <c r="I124" s="131"/>
      <c r="J124" s="132">
        <f>ROUND(I124*H124,2)</f>
        <v>0</v>
      </c>
      <c r="K124" s="128" t="s">
        <v>830</v>
      </c>
      <c r="L124" s="28"/>
      <c r="M124" s="133" t="s">
        <v>1</v>
      </c>
      <c r="N124" s="134" t="s">
        <v>46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151</v>
      </c>
      <c r="AT124" s="137" t="s">
        <v>147</v>
      </c>
      <c r="AU124" s="137" t="s">
        <v>88</v>
      </c>
      <c r="AY124" s="13" t="s">
        <v>146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3" t="s">
        <v>152</v>
      </c>
      <c r="BK124" s="138">
        <f>ROUND(I124*H124,2)</f>
        <v>0</v>
      </c>
      <c r="BL124" s="13" t="s">
        <v>151</v>
      </c>
      <c r="BM124" s="137" t="s">
        <v>151</v>
      </c>
    </row>
    <row r="125" spans="2:65" s="1" customFormat="1" x14ac:dyDescent="0.2">
      <c r="B125" s="28"/>
      <c r="D125" s="139" t="s">
        <v>153</v>
      </c>
      <c r="F125" s="140" t="s">
        <v>589</v>
      </c>
      <c r="I125" s="141"/>
      <c r="L125" s="28"/>
      <c r="M125" s="142"/>
      <c r="T125" s="52"/>
      <c r="AT125" s="13" t="s">
        <v>153</v>
      </c>
      <c r="AU125" s="13" t="s">
        <v>88</v>
      </c>
    </row>
    <row r="126" spans="2:65" s="1" customFormat="1" ht="24.2" customHeight="1" x14ac:dyDescent="0.2">
      <c r="B126" s="28"/>
      <c r="C126" s="126" t="s">
        <v>158</v>
      </c>
      <c r="D126" s="126" t="s">
        <v>147</v>
      </c>
      <c r="E126" s="127" t="s">
        <v>590</v>
      </c>
      <c r="F126" s="128" t="s">
        <v>591</v>
      </c>
      <c r="G126" s="129" t="s">
        <v>207</v>
      </c>
      <c r="H126" s="130">
        <v>17</v>
      </c>
      <c r="I126" s="131"/>
      <c r="J126" s="132">
        <f>ROUND(I126*H126,2)</f>
        <v>0</v>
      </c>
      <c r="K126" s="128" t="s">
        <v>830</v>
      </c>
      <c r="L126" s="28"/>
      <c r="M126" s="133" t="s">
        <v>1</v>
      </c>
      <c r="N126" s="134" t="s">
        <v>46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151</v>
      </c>
      <c r="AT126" s="137" t="s">
        <v>147</v>
      </c>
      <c r="AU126" s="137" t="s">
        <v>88</v>
      </c>
      <c r="AY126" s="13" t="s">
        <v>146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3" t="s">
        <v>152</v>
      </c>
      <c r="BK126" s="138">
        <f>ROUND(I126*H126,2)</f>
        <v>0</v>
      </c>
      <c r="BL126" s="13" t="s">
        <v>151</v>
      </c>
      <c r="BM126" s="137" t="s">
        <v>161</v>
      </c>
    </row>
    <row r="127" spans="2:65" s="1" customFormat="1" x14ac:dyDescent="0.2">
      <c r="B127" s="28"/>
      <c r="D127" s="139" t="s">
        <v>153</v>
      </c>
      <c r="F127" s="140" t="s">
        <v>591</v>
      </c>
      <c r="I127" s="141"/>
      <c r="L127" s="28"/>
      <c r="M127" s="142"/>
      <c r="T127" s="52"/>
      <c r="AT127" s="13" t="s">
        <v>153</v>
      </c>
      <c r="AU127" s="13" t="s">
        <v>88</v>
      </c>
    </row>
    <row r="128" spans="2:65" s="1" customFormat="1" ht="16.5" customHeight="1" x14ac:dyDescent="0.2">
      <c r="B128" s="28"/>
      <c r="C128" s="126" t="s">
        <v>151</v>
      </c>
      <c r="D128" s="126" t="s">
        <v>147</v>
      </c>
      <c r="E128" s="127" t="s">
        <v>592</v>
      </c>
      <c r="F128" s="128" t="s">
        <v>593</v>
      </c>
      <c r="G128" s="129" t="s">
        <v>207</v>
      </c>
      <c r="H128" s="130">
        <v>47</v>
      </c>
      <c r="I128" s="131"/>
      <c r="J128" s="132">
        <f>ROUND(I128*H128,2)</f>
        <v>0</v>
      </c>
      <c r="K128" s="128" t="s">
        <v>830</v>
      </c>
      <c r="L128" s="28"/>
      <c r="M128" s="133" t="s">
        <v>1</v>
      </c>
      <c r="N128" s="134" t="s">
        <v>46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151</v>
      </c>
      <c r="AT128" s="137" t="s">
        <v>147</v>
      </c>
      <c r="AU128" s="137" t="s">
        <v>88</v>
      </c>
      <c r="AY128" s="13" t="s">
        <v>146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3" t="s">
        <v>152</v>
      </c>
      <c r="BK128" s="138">
        <f>ROUND(I128*H128,2)</f>
        <v>0</v>
      </c>
      <c r="BL128" s="13" t="s">
        <v>151</v>
      </c>
      <c r="BM128" s="137" t="s">
        <v>164</v>
      </c>
    </row>
    <row r="129" spans="2:65" s="1" customFormat="1" x14ac:dyDescent="0.2">
      <c r="B129" s="28"/>
      <c r="D129" s="139" t="s">
        <v>153</v>
      </c>
      <c r="F129" s="140" t="s">
        <v>593</v>
      </c>
      <c r="I129" s="141"/>
      <c r="L129" s="28"/>
      <c r="M129" s="142"/>
      <c r="T129" s="52"/>
      <c r="AT129" s="13" t="s">
        <v>153</v>
      </c>
      <c r="AU129" s="13" t="s">
        <v>88</v>
      </c>
    </row>
    <row r="130" spans="2:65" s="1" customFormat="1" ht="16.5" customHeight="1" x14ac:dyDescent="0.2">
      <c r="B130" s="28"/>
      <c r="C130" s="126" t="s">
        <v>165</v>
      </c>
      <c r="D130" s="126" t="s">
        <v>147</v>
      </c>
      <c r="E130" s="127" t="s">
        <v>594</v>
      </c>
      <c r="F130" s="128" t="s">
        <v>595</v>
      </c>
      <c r="G130" s="129" t="s">
        <v>207</v>
      </c>
      <c r="H130" s="130">
        <v>6</v>
      </c>
      <c r="I130" s="131"/>
      <c r="J130" s="132">
        <f>ROUND(I130*H130,2)</f>
        <v>0</v>
      </c>
      <c r="K130" s="128" t="s">
        <v>830</v>
      </c>
      <c r="L130" s="28"/>
      <c r="M130" s="133" t="s">
        <v>1</v>
      </c>
      <c r="N130" s="134" t="s">
        <v>46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151</v>
      </c>
      <c r="AT130" s="137" t="s">
        <v>147</v>
      </c>
      <c r="AU130" s="137" t="s">
        <v>88</v>
      </c>
      <c r="AY130" s="13" t="s">
        <v>146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3" t="s">
        <v>152</v>
      </c>
      <c r="BK130" s="138">
        <f>ROUND(I130*H130,2)</f>
        <v>0</v>
      </c>
      <c r="BL130" s="13" t="s">
        <v>151</v>
      </c>
      <c r="BM130" s="137" t="s">
        <v>168</v>
      </c>
    </row>
    <row r="131" spans="2:65" s="1" customFormat="1" x14ac:dyDescent="0.2">
      <c r="B131" s="28"/>
      <c r="D131" s="139" t="s">
        <v>153</v>
      </c>
      <c r="F131" s="140" t="s">
        <v>595</v>
      </c>
      <c r="I131" s="141"/>
      <c r="L131" s="28"/>
      <c r="M131" s="142"/>
      <c r="T131" s="52"/>
      <c r="AT131" s="13" t="s">
        <v>153</v>
      </c>
      <c r="AU131" s="13" t="s">
        <v>88</v>
      </c>
    </row>
    <row r="132" spans="2:65" s="1" customFormat="1" ht="16.5" customHeight="1" x14ac:dyDescent="0.2">
      <c r="B132" s="28"/>
      <c r="C132" s="126" t="s">
        <v>161</v>
      </c>
      <c r="D132" s="126" t="s">
        <v>147</v>
      </c>
      <c r="E132" s="127" t="s">
        <v>596</v>
      </c>
      <c r="F132" s="128" t="s">
        <v>597</v>
      </c>
      <c r="G132" s="129" t="s">
        <v>207</v>
      </c>
      <c r="H132" s="130">
        <v>47</v>
      </c>
      <c r="I132" s="131"/>
      <c r="J132" s="132">
        <f>ROUND(I132*H132,2)</f>
        <v>0</v>
      </c>
      <c r="K132" s="128" t="s">
        <v>830</v>
      </c>
      <c r="L132" s="28"/>
      <c r="M132" s="133" t="s">
        <v>1</v>
      </c>
      <c r="N132" s="134" t="s">
        <v>46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151</v>
      </c>
      <c r="AT132" s="137" t="s">
        <v>147</v>
      </c>
      <c r="AU132" s="137" t="s">
        <v>88</v>
      </c>
      <c r="AY132" s="13" t="s">
        <v>146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3" t="s">
        <v>152</v>
      </c>
      <c r="BK132" s="138">
        <f>ROUND(I132*H132,2)</f>
        <v>0</v>
      </c>
      <c r="BL132" s="13" t="s">
        <v>151</v>
      </c>
      <c r="BM132" s="137" t="s">
        <v>8</v>
      </c>
    </row>
    <row r="133" spans="2:65" s="1" customFormat="1" x14ac:dyDescent="0.2">
      <c r="B133" s="28"/>
      <c r="D133" s="139" t="s">
        <v>153</v>
      </c>
      <c r="F133" s="140" t="s">
        <v>597</v>
      </c>
      <c r="I133" s="141"/>
      <c r="L133" s="28"/>
      <c r="M133" s="142"/>
      <c r="T133" s="52"/>
      <c r="AT133" s="13" t="s">
        <v>153</v>
      </c>
      <c r="AU133" s="13" t="s">
        <v>88</v>
      </c>
    </row>
    <row r="134" spans="2:65" s="1" customFormat="1" ht="16.5" customHeight="1" x14ac:dyDescent="0.2">
      <c r="B134" s="28"/>
      <c r="C134" s="126" t="s">
        <v>171</v>
      </c>
      <c r="D134" s="126" t="s">
        <v>147</v>
      </c>
      <c r="E134" s="127" t="s">
        <v>598</v>
      </c>
      <c r="F134" s="128" t="s">
        <v>599</v>
      </c>
      <c r="G134" s="129" t="s">
        <v>207</v>
      </c>
      <c r="H134" s="130">
        <v>2</v>
      </c>
      <c r="I134" s="131"/>
      <c r="J134" s="132">
        <f>ROUND(I134*H134,2)</f>
        <v>0</v>
      </c>
      <c r="K134" s="128" t="s">
        <v>830</v>
      </c>
      <c r="L134" s="28"/>
      <c r="M134" s="133" t="s">
        <v>1</v>
      </c>
      <c r="N134" s="134" t="s">
        <v>46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151</v>
      </c>
      <c r="AT134" s="137" t="s">
        <v>147</v>
      </c>
      <c r="AU134" s="137" t="s">
        <v>88</v>
      </c>
      <c r="AY134" s="13" t="s">
        <v>146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3" t="s">
        <v>152</v>
      </c>
      <c r="BK134" s="138">
        <f>ROUND(I134*H134,2)</f>
        <v>0</v>
      </c>
      <c r="BL134" s="13" t="s">
        <v>151</v>
      </c>
      <c r="BM134" s="137" t="s">
        <v>174</v>
      </c>
    </row>
    <row r="135" spans="2:65" s="1" customFormat="1" x14ac:dyDescent="0.2">
      <c r="B135" s="28"/>
      <c r="D135" s="139" t="s">
        <v>153</v>
      </c>
      <c r="F135" s="140" t="s">
        <v>599</v>
      </c>
      <c r="I135" s="141"/>
      <c r="L135" s="28"/>
      <c r="M135" s="142"/>
      <c r="T135" s="52"/>
      <c r="AT135" s="13" t="s">
        <v>153</v>
      </c>
      <c r="AU135" s="13" t="s">
        <v>88</v>
      </c>
    </row>
    <row r="136" spans="2:65" s="1" customFormat="1" ht="16.5" customHeight="1" x14ac:dyDescent="0.2">
      <c r="B136" s="28"/>
      <c r="C136" s="126" t="s">
        <v>164</v>
      </c>
      <c r="D136" s="126" t="s">
        <v>147</v>
      </c>
      <c r="E136" s="127" t="s">
        <v>600</v>
      </c>
      <c r="F136" s="128" t="s">
        <v>601</v>
      </c>
      <c r="G136" s="129" t="s">
        <v>207</v>
      </c>
      <c r="H136" s="130">
        <v>7</v>
      </c>
      <c r="I136" s="131"/>
      <c r="J136" s="132">
        <f>ROUND(I136*H136,2)</f>
        <v>0</v>
      </c>
      <c r="K136" s="128" t="s">
        <v>830</v>
      </c>
      <c r="L136" s="28"/>
      <c r="M136" s="133" t="s">
        <v>1</v>
      </c>
      <c r="N136" s="134" t="s">
        <v>46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151</v>
      </c>
      <c r="AT136" s="137" t="s">
        <v>147</v>
      </c>
      <c r="AU136" s="137" t="s">
        <v>88</v>
      </c>
      <c r="AY136" s="13" t="s">
        <v>146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3" t="s">
        <v>152</v>
      </c>
      <c r="BK136" s="138">
        <f>ROUND(I136*H136,2)</f>
        <v>0</v>
      </c>
      <c r="BL136" s="13" t="s">
        <v>151</v>
      </c>
      <c r="BM136" s="137" t="s">
        <v>177</v>
      </c>
    </row>
    <row r="137" spans="2:65" s="1" customFormat="1" x14ac:dyDescent="0.2">
      <c r="B137" s="28"/>
      <c r="D137" s="139" t="s">
        <v>153</v>
      </c>
      <c r="F137" s="140" t="s">
        <v>601</v>
      </c>
      <c r="I137" s="141"/>
      <c r="L137" s="28"/>
      <c r="M137" s="142"/>
      <c r="T137" s="52"/>
      <c r="AT137" s="13" t="s">
        <v>153</v>
      </c>
      <c r="AU137" s="13" t="s">
        <v>88</v>
      </c>
    </row>
    <row r="138" spans="2:65" s="1" customFormat="1" ht="24.2" customHeight="1" x14ac:dyDescent="0.2">
      <c r="B138" s="28"/>
      <c r="C138" s="126" t="s">
        <v>178</v>
      </c>
      <c r="D138" s="126" t="s">
        <v>147</v>
      </c>
      <c r="E138" s="127" t="s">
        <v>602</v>
      </c>
      <c r="F138" s="128" t="s">
        <v>603</v>
      </c>
      <c r="G138" s="129" t="s">
        <v>404</v>
      </c>
      <c r="H138" s="130">
        <v>1</v>
      </c>
      <c r="I138" s="131"/>
      <c r="J138" s="132">
        <f>ROUND(I138*H138,2)</f>
        <v>0</v>
      </c>
      <c r="K138" s="128" t="s">
        <v>1</v>
      </c>
      <c r="L138" s="28"/>
      <c r="M138" s="133" t="s">
        <v>1</v>
      </c>
      <c r="N138" s="134" t="s">
        <v>46</v>
      </c>
      <c r="P138" s="135">
        <f>O138*H138</f>
        <v>0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151</v>
      </c>
      <c r="AT138" s="137" t="s">
        <v>147</v>
      </c>
      <c r="AU138" s="137" t="s">
        <v>88</v>
      </c>
      <c r="AY138" s="13" t="s">
        <v>146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3" t="s">
        <v>152</v>
      </c>
      <c r="BK138" s="138">
        <f>ROUND(I138*H138,2)</f>
        <v>0</v>
      </c>
      <c r="BL138" s="13" t="s">
        <v>151</v>
      </c>
      <c r="BM138" s="137" t="s">
        <v>181</v>
      </c>
    </row>
    <row r="139" spans="2:65" s="1" customFormat="1" ht="19.5" x14ac:dyDescent="0.2">
      <c r="B139" s="28"/>
      <c r="D139" s="139" t="s">
        <v>153</v>
      </c>
      <c r="F139" s="140" t="s">
        <v>603</v>
      </c>
      <c r="I139" s="141"/>
      <c r="L139" s="28"/>
      <c r="M139" s="142"/>
      <c r="T139" s="52"/>
      <c r="AT139" s="13" t="s">
        <v>153</v>
      </c>
      <c r="AU139" s="13" t="s">
        <v>88</v>
      </c>
    </row>
    <row r="140" spans="2:65" s="1" customFormat="1" ht="49.15" customHeight="1" x14ac:dyDescent="0.2">
      <c r="B140" s="28"/>
      <c r="C140" s="126" t="s">
        <v>168</v>
      </c>
      <c r="D140" s="126" t="s">
        <v>147</v>
      </c>
      <c r="E140" s="127" t="s">
        <v>604</v>
      </c>
      <c r="F140" s="128" t="s">
        <v>605</v>
      </c>
      <c r="G140" s="129" t="s">
        <v>404</v>
      </c>
      <c r="H140" s="130">
        <v>1</v>
      </c>
      <c r="I140" s="131"/>
      <c r="J140" s="132">
        <f>ROUND(I140*H140,2)</f>
        <v>0</v>
      </c>
      <c r="K140" s="128" t="s">
        <v>1</v>
      </c>
      <c r="L140" s="28"/>
      <c r="M140" s="133" t="s">
        <v>1</v>
      </c>
      <c r="N140" s="134" t="s">
        <v>46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151</v>
      </c>
      <c r="AT140" s="137" t="s">
        <v>147</v>
      </c>
      <c r="AU140" s="137" t="s">
        <v>88</v>
      </c>
      <c r="AY140" s="13" t="s">
        <v>146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3" t="s">
        <v>152</v>
      </c>
      <c r="BK140" s="138">
        <f>ROUND(I140*H140,2)</f>
        <v>0</v>
      </c>
      <c r="BL140" s="13" t="s">
        <v>151</v>
      </c>
      <c r="BM140" s="137" t="s">
        <v>184</v>
      </c>
    </row>
    <row r="141" spans="2:65" s="1" customFormat="1" ht="39" x14ac:dyDescent="0.2">
      <c r="B141" s="28"/>
      <c r="D141" s="139" t="s">
        <v>153</v>
      </c>
      <c r="F141" s="140" t="s">
        <v>605</v>
      </c>
      <c r="I141" s="141"/>
      <c r="L141" s="28"/>
      <c r="M141" s="142"/>
      <c r="T141" s="52"/>
      <c r="AT141" s="13" t="s">
        <v>153</v>
      </c>
      <c r="AU141" s="13" t="s">
        <v>88</v>
      </c>
    </row>
    <row r="142" spans="2:65" s="1" customFormat="1" ht="16.5" customHeight="1" x14ac:dyDescent="0.2">
      <c r="B142" s="28"/>
      <c r="C142" s="126" t="s">
        <v>185</v>
      </c>
      <c r="D142" s="126" t="s">
        <v>147</v>
      </c>
      <c r="E142" s="127" t="s">
        <v>606</v>
      </c>
      <c r="F142" s="128" t="s">
        <v>607</v>
      </c>
      <c r="G142" s="129" t="s">
        <v>207</v>
      </c>
      <c r="H142" s="130">
        <v>5</v>
      </c>
      <c r="I142" s="131"/>
      <c r="J142" s="132">
        <f>ROUND(I142*H142,2)</f>
        <v>0</v>
      </c>
      <c r="K142" s="128" t="s">
        <v>830</v>
      </c>
      <c r="L142" s="28"/>
      <c r="M142" s="133" t="s">
        <v>1</v>
      </c>
      <c r="N142" s="134" t="s">
        <v>46</v>
      </c>
      <c r="P142" s="135">
        <f>O142*H142</f>
        <v>0</v>
      </c>
      <c r="Q142" s="135">
        <v>0</v>
      </c>
      <c r="R142" s="135">
        <f>Q142*H142</f>
        <v>0</v>
      </c>
      <c r="S142" s="135">
        <v>0</v>
      </c>
      <c r="T142" s="136">
        <f>S142*H142</f>
        <v>0</v>
      </c>
      <c r="AR142" s="137" t="s">
        <v>151</v>
      </c>
      <c r="AT142" s="137" t="s">
        <v>147</v>
      </c>
      <c r="AU142" s="137" t="s">
        <v>88</v>
      </c>
      <c r="AY142" s="13" t="s">
        <v>146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3" t="s">
        <v>152</v>
      </c>
      <c r="BK142" s="138">
        <f>ROUND(I142*H142,2)</f>
        <v>0</v>
      </c>
      <c r="BL142" s="13" t="s">
        <v>151</v>
      </c>
      <c r="BM142" s="137" t="s">
        <v>189</v>
      </c>
    </row>
    <row r="143" spans="2:65" s="1" customFormat="1" x14ac:dyDescent="0.2">
      <c r="B143" s="28"/>
      <c r="D143" s="139" t="s">
        <v>153</v>
      </c>
      <c r="F143" s="140" t="s">
        <v>607</v>
      </c>
      <c r="I143" s="141"/>
      <c r="L143" s="28"/>
      <c r="M143" s="142"/>
      <c r="T143" s="52"/>
      <c r="AT143" s="13" t="s">
        <v>153</v>
      </c>
      <c r="AU143" s="13" t="s">
        <v>88</v>
      </c>
    </row>
    <row r="144" spans="2:65" s="1" customFormat="1" ht="16.5" customHeight="1" x14ac:dyDescent="0.2">
      <c r="B144" s="28"/>
      <c r="C144" s="126" t="s">
        <v>8</v>
      </c>
      <c r="D144" s="126" t="s">
        <v>147</v>
      </c>
      <c r="E144" s="127" t="s">
        <v>608</v>
      </c>
      <c r="F144" s="128" t="s">
        <v>609</v>
      </c>
      <c r="G144" s="129" t="s">
        <v>207</v>
      </c>
      <c r="H144" s="130">
        <v>2</v>
      </c>
      <c r="I144" s="131"/>
      <c r="J144" s="132">
        <f>ROUND(I144*H144,2)</f>
        <v>0</v>
      </c>
      <c r="K144" s="128" t="s">
        <v>830</v>
      </c>
      <c r="L144" s="28"/>
      <c r="M144" s="133" t="s">
        <v>1</v>
      </c>
      <c r="N144" s="134" t="s">
        <v>46</v>
      </c>
      <c r="P144" s="135">
        <f>O144*H144</f>
        <v>0</v>
      </c>
      <c r="Q144" s="135">
        <v>0</v>
      </c>
      <c r="R144" s="135">
        <f>Q144*H144</f>
        <v>0</v>
      </c>
      <c r="S144" s="135">
        <v>0</v>
      </c>
      <c r="T144" s="136">
        <f>S144*H144</f>
        <v>0</v>
      </c>
      <c r="AR144" s="137" t="s">
        <v>151</v>
      </c>
      <c r="AT144" s="137" t="s">
        <v>147</v>
      </c>
      <c r="AU144" s="137" t="s">
        <v>88</v>
      </c>
      <c r="AY144" s="13" t="s">
        <v>146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3" t="s">
        <v>152</v>
      </c>
      <c r="BK144" s="138">
        <f>ROUND(I144*H144,2)</f>
        <v>0</v>
      </c>
      <c r="BL144" s="13" t="s">
        <v>151</v>
      </c>
      <c r="BM144" s="137" t="s">
        <v>192</v>
      </c>
    </row>
    <row r="145" spans="2:65" s="1" customFormat="1" x14ac:dyDescent="0.2">
      <c r="B145" s="28"/>
      <c r="D145" s="139" t="s">
        <v>153</v>
      </c>
      <c r="F145" s="140" t="s">
        <v>609</v>
      </c>
      <c r="I145" s="141"/>
      <c r="L145" s="28"/>
      <c r="M145" s="142"/>
      <c r="T145" s="52"/>
      <c r="AT145" s="13" t="s">
        <v>153</v>
      </c>
      <c r="AU145" s="13" t="s">
        <v>88</v>
      </c>
    </row>
    <row r="146" spans="2:65" s="1" customFormat="1" ht="16.5" customHeight="1" x14ac:dyDescent="0.2">
      <c r="B146" s="28"/>
      <c r="C146" s="126" t="s">
        <v>193</v>
      </c>
      <c r="D146" s="126" t="s">
        <v>147</v>
      </c>
      <c r="E146" s="127" t="s">
        <v>610</v>
      </c>
      <c r="F146" s="128" t="s">
        <v>611</v>
      </c>
      <c r="G146" s="129" t="s">
        <v>207</v>
      </c>
      <c r="H146" s="130">
        <v>24</v>
      </c>
      <c r="I146" s="131"/>
      <c r="J146" s="132">
        <f>ROUND(I146*H146,2)</f>
        <v>0</v>
      </c>
      <c r="K146" s="128" t="s">
        <v>830</v>
      </c>
      <c r="L146" s="28"/>
      <c r="M146" s="133" t="s">
        <v>1</v>
      </c>
      <c r="N146" s="134" t="s">
        <v>46</v>
      </c>
      <c r="P146" s="135">
        <f>O146*H146</f>
        <v>0</v>
      </c>
      <c r="Q146" s="135">
        <v>0</v>
      </c>
      <c r="R146" s="135">
        <f>Q146*H146</f>
        <v>0</v>
      </c>
      <c r="S146" s="135">
        <v>0</v>
      </c>
      <c r="T146" s="136">
        <f>S146*H146</f>
        <v>0</v>
      </c>
      <c r="AR146" s="137" t="s">
        <v>151</v>
      </c>
      <c r="AT146" s="137" t="s">
        <v>147</v>
      </c>
      <c r="AU146" s="137" t="s">
        <v>88</v>
      </c>
      <c r="AY146" s="13" t="s">
        <v>146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3" t="s">
        <v>152</v>
      </c>
      <c r="BK146" s="138">
        <f>ROUND(I146*H146,2)</f>
        <v>0</v>
      </c>
      <c r="BL146" s="13" t="s">
        <v>151</v>
      </c>
      <c r="BM146" s="137" t="s">
        <v>196</v>
      </c>
    </row>
    <row r="147" spans="2:65" s="1" customFormat="1" x14ac:dyDescent="0.2">
      <c r="B147" s="28"/>
      <c r="D147" s="139" t="s">
        <v>153</v>
      </c>
      <c r="F147" s="140" t="s">
        <v>611</v>
      </c>
      <c r="I147" s="141"/>
      <c r="L147" s="28"/>
      <c r="M147" s="142"/>
      <c r="T147" s="52"/>
      <c r="AT147" s="13" t="s">
        <v>153</v>
      </c>
      <c r="AU147" s="13" t="s">
        <v>88</v>
      </c>
    </row>
    <row r="148" spans="2:65" s="1" customFormat="1" ht="24.2" customHeight="1" x14ac:dyDescent="0.2">
      <c r="B148" s="28"/>
      <c r="C148" s="126" t="s">
        <v>174</v>
      </c>
      <c r="D148" s="126" t="s">
        <v>147</v>
      </c>
      <c r="E148" s="127" t="s">
        <v>612</v>
      </c>
      <c r="F148" s="128" t="s">
        <v>613</v>
      </c>
      <c r="G148" s="129" t="s">
        <v>207</v>
      </c>
      <c r="H148" s="130">
        <v>1</v>
      </c>
      <c r="I148" s="131"/>
      <c r="J148" s="132">
        <f>ROUND(I148*H148,2)</f>
        <v>0</v>
      </c>
      <c r="K148" s="128" t="s">
        <v>1</v>
      </c>
      <c r="L148" s="28"/>
      <c r="M148" s="133" t="s">
        <v>1</v>
      </c>
      <c r="N148" s="134" t="s">
        <v>46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151</v>
      </c>
      <c r="AT148" s="137" t="s">
        <v>147</v>
      </c>
      <c r="AU148" s="137" t="s">
        <v>88</v>
      </c>
      <c r="AY148" s="13" t="s">
        <v>146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3" t="s">
        <v>152</v>
      </c>
      <c r="BK148" s="138">
        <f>ROUND(I148*H148,2)</f>
        <v>0</v>
      </c>
      <c r="BL148" s="13" t="s">
        <v>151</v>
      </c>
      <c r="BM148" s="137" t="s">
        <v>199</v>
      </c>
    </row>
    <row r="149" spans="2:65" s="1" customFormat="1" x14ac:dyDescent="0.2">
      <c r="B149" s="28"/>
      <c r="D149" s="139" t="s">
        <v>153</v>
      </c>
      <c r="F149" s="140" t="s">
        <v>613</v>
      </c>
      <c r="I149" s="141"/>
      <c r="L149" s="28"/>
      <c r="M149" s="142"/>
      <c r="T149" s="52"/>
      <c r="AT149" s="13" t="s">
        <v>153</v>
      </c>
      <c r="AU149" s="13" t="s">
        <v>88</v>
      </c>
    </row>
    <row r="150" spans="2:65" s="1" customFormat="1" ht="24.2" customHeight="1" x14ac:dyDescent="0.2">
      <c r="B150" s="28"/>
      <c r="C150" s="126" t="s">
        <v>201</v>
      </c>
      <c r="D150" s="126" t="s">
        <v>147</v>
      </c>
      <c r="E150" s="127" t="s">
        <v>614</v>
      </c>
      <c r="F150" s="128" t="s">
        <v>615</v>
      </c>
      <c r="G150" s="129" t="s">
        <v>207</v>
      </c>
      <c r="H150" s="130">
        <v>2</v>
      </c>
      <c r="I150" s="131"/>
      <c r="J150" s="132">
        <f>ROUND(I150*H150,2)</f>
        <v>0</v>
      </c>
      <c r="K150" s="128" t="s">
        <v>1</v>
      </c>
      <c r="L150" s="28"/>
      <c r="M150" s="133" t="s">
        <v>1</v>
      </c>
      <c r="N150" s="134" t="s">
        <v>46</v>
      </c>
      <c r="P150" s="135">
        <f>O150*H150</f>
        <v>0</v>
      </c>
      <c r="Q150" s="135">
        <v>0</v>
      </c>
      <c r="R150" s="135">
        <f>Q150*H150</f>
        <v>0</v>
      </c>
      <c r="S150" s="135">
        <v>0</v>
      </c>
      <c r="T150" s="136">
        <f>S150*H150</f>
        <v>0</v>
      </c>
      <c r="AR150" s="137" t="s">
        <v>151</v>
      </c>
      <c r="AT150" s="137" t="s">
        <v>147</v>
      </c>
      <c r="AU150" s="137" t="s">
        <v>88</v>
      </c>
      <c r="AY150" s="13" t="s">
        <v>146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3" t="s">
        <v>152</v>
      </c>
      <c r="BK150" s="138">
        <f>ROUND(I150*H150,2)</f>
        <v>0</v>
      </c>
      <c r="BL150" s="13" t="s">
        <v>151</v>
      </c>
      <c r="BM150" s="137" t="s">
        <v>204</v>
      </c>
    </row>
    <row r="151" spans="2:65" s="1" customFormat="1" x14ac:dyDescent="0.2">
      <c r="B151" s="28"/>
      <c r="D151" s="139" t="s">
        <v>153</v>
      </c>
      <c r="F151" s="140" t="s">
        <v>615</v>
      </c>
      <c r="I151" s="141"/>
      <c r="L151" s="28"/>
      <c r="M151" s="142"/>
      <c r="T151" s="52"/>
      <c r="AT151" s="13" t="s">
        <v>153</v>
      </c>
      <c r="AU151" s="13" t="s">
        <v>88</v>
      </c>
    </row>
    <row r="152" spans="2:65" s="1" customFormat="1" ht="24.2" customHeight="1" x14ac:dyDescent="0.2">
      <c r="B152" s="28"/>
      <c r="C152" s="126" t="s">
        <v>177</v>
      </c>
      <c r="D152" s="126" t="s">
        <v>147</v>
      </c>
      <c r="E152" s="127" t="s">
        <v>616</v>
      </c>
      <c r="F152" s="128" t="s">
        <v>617</v>
      </c>
      <c r="G152" s="129" t="s">
        <v>207</v>
      </c>
      <c r="H152" s="130">
        <v>3</v>
      </c>
      <c r="I152" s="131"/>
      <c r="J152" s="132">
        <f>ROUND(I152*H152,2)</f>
        <v>0</v>
      </c>
      <c r="K152" s="128" t="s">
        <v>1</v>
      </c>
      <c r="L152" s="28"/>
      <c r="M152" s="133" t="s">
        <v>1</v>
      </c>
      <c r="N152" s="134" t="s">
        <v>46</v>
      </c>
      <c r="P152" s="135">
        <f>O152*H152</f>
        <v>0</v>
      </c>
      <c r="Q152" s="135">
        <v>0</v>
      </c>
      <c r="R152" s="135">
        <f>Q152*H152</f>
        <v>0</v>
      </c>
      <c r="S152" s="135">
        <v>0</v>
      </c>
      <c r="T152" s="136">
        <f>S152*H152</f>
        <v>0</v>
      </c>
      <c r="AR152" s="137" t="s">
        <v>151</v>
      </c>
      <c r="AT152" s="137" t="s">
        <v>147</v>
      </c>
      <c r="AU152" s="137" t="s">
        <v>88</v>
      </c>
      <c r="AY152" s="13" t="s">
        <v>146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3" t="s">
        <v>152</v>
      </c>
      <c r="BK152" s="138">
        <f>ROUND(I152*H152,2)</f>
        <v>0</v>
      </c>
      <c r="BL152" s="13" t="s">
        <v>151</v>
      </c>
      <c r="BM152" s="137" t="s">
        <v>208</v>
      </c>
    </row>
    <row r="153" spans="2:65" s="1" customFormat="1" x14ac:dyDescent="0.2">
      <c r="B153" s="28"/>
      <c r="D153" s="139" t="s">
        <v>153</v>
      </c>
      <c r="F153" s="140" t="s">
        <v>617</v>
      </c>
      <c r="I153" s="141"/>
      <c r="L153" s="28"/>
      <c r="M153" s="142"/>
      <c r="T153" s="52"/>
      <c r="AT153" s="13" t="s">
        <v>153</v>
      </c>
      <c r="AU153" s="13" t="s">
        <v>88</v>
      </c>
    </row>
    <row r="154" spans="2:65" s="1" customFormat="1" ht="24.2" customHeight="1" x14ac:dyDescent="0.2">
      <c r="B154" s="28"/>
      <c r="C154" s="126" t="s">
        <v>213</v>
      </c>
      <c r="D154" s="126" t="s">
        <v>147</v>
      </c>
      <c r="E154" s="127" t="s">
        <v>618</v>
      </c>
      <c r="F154" s="128" t="s">
        <v>619</v>
      </c>
      <c r="G154" s="129" t="s">
        <v>207</v>
      </c>
      <c r="H154" s="130">
        <v>4</v>
      </c>
      <c r="I154" s="131"/>
      <c r="J154" s="132">
        <f>ROUND(I154*H154,2)</f>
        <v>0</v>
      </c>
      <c r="K154" s="128" t="s">
        <v>830</v>
      </c>
      <c r="L154" s="28"/>
      <c r="M154" s="133" t="s">
        <v>1</v>
      </c>
      <c r="N154" s="134" t="s">
        <v>46</v>
      </c>
      <c r="P154" s="135">
        <f>O154*H154</f>
        <v>0</v>
      </c>
      <c r="Q154" s="135">
        <v>0</v>
      </c>
      <c r="R154" s="135">
        <f>Q154*H154</f>
        <v>0</v>
      </c>
      <c r="S154" s="135">
        <v>0</v>
      </c>
      <c r="T154" s="136">
        <f>S154*H154</f>
        <v>0</v>
      </c>
      <c r="AR154" s="137" t="s">
        <v>151</v>
      </c>
      <c r="AT154" s="137" t="s">
        <v>147</v>
      </c>
      <c r="AU154" s="137" t="s">
        <v>88</v>
      </c>
      <c r="AY154" s="13" t="s">
        <v>146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3" t="s">
        <v>152</v>
      </c>
      <c r="BK154" s="138">
        <f>ROUND(I154*H154,2)</f>
        <v>0</v>
      </c>
      <c r="BL154" s="13" t="s">
        <v>151</v>
      </c>
      <c r="BM154" s="137" t="s">
        <v>216</v>
      </c>
    </row>
    <row r="155" spans="2:65" s="1" customFormat="1" ht="19.5" x14ac:dyDescent="0.2">
      <c r="B155" s="28"/>
      <c r="D155" s="139" t="s">
        <v>153</v>
      </c>
      <c r="F155" s="140" t="s">
        <v>619</v>
      </c>
      <c r="I155" s="141"/>
      <c r="L155" s="28"/>
      <c r="M155" s="142"/>
      <c r="T155" s="52"/>
      <c r="AT155" s="13" t="s">
        <v>153</v>
      </c>
      <c r="AU155" s="13" t="s">
        <v>88</v>
      </c>
    </row>
    <row r="156" spans="2:65" s="1" customFormat="1" ht="16.5" customHeight="1" x14ac:dyDescent="0.2">
      <c r="B156" s="28"/>
      <c r="C156" s="126" t="s">
        <v>181</v>
      </c>
      <c r="D156" s="126" t="s">
        <v>147</v>
      </c>
      <c r="E156" s="127" t="s">
        <v>620</v>
      </c>
      <c r="F156" s="128" t="s">
        <v>621</v>
      </c>
      <c r="G156" s="129" t="s">
        <v>188</v>
      </c>
      <c r="H156" s="130">
        <v>65</v>
      </c>
      <c r="I156" s="131"/>
      <c r="J156" s="132">
        <f>ROUND(I156*H156,2)</f>
        <v>0</v>
      </c>
      <c r="K156" s="128" t="s">
        <v>830</v>
      </c>
      <c r="L156" s="28"/>
      <c r="M156" s="133" t="s">
        <v>1</v>
      </c>
      <c r="N156" s="134" t="s">
        <v>46</v>
      </c>
      <c r="P156" s="135">
        <f>O156*H156</f>
        <v>0</v>
      </c>
      <c r="Q156" s="135">
        <v>0</v>
      </c>
      <c r="R156" s="135">
        <f>Q156*H156</f>
        <v>0</v>
      </c>
      <c r="S156" s="135">
        <v>0</v>
      </c>
      <c r="T156" s="136">
        <f>S156*H156</f>
        <v>0</v>
      </c>
      <c r="AR156" s="137" t="s">
        <v>151</v>
      </c>
      <c r="AT156" s="137" t="s">
        <v>147</v>
      </c>
      <c r="AU156" s="137" t="s">
        <v>88</v>
      </c>
      <c r="AY156" s="13" t="s">
        <v>146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3" t="s">
        <v>152</v>
      </c>
      <c r="BK156" s="138">
        <f>ROUND(I156*H156,2)</f>
        <v>0</v>
      </c>
      <c r="BL156" s="13" t="s">
        <v>151</v>
      </c>
      <c r="BM156" s="137" t="s">
        <v>219</v>
      </c>
    </row>
    <row r="157" spans="2:65" s="1" customFormat="1" x14ac:dyDescent="0.2">
      <c r="B157" s="28"/>
      <c r="D157" s="139" t="s">
        <v>153</v>
      </c>
      <c r="F157" s="140" t="s">
        <v>621</v>
      </c>
      <c r="I157" s="141"/>
      <c r="L157" s="28"/>
      <c r="M157" s="142"/>
      <c r="T157" s="52"/>
      <c r="AT157" s="13" t="s">
        <v>153</v>
      </c>
      <c r="AU157" s="13" t="s">
        <v>88</v>
      </c>
    </row>
    <row r="158" spans="2:65" s="1" customFormat="1" ht="16.5" customHeight="1" x14ac:dyDescent="0.2">
      <c r="B158" s="28"/>
      <c r="C158" s="126" t="s">
        <v>220</v>
      </c>
      <c r="D158" s="126" t="s">
        <v>147</v>
      </c>
      <c r="E158" s="127" t="s">
        <v>622</v>
      </c>
      <c r="F158" s="128" t="s">
        <v>623</v>
      </c>
      <c r="G158" s="129" t="s">
        <v>188</v>
      </c>
      <c r="H158" s="130">
        <v>125</v>
      </c>
      <c r="I158" s="131"/>
      <c r="J158" s="132">
        <f>ROUND(I158*H158,2)</f>
        <v>0</v>
      </c>
      <c r="K158" s="128" t="s">
        <v>830</v>
      </c>
      <c r="L158" s="28"/>
      <c r="M158" s="133" t="s">
        <v>1</v>
      </c>
      <c r="N158" s="134" t="s">
        <v>46</v>
      </c>
      <c r="P158" s="135">
        <f>O158*H158</f>
        <v>0</v>
      </c>
      <c r="Q158" s="135">
        <v>0</v>
      </c>
      <c r="R158" s="135">
        <f>Q158*H158</f>
        <v>0</v>
      </c>
      <c r="S158" s="135">
        <v>0</v>
      </c>
      <c r="T158" s="136">
        <f>S158*H158</f>
        <v>0</v>
      </c>
      <c r="AR158" s="137" t="s">
        <v>151</v>
      </c>
      <c r="AT158" s="137" t="s">
        <v>147</v>
      </c>
      <c r="AU158" s="137" t="s">
        <v>88</v>
      </c>
      <c r="AY158" s="13" t="s">
        <v>146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3" t="s">
        <v>152</v>
      </c>
      <c r="BK158" s="138">
        <f>ROUND(I158*H158,2)</f>
        <v>0</v>
      </c>
      <c r="BL158" s="13" t="s">
        <v>151</v>
      </c>
      <c r="BM158" s="137" t="s">
        <v>223</v>
      </c>
    </row>
    <row r="159" spans="2:65" s="1" customFormat="1" x14ac:dyDescent="0.2">
      <c r="B159" s="28"/>
      <c r="D159" s="139" t="s">
        <v>153</v>
      </c>
      <c r="F159" s="140" t="s">
        <v>623</v>
      </c>
      <c r="I159" s="141"/>
      <c r="L159" s="28"/>
      <c r="M159" s="142"/>
      <c r="T159" s="52"/>
      <c r="AT159" s="13" t="s">
        <v>153</v>
      </c>
      <c r="AU159" s="13" t="s">
        <v>88</v>
      </c>
    </row>
    <row r="160" spans="2:65" s="1" customFormat="1" ht="16.5" customHeight="1" x14ac:dyDescent="0.2">
      <c r="B160" s="28"/>
      <c r="C160" s="126" t="s">
        <v>184</v>
      </c>
      <c r="D160" s="126" t="s">
        <v>147</v>
      </c>
      <c r="E160" s="127" t="s">
        <v>624</v>
      </c>
      <c r="F160" s="128" t="s">
        <v>625</v>
      </c>
      <c r="G160" s="129" t="s">
        <v>188</v>
      </c>
      <c r="H160" s="130">
        <v>10</v>
      </c>
      <c r="I160" s="131"/>
      <c r="J160" s="132">
        <f>ROUND(I160*H160,2)</f>
        <v>0</v>
      </c>
      <c r="K160" s="128" t="s">
        <v>830</v>
      </c>
      <c r="L160" s="28"/>
      <c r="M160" s="133" t="s">
        <v>1</v>
      </c>
      <c r="N160" s="134" t="s">
        <v>46</v>
      </c>
      <c r="P160" s="135">
        <f>O160*H160</f>
        <v>0</v>
      </c>
      <c r="Q160" s="135">
        <v>0</v>
      </c>
      <c r="R160" s="135">
        <f>Q160*H160</f>
        <v>0</v>
      </c>
      <c r="S160" s="135">
        <v>0</v>
      </c>
      <c r="T160" s="136">
        <f>S160*H160</f>
        <v>0</v>
      </c>
      <c r="AR160" s="137" t="s">
        <v>151</v>
      </c>
      <c r="AT160" s="137" t="s">
        <v>147</v>
      </c>
      <c r="AU160" s="137" t="s">
        <v>88</v>
      </c>
      <c r="AY160" s="13" t="s">
        <v>146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3" t="s">
        <v>152</v>
      </c>
      <c r="BK160" s="138">
        <f>ROUND(I160*H160,2)</f>
        <v>0</v>
      </c>
      <c r="BL160" s="13" t="s">
        <v>151</v>
      </c>
      <c r="BM160" s="137" t="s">
        <v>226</v>
      </c>
    </row>
    <row r="161" spans="2:65" s="1" customFormat="1" x14ac:dyDescent="0.2">
      <c r="B161" s="28"/>
      <c r="D161" s="139" t="s">
        <v>153</v>
      </c>
      <c r="F161" s="140" t="s">
        <v>625</v>
      </c>
      <c r="I161" s="141"/>
      <c r="L161" s="28"/>
      <c r="M161" s="142"/>
      <c r="T161" s="52"/>
      <c r="AT161" s="13" t="s">
        <v>153</v>
      </c>
      <c r="AU161" s="13" t="s">
        <v>88</v>
      </c>
    </row>
    <row r="162" spans="2:65" s="1" customFormat="1" ht="16.5" customHeight="1" x14ac:dyDescent="0.2">
      <c r="B162" s="28"/>
      <c r="C162" s="126" t="s">
        <v>7</v>
      </c>
      <c r="D162" s="126" t="s">
        <v>147</v>
      </c>
      <c r="E162" s="127" t="s">
        <v>626</v>
      </c>
      <c r="F162" s="128" t="s">
        <v>627</v>
      </c>
      <c r="G162" s="129" t="s">
        <v>188</v>
      </c>
      <c r="H162" s="130">
        <v>15</v>
      </c>
      <c r="I162" s="131"/>
      <c r="J162" s="132">
        <f>ROUND(I162*H162,2)</f>
        <v>0</v>
      </c>
      <c r="K162" s="128" t="s">
        <v>830</v>
      </c>
      <c r="L162" s="28"/>
      <c r="M162" s="133" t="s">
        <v>1</v>
      </c>
      <c r="N162" s="134" t="s">
        <v>46</v>
      </c>
      <c r="P162" s="135">
        <f>O162*H162</f>
        <v>0</v>
      </c>
      <c r="Q162" s="135">
        <v>0</v>
      </c>
      <c r="R162" s="135">
        <f>Q162*H162</f>
        <v>0</v>
      </c>
      <c r="S162" s="135">
        <v>0</v>
      </c>
      <c r="T162" s="136">
        <f>S162*H162</f>
        <v>0</v>
      </c>
      <c r="AR162" s="137" t="s">
        <v>151</v>
      </c>
      <c r="AT162" s="137" t="s">
        <v>147</v>
      </c>
      <c r="AU162" s="137" t="s">
        <v>88</v>
      </c>
      <c r="AY162" s="13" t="s">
        <v>146</v>
      </c>
      <c r="BE162" s="138">
        <f>IF(N162="základní",J162,0)</f>
        <v>0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3" t="s">
        <v>152</v>
      </c>
      <c r="BK162" s="138">
        <f>ROUND(I162*H162,2)</f>
        <v>0</v>
      </c>
      <c r="BL162" s="13" t="s">
        <v>151</v>
      </c>
      <c r="BM162" s="137" t="s">
        <v>229</v>
      </c>
    </row>
    <row r="163" spans="2:65" s="1" customFormat="1" x14ac:dyDescent="0.2">
      <c r="B163" s="28"/>
      <c r="D163" s="139" t="s">
        <v>153</v>
      </c>
      <c r="F163" s="140" t="s">
        <v>627</v>
      </c>
      <c r="I163" s="141"/>
      <c r="L163" s="28"/>
      <c r="M163" s="142"/>
      <c r="T163" s="52"/>
      <c r="AT163" s="13" t="s">
        <v>153</v>
      </c>
      <c r="AU163" s="13" t="s">
        <v>88</v>
      </c>
    </row>
    <row r="164" spans="2:65" s="1" customFormat="1" ht="16.5" customHeight="1" x14ac:dyDescent="0.2">
      <c r="B164" s="28"/>
      <c r="C164" s="126" t="s">
        <v>189</v>
      </c>
      <c r="D164" s="126" t="s">
        <v>147</v>
      </c>
      <c r="E164" s="127" t="s">
        <v>628</v>
      </c>
      <c r="F164" s="128" t="s">
        <v>629</v>
      </c>
      <c r="G164" s="129" t="s">
        <v>188</v>
      </c>
      <c r="H164" s="130">
        <v>15</v>
      </c>
      <c r="I164" s="131"/>
      <c r="J164" s="132">
        <f>ROUND(I164*H164,2)</f>
        <v>0</v>
      </c>
      <c r="K164" s="128" t="s">
        <v>830</v>
      </c>
      <c r="L164" s="28"/>
      <c r="M164" s="133" t="s">
        <v>1</v>
      </c>
      <c r="N164" s="134" t="s">
        <v>46</v>
      </c>
      <c r="P164" s="135">
        <f>O164*H164</f>
        <v>0</v>
      </c>
      <c r="Q164" s="135">
        <v>0</v>
      </c>
      <c r="R164" s="135">
        <f>Q164*H164</f>
        <v>0</v>
      </c>
      <c r="S164" s="135">
        <v>0</v>
      </c>
      <c r="T164" s="136">
        <f>S164*H164</f>
        <v>0</v>
      </c>
      <c r="AR164" s="137" t="s">
        <v>151</v>
      </c>
      <c r="AT164" s="137" t="s">
        <v>147</v>
      </c>
      <c r="AU164" s="137" t="s">
        <v>88</v>
      </c>
      <c r="AY164" s="13" t="s">
        <v>146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3" t="s">
        <v>152</v>
      </c>
      <c r="BK164" s="138">
        <f>ROUND(I164*H164,2)</f>
        <v>0</v>
      </c>
      <c r="BL164" s="13" t="s">
        <v>151</v>
      </c>
      <c r="BM164" s="137" t="s">
        <v>232</v>
      </c>
    </row>
    <row r="165" spans="2:65" s="1" customFormat="1" x14ac:dyDescent="0.2">
      <c r="B165" s="28"/>
      <c r="D165" s="139" t="s">
        <v>153</v>
      </c>
      <c r="F165" s="140" t="s">
        <v>629</v>
      </c>
      <c r="I165" s="141"/>
      <c r="L165" s="28"/>
      <c r="M165" s="142"/>
      <c r="T165" s="52"/>
      <c r="AT165" s="13" t="s">
        <v>153</v>
      </c>
      <c r="AU165" s="13" t="s">
        <v>88</v>
      </c>
    </row>
    <row r="166" spans="2:65" s="1" customFormat="1" ht="16.5" customHeight="1" x14ac:dyDescent="0.2">
      <c r="B166" s="28"/>
      <c r="C166" s="126" t="s">
        <v>233</v>
      </c>
      <c r="D166" s="126" t="s">
        <v>147</v>
      </c>
      <c r="E166" s="127" t="s">
        <v>630</v>
      </c>
      <c r="F166" s="128" t="s">
        <v>631</v>
      </c>
      <c r="G166" s="129" t="s">
        <v>404</v>
      </c>
      <c r="H166" s="130">
        <v>1</v>
      </c>
      <c r="I166" s="131"/>
      <c r="J166" s="132">
        <f>ROUND(I166*H166,2)</f>
        <v>0</v>
      </c>
      <c r="K166" s="128" t="s">
        <v>830</v>
      </c>
      <c r="L166" s="28"/>
      <c r="M166" s="133" t="s">
        <v>1</v>
      </c>
      <c r="N166" s="134" t="s">
        <v>46</v>
      </c>
      <c r="P166" s="135">
        <f>O166*H166</f>
        <v>0</v>
      </c>
      <c r="Q166" s="135">
        <v>0</v>
      </c>
      <c r="R166" s="135">
        <f>Q166*H166</f>
        <v>0</v>
      </c>
      <c r="S166" s="135">
        <v>0</v>
      </c>
      <c r="T166" s="136">
        <f>S166*H166</f>
        <v>0</v>
      </c>
      <c r="AR166" s="137" t="s">
        <v>151</v>
      </c>
      <c r="AT166" s="137" t="s">
        <v>147</v>
      </c>
      <c r="AU166" s="137" t="s">
        <v>88</v>
      </c>
      <c r="AY166" s="13" t="s">
        <v>146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3" t="s">
        <v>152</v>
      </c>
      <c r="BK166" s="138">
        <f>ROUND(I166*H166,2)</f>
        <v>0</v>
      </c>
      <c r="BL166" s="13" t="s">
        <v>151</v>
      </c>
      <c r="BM166" s="137" t="s">
        <v>236</v>
      </c>
    </row>
    <row r="167" spans="2:65" s="1" customFormat="1" x14ac:dyDescent="0.2">
      <c r="B167" s="28"/>
      <c r="D167" s="139" t="s">
        <v>153</v>
      </c>
      <c r="F167" s="140" t="s">
        <v>631</v>
      </c>
      <c r="I167" s="141"/>
      <c r="L167" s="28"/>
      <c r="M167" s="142"/>
      <c r="T167" s="52"/>
      <c r="AT167" s="13" t="s">
        <v>153</v>
      </c>
      <c r="AU167" s="13" t="s">
        <v>88</v>
      </c>
    </row>
    <row r="168" spans="2:65" s="1" customFormat="1" ht="16.5" customHeight="1" x14ac:dyDescent="0.2">
      <c r="B168" s="28"/>
      <c r="C168" s="126" t="s">
        <v>192</v>
      </c>
      <c r="D168" s="126" t="s">
        <v>147</v>
      </c>
      <c r="E168" s="127" t="s">
        <v>632</v>
      </c>
      <c r="F168" s="128" t="s">
        <v>552</v>
      </c>
      <c r="G168" s="129" t="s">
        <v>404</v>
      </c>
      <c r="H168" s="130">
        <v>1</v>
      </c>
      <c r="I168" s="131"/>
      <c r="J168" s="132">
        <f>ROUND(I168*H168,2)</f>
        <v>0</v>
      </c>
      <c r="K168" s="128" t="s">
        <v>1</v>
      </c>
      <c r="L168" s="28"/>
      <c r="M168" s="133" t="s">
        <v>1</v>
      </c>
      <c r="N168" s="134" t="s">
        <v>46</v>
      </c>
      <c r="P168" s="135">
        <f>O168*H168</f>
        <v>0</v>
      </c>
      <c r="Q168" s="135">
        <v>0</v>
      </c>
      <c r="R168" s="135">
        <f>Q168*H168</f>
        <v>0</v>
      </c>
      <c r="S168" s="135">
        <v>0</v>
      </c>
      <c r="T168" s="136">
        <f>S168*H168</f>
        <v>0</v>
      </c>
      <c r="AR168" s="137" t="s">
        <v>151</v>
      </c>
      <c r="AT168" s="137" t="s">
        <v>147</v>
      </c>
      <c r="AU168" s="137" t="s">
        <v>88</v>
      </c>
      <c r="AY168" s="13" t="s">
        <v>146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3" t="s">
        <v>152</v>
      </c>
      <c r="BK168" s="138">
        <f>ROUND(I168*H168,2)</f>
        <v>0</v>
      </c>
      <c r="BL168" s="13" t="s">
        <v>151</v>
      </c>
      <c r="BM168" s="137" t="s">
        <v>239</v>
      </c>
    </row>
    <row r="169" spans="2:65" s="1" customFormat="1" x14ac:dyDescent="0.2">
      <c r="B169" s="28"/>
      <c r="D169" s="139" t="s">
        <v>153</v>
      </c>
      <c r="F169" s="140" t="s">
        <v>552</v>
      </c>
      <c r="I169" s="141"/>
      <c r="L169" s="28"/>
      <c r="M169" s="142"/>
      <c r="T169" s="52"/>
      <c r="AT169" s="13" t="s">
        <v>153</v>
      </c>
      <c r="AU169" s="13" t="s">
        <v>88</v>
      </c>
    </row>
    <row r="170" spans="2:65" s="1" customFormat="1" ht="16.5" customHeight="1" x14ac:dyDescent="0.2">
      <c r="B170" s="28"/>
      <c r="C170" s="126" t="s">
        <v>242</v>
      </c>
      <c r="D170" s="126" t="s">
        <v>147</v>
      </c>
      <c r="E170" s="127" t="s">
        <v>633</v>
      </c>
      <c r="F170" s="128" t="s">
        <v>634</v>
      </c>
      <c r="G170" s="129" t="s">
        <v>207</v>
      </c>
      <c r="H170" s="130">
        <v>1</v>
      </c>
      <c r="I170" s="131"/>
      <c r="J170" s="132">
        <f>ROUND(I170*H170,2)</f>
        <v>0</v>
      </c>
      <c r="K170" s="128" t="s">
        <v>830</v>
      </c>
      <c r="L170" s="28"/>
      <c r="M170" s="133" t="s">
        <v>1</v>
      </c>
      <c r="N170" s="134" t="s">
        <v>46</v>
      </c>
      <c r="P170" s="135">
        <f>O170*H170</f>
        <v>0</v>
      </c>
      <c r="Q170" s="135">
        <v>0</v>
      </c>
      <c r="R170" s="135">
        <f>Q170*H170</f>
        <v>0</v>
      </c>
      <c r="S170" s="135">
        <v>0</v>
      </c>
      <c r="T170" s="136">
        <f>S170*H170</f>
        <v>0</v>
      </c>
      <c r="AR170" s="137" t="s">
        <v>151</v>
      </c>
      <c r="AT170" s="137" t="s">
        <v>147</v>
      </c>
      <c r="AU170" s="137" t="s">
        <v>88</v>
      </c>
      <c r="AY170" s="13" t="s">
        <v>146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3" t="s">
        <v>152</v>
      </c>
      <c r="BK170" s="138">
        <f>ROUND(I170*H170,2)</f>
        <v>0</v>
      </c>
      <c r="BL170" s="13" t="s">
        <v>151</v>
      </c>
      <c r="BM170" s="137" t="s">
        <v>243</v>
      </c>
    </row>
    <row r="171" spans="2:65" s="1" customFormat="1" x14ac:dyDescent="0.2">
      <c r="B171" s="28"/>
      <c r="D171" s="139" t="s">
        <v>153</v>
      </c>
      <c r="F171" s="140" t="s">
        <v>634</v>
      </c>
      <c r="I171" s="141"/>
      <c r="L171" s="28"/>
      <c r="M171" s="142"/>
      <c r="T171" s="52"/>
      <c r="AT171" s="13" t="s">
        <v>153</v>
      </c>
      <c r="AU171" s="13" t="s">
        <v>88</v>
      </c>
    </row>
    <row r="172" spans="2:65" s="11" customFormat="1" ht="25.9" customHeight="1" x14ac:dyDescent="0.2">
      <c r="B172" s="116"/>
      <c r="D172" s="117" t="s">
        <v>79</v>
      </c>
      <c r="E172" s="118" t="s">
        <v>635</v>
      </c>
      <c r="F172" s="118" t="s">
        <v>636</v>
      </c>
      <c r="I172" s="119"/>
      <c r="J172" s="120">
        <f>BK172</f>
        <v>0</v>
      </c>
      <c r="L172" s="116"/>
      <c r="M172" s="121"/>
      <c r="P172" s="122">
        <f>SUM(P173:P194)</f>
        <v>0</v>
      </c>
      <c r="R172" s="122">
        <f>SUM(R173:R194)</f>
        <v>0</v>
      </c>
      <c r="T172" s="123">
        <f>SUM(T173:T194)</f>
        <v>0</v>
      </c>
      <c r="AR172" s="117" t="s">
        <v>88</v>
      </c>
      <c r="AT172" s="124" t="s">
        <v>79</v>
      </c>
      <c r="AU172" s="124" t="s">
        <v>80</v>
      </c>
      <c r="AY172" s="117" t="s">
        <v>146</v>
      </c>
      <c r="BK172" s="125">
        <f>SUM(BK173:BK194)</f>
        <v>0</v>
      </c>
    </row>
    <row r="173" spans="2:65" s="1" customFormat="1" ht="16.5" customHeight="1" x14ac:dyDescent="0.2">
      <c r="B173" s="28"/>
      <c r="C173" s="126" t="s">
        <v>196</v>
      </c>
      <c r="D173" s="126" t="s">
        <v>147</v>
      </c>
      <c r="E173" s="127" t="s">
        <v>637</v>
      </c>
      <c r="F173" s="128" t="s">
        <v>638</v>
      </c>
      <c r="G173" s="129" t="s">
        <v>207</v>
      </c>
      <c r="H173" s="130">
        <v>1</v>
      </c>
      <c r="I173" s="131"/>
      <c r="J173" s="132">
        <f>ROUND(I173*H173,2)</f>
        <v>0</v>
      </c>
      <c r="K173" s="128" t="s">
        <v>1</v>
      </c>
      <c r="L173" s="28"/>
      <c r="M173" s="133" t="s">
        <v>1</v>
      </c>
      <c r="N173" s="134" t="s">
        <v>46</v>
      </c>
      <c r="P173" s="135">
        <f>O173*H173</f>
        <v>0</v>
      </c>
      <c r="Q173" s="135">
        <v>0</v>
      </c>
      <c r="R173" s="135">
        <f>Q173*H173</f>
        <v>0</v>
      </c>
      <c r="S173" s="135">
        <v>0</v>
      </c>
      <c r="T173" s="136">
        <f>S173*H173</f>
        <v>0</v>
      </c>
      <c r="AR173" s="137" t="s">
        <v>151</v>
      </c>
      <c r="AT173" s="137" t="s">
        <v>147</v>
      </c>
      <c r="AU173" s="137" t="s">
        <v>88</v>
      </c>
      <c r="AY173" s="13" t="s">
        <v>146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3" t="s">
        <v>152</v>
      </c>
      <c r="BK173" s="138">
        <f>ROUND(I173*H173,2)</f>
        <v>0</v>
      </c>
      <c r="BL173" s="13" t="s">
        <v>151</v>
      </c>
      <c r="BM173" s="137" t="s">
        <v>244</v>
      </c>
    </row>
    <row r="174" spans="2:65" s="1" customFormat="1" x14ac:dyDescent="0.2">
      <c r="B174" s="28"/>
      <c r="D174" s="139" t="s">
        <v>153</v>
      </c>
      <c r="F174" s="140" t="s">
        <v>638</v>
      </c>
      <c r="I174" s="141"/>
      <c r="L174" s="28"/>
      <c r="M174" s="142"/>
      <c r="T174" s="52"/>
      <c r="AT174" s="13" t="s">
        <v>153</v>
      </c>
      <c r="AU174" s="13" t="s">
        <v>88</v>
      </c>
    </row>
    <row r="175" spans="2:65" s="1" customFormat="1" ht="16.5" customHeight="1" x14ac:dyDescent="0.2">
      <c r="B175" s="28"/>
      <c r="C175" s="126" t="s">
        <v>245</v>
      </c>
      <c r="D175" s="126" t="s">
        <v>147</v>
      </c>
      <c r="E175" s="127" t="s">
        <v>639</v>
      </c>
      <c r="F175" s="128" t="s">
        <v>640</v>
      </c>
      <c r="G175" s="129" t="s">
        <v>207</v>
      </c>
      <c r="H175" s="130">
        <v>2</v>
      </c>
      <c r="I175" s="131"/>
      <c r="J175" s="132">
        <f>ROUND(I175*H175,2)</f>
        <v>0</v>
      </c>
      <c r="K175" s="128" t="s">
        <v>1</v>
      </c>
      <c r="L175" s="28"/>
      <c r="M175" s="133" t="s">
        <v>1</v>
      </c>
      <c r="N175" s="134" t="s">
        <v>46</v>
      </c>
      <c r="P175" s="135">
        <f>O175*H175</f>
        <v>0</v>
      </c>
      <c r="Q175" s="135">
        <v>0</v>
      </c>
      <c r="R175" s="135">
        <f>Q175*H175</f>
        <v>0</v>
      </c>
      <c r="S175" s="135">
        <v>0</v>
      </c>
      <c r="T175" s="136">
        <f>S175*H175</f>
        <v>0</v>
      </c>
      <c r="AR175" s="137" t="s">
        <v>151</v>
      </c>
      <c r="AT175" s="137" t="s">
        <v>147</v>
      </c>
      <c r="AU175" s="137" t="s">
        <v>88</v>
      </c>
      <c r="AY175" s="13" t="s">
        <v>146</v>
      </c>
      <c r="BE175" s="138">
        <f>IF(N175="základní",J175,0)</f>
        <v>0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3" t="s">
        <v>152</v>
      </c>
      <c r="BK175" s="138">
        <f>ROUND(I175*H175,2)</f>
        <v>0</v>
      </c>
      <c r="BL175" s="13" t="s">
        <v>151</v>
      </c>
      <c r="BM175" s="137" t="s">
        <v>246</v>
      </c>
    </row>
    <row r="176" spans="2:65" s="1" customFormat="1" x14ac:dyDescent="0.2">
      <c r="B176" s="28"/>
      <c r="D176" s="139" t="s">
        <v>153</v>
      </c>
      <c r="F176" s="140" t="s">
        <v>640</v>
      </c>
      <c r="I176" s="141"/>
      <c r="L176" s="28"/>
      <c r="M176" s="142"/>
      <c r="T176" s="52"/>
      <c r="AT176" s="13" t="s">
        <v>153</v>
      </c>
      <c r="AU176" s="13" t="s">
        <v>88</v>
      </c>
    </row>
    <row r="177" spans="2:65" s="1" customFormat="1" ht="16.5" customHeight="1" x14ac:dyDescent="0.2">
      <c r="B177" s="28"/>
      <c r="C177" s="126" t="s">
        <v>199</v>
      </c>
      <c r="D177" s="126" t="s">
        <v>147</v>
      </c>
      <c r="E177" s="127" t="s">
        <v>641</v>
      </c>
      <c r="F177" s="128" t="s">
        <v>642</v>
      </c>
      <c r="G177" s="129" t="s">
        <v>207</v>
      </c>
      <c r="H177" s="130">
        <v>2</v>
      </c>
      <c r="I177" s="131"/>
      <c r="J177" s="132">
        <f>ROUND(I177*H177,2)</f>
        <v>0</v>
      </c>
      <c r="K177" s="128" t="s">
        <v>1</v>
      </c>
      <c r="L177" s="28"/>
      <c r="M177" s="133" t="s">
        <v>1</v>
      </c>
      <c r="N177" s="134" t="s">
        <v>46</v>
      </c>
      <c r="P177" s="135">
        <f>O177*H177</f>
        <v>0</v>
      </c>
      <c r="Q177" s="135">
        <v>0</v>
      </c>
      <c r="R177" s="135">
        <f>Q177*H177</f>
        <v>0</v>
      </c>
      <c r="S177" s="135">
        <v>0</v>
      </c>
      <c r="T177" s="136">
        <f>S177*H177</f>
        <v>0</v>
      </c>
      <c r="AR177" s="137" t="s">
        <v>151</v>
      </c>
      <c r="AT177" s="137" t="s">
        <v>147</v>
      </c>
      <c r="AU177" s="137" t="s">
        <v>88</v>
      </c>
      <c r="AY177" s="13" t="s">
        <v>146</v>
      </c>
      <c r="BE177" s="138">
        <f>IF(N177="základní",J177,0)</f>
        <v>0</v>
      </c>
      <c r="BF177" s="138">
        <f>IF(N177="snížená",J177,0)</f>
        <v>0</v>
      </c>
      <c r="BG177" s="138">
        <f>IF(N177="zákl. přenesená",J177,0)</f>
        <v>0</v>
      </c>
      <c r="BH177" s="138">
        <f>IF(N177="sníž. přenesená",J177,0)</f>
        <v>0</v>
      </c>
      <c r="BI177" s="138">
        <f>IF(N177="nulová",J177,0)</f>
        <v>0</v>
      </c>
      <c r="BJ177" s="13" t="s">
        <v>152</v>
      </c>
      <c r="BK177" s="138">
        <f>ROUND(I177*H177,2)</f>
        <v>0</v>
      </c>
      <c r="BL177" s="13" t="s">
        <v>151</v>
      </c>
      <c r="BM177" s="137" t="s">
        <v>249</v>
      </c>
    </row>
    <row r="178" spans="2:65" s="1" customFormat="1" x14ac:dyDescent="0.2">
      <c r="B178" s="28"/>
      <c r="D178" s="139" t="s">
        <v>153</v>
      </c>
      <c r="F178" s="140" t="s">
        <v>642</v>
      </c>
      <c r="I178" s="141"/>
      <c r="L178" s="28"/>
      <c r="M178" s="142"/>
      <c r="T178" s="52"/>
      <c r="AT178" s="13" t="s">
        <v>153</v>
      </c>
      <c r="AU178" s="13" t="s">
        <v>88</v>
      </c>
    </row>
    <row r="179" spans="2:65" s="1" customFormat="1" ht="16.5" customHeight="1" x14ac:dyDescent="0.2">
      <c r="B179" s="28"/>
      <c r="C179" s="126" t="s">
        <v>250</v>
      </c>
      <c r="D179" s="126" t="s">
        <v>147</v>
      </c>
      <c r="E179" s="127" t="s">
        <v>643</v>
      </c>
      <c r="F179" s="128" t="s">
        <v>644</v>
      </c>
      <c r="G179" s="129" t="s">
        <v>207</v>
      </c>
      <c r="H179" s="130">
        <v>1</v>
      </c>
      <c r="I179" s="131"/>
      <c r="J179" s="132">
        <f>ROUND(I179*H179,2)</f>
        <v>0</v>
      </c>
      <c r="K179" s="128" t="s">
        <v>830</v>
      </c>
      <c r="L179" s="28"/>
      <c r="M179" s="133" t="s">
        <v>1</v>
      </c>
      <c r="N179" s="134" t="s">
        <v>46</v>
      </c>
      <c r="P179" s="135">
        <f>O179*H179</f>
        <v>0</v>
      </c>
      <c r="Q179" s="135">
        <v>0</v>
      </c>
      <c r="R179" s="135">
        <f>Q179*H179</f>
        <v>0</v>
      </c>
      <c r="S179" s="135">
        <v>0</v>
      </c>
      <c r="T179" s="136">
        <f>S179*H179</f>
        <v>0</v>
      </c>
      <c r="AR179" s="137" t="s">
        <v>151</v>
      </c>
      <c r="AT179" s="137" t="s">
        <v>147</v>
      </c>
      <c r="AU179" s="137" t="s">
        <v>88</v>
      </c>
      <c r="AY179" s="13" t="s">
        <v>146</v>
      </c>
      <c r="BE179" s="138">
        <f>IF(N179="základní",J179,0)</f>
        <v>0</v>
      </c>
      <c r="BF179" s="138">
        <f>IF(N179="snížená",J179,0)</f>
        <v>0</v>
      </c>
      <c r="BG179" s="138">
        <f>IF(N179="zákl. přenesená",J179,0)</f>
        <v>0</v>
      </c>
      <c r="BH179" s="138">
        <f>IF(N179="sníž. přenesená",J179,0)</f>
        <v>0</v>
      </c>
      <c r="BI179" s="138">
        <f>IF(N179="nulová",J179,0)</f>
        <v>0</v>
      </c>
      <c r="BJ179" s="13" t="s">
        <v>152</v>
      </c>
      <c r="BK179" s="138">
        <f>ROUND(I179*H179,2)</f>
        <v>0</v>
      </c>
      <c r="BL179" s="13" t="s">
        <v>151</v>
      </c>
      <c r="BM179" s="137" t="s">
        <v>253</v>
      </c>
    </row>
    <row r="180" spans="2:65" s="1" customFormat="1" x14ac:dyDescent="0.2">
      <c r="B180" s="28"/>
      <c r="D180" s="139" t="s">
        <v>153</v>
      </c>
      <c r="F180" s="140" t="s">
        <v>644</v>
      </c>
      <c r="I180" s="141"/>
      <c r="L180" s="28"/>
      <c r="M180" s="142"/>
      <c r="T180" s="52"/>
      <c r="AT180" s="13" t="s">
        <v>153</v>
      </c>
      <c r="AU180" s="13" t="s">
        <v>88</v>
      </c>
    </row>
    <row r="181" spans="2:65" s="1" customFormat="1" ht="16.5" customHeight="1" x14ac:dyDescent="0.2">
      <c r="B181" s="28"/>
      <c r="C181" s="126" t="s">
        <v>204</v>
      </c>
      <c r="D181" s="126" t="s">
        <v>147</v>
      </c>
      <c r="E181" s="127" t="s">
        <v>645</v>
      </c>
      <c r="F181" s="128" t="s">
        <v>646</v>
      </c>
      <c r="G181" s="129" t="s">
        <v>207</v>
      </c>
      <c r="H181" s="130">
        <v>1</v>
      </c>
      <c r="I181" s="131"/>
      <c r="J181" s="132">
        <f>ROUND(I181*H181,2)</f>
        <v>0</v>
      </c>
      <c r="K181" s="128" t="s">
        <v>1</v>
      </c>
      <c r="L181" s="28"/>
      <c r="M181" s="133" t="s">
        <v>1</v>
      </c>
      <c r="N181" s="134" t="s">
        <v>46</v>
      </c>
      <c r="P181" s="135">
        <f>O181*H181</f>
        <v>0</v>
      </c>
      <c r="Q181" s="135">
        <v>0</v>
      </c>
      <c r="R181" s="135">
        <f>Q181*H181</f>
        <v>0</v>
      </c>
      <c r="S181" s="135">
        <v>0</v>
      </c>
      <c r="T181" s="136">
        <f>S181*H181</f>
        <v>0</v>
      </c>
      <c r="AR181" s="137" t="s">
        <v>151</v>
      </c>
      <c r="AT181" s="137" t="s">
        <v>147</v>
      </c>
      <c r="AU181" s="137" t="s">
        <v>88</v>
      </c>
      <c r="AY181" s="13" t="s">
        <v>146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3" t="s">
        <v>152</v>
      </c>
      <c r="BK181" s="138">
        <f>ROUND(I181*H181,2)</f>
        <v>0</v>
      </c>
      <c r="BL181" s="13" t="s">
        <v>151</v>
      </c>
      <c r="BM181" s="137" t="s">
        <v>254</v>
      </c>
    </row>
    <row r="182" spans="2:65" s="1" customFormat="1" x14ac:dyDescent="0.2">
      <c r="B182" s="28"/>
      <c r="D182" s="139" t="s">
        <v>153</v>
      </c>
      <c r="F182" s="140" t="s">
        <v>646</v>
      </c>
      <c r="I182" s="141"/>
      <c r="L182" s="28"/>
      <c r="M182" s="142"/>
      <c r="T182" s="52"/>
      <c r="AT182" s="13" t="s">
        <v>153</v>
      </c>
      <c r="AU182" s="13" t="s">
        <v>88</v>
      </c>
    </row>
    <row r="183" spans="2:65" s="1" customFormat="1" ht="16.5" customHeight="1" x14ac:dyDescent="0.2">
      <c r="B183" s="28"/>
      <c r="C183" s="126" t="s">
        <v>255</v>
      </c>
      <c r="D183" s="126" t="s">
        <v>147</v>
      </c>
      <c r="E183" s="127" t="s">
        <v>647</v>
      </c>
      <c r="F183" s="128" t="s">
        <v>648</v>
      </c>
      <c r="G183" s="129" t="s">
        <v>207</v>
      </c>
      <c r="H183" s="130">
        <v>1</v>
      </c>
      <c r="I183" s="131"/>
      <c r="J183" s="132">
        <f>ROUND(I183*H183,2)</f>
        <v>0</v>
      </c>
      <c r="K183" s="128" t="s">
        <v>1</v>
      </c>
      <c r="L183" s="28"/>
      <c r="M183" s="133" t="s">
        <v>1</v>
      </c>
      <c r="N183" s="134" t="s">
        <v>46</v>
      </c>
      <c r="P183" s="135">
        <f>O183*H183</f>
        <v>0</v>
      </c>
      <c r="Q183" s="135">
        <v>0</v>
      </c>
      <c r="R183" s="135">
        <f>Q183*H183</f>
        <v>0</v>
      </c>
      <c r="S183" s="135">
        <v>0</v>
      </c>
      <c r="T183" s="136">
        <f>S183*H183</f>
        <v>0</v>
      </c>
      <c r="AR183" s="137" t="s">
        <v>151</v>
      </c>
      <c r="AT183" s="137" t="s">
        <v>147</v>
      </c>
      <c r="AU183" s="137" t="s">
        <v>88</v>
      </c>
      <c r="AY183" s="13" t="s">
        <v>146</v>
      </c>
      <c r="BE183" s="138">
        <f>IF(N183="základní",J183,0)</f>
        <v>0</v>
      </c>
      <c r="BF183" s="138">
        <f>IF(N183="snížená",J183,0)</f>
        <v>0</v>
      </c>
      <c r="BG183" s="138">
        <f>IF(N183="zákl. přenesená",J183,0)</f>
        <v>0</v>
      </c>
      <c r="BH183" s="138">
        <f>IF(N183="sníž. přenesená",J183,0)</f>
        <v>0</v>
      </c>
      <c r="BI183" s="138">
        <f>IF(N183="nulová",J183,0)</f>
        <v>0</v>
      </c>
      <c r="BJ183" s="13" t="s">
        <v>152</v>
      </c>
      <c r="BK183" s="138">
        <f>ROUND(I183*H183,2)</f>
        <v>0</v>
      </c>
      <c r="BL183" s="13" t="s">
        <v>151</v>
      </c>
      <c r="BM183" s="137" t="s">
        <v>256</v>
      </c>
    </row>
    <row r="184" spans="2:65" s="1" customFormat="1" x14ac:dyDescent="0.2">
      <c r="B184" s="28"/>
      <c r="D184" s="139" t="s">
        <v>153</v>
      </c>
      <c r="F184" s="140" t="s">
        <v>648</v>
      </c>
      <c r="I184" s="141"/>
      <c r="L184" s="28"/>
      <c r="M184" s="142"/>
      <c r="T184" s="52"/>
      <c r="AT184" s="13" t="s">
        <v>153</v>
      </c>
      <c r="AU184" s="13" t="s">
        <v>88</v>
      </c>
    </row>
    <row r="185" spans="2:65" s="1" customFormat="1" ht="16.5" customHeight="1" x14ac:dyDescent="0.2">
      <c r="B185" s="28"/>
      <c r="C185" s="126" t="s">
        <v>208</v>
      </c>
      <c r="D185" s="126" t="s">
        <v>147</v>
      </c>
      <c r="E185" s="127" t="s">
        <v>649</v>
      </c>
      <c r="F185" s="128" t="s">
        <v>650</v>
      </c>
      <c r="G185" s="129" t="s">
        <v>207</v>
      </c>
      <c r="H185" s="130">
        <v>1</v>
      </c>
      <c r="I185" s="131"/>
      <c r="J185" s="132">
        <f>ROUND(I185*H185,2)</f>
        <v>0</v>
      </c>
      <c r="K185" s="128" t="s">
        <v>830</v>
      </c>
      <c r="L185" s="28"/>
      <c r="M185" s="133" t="s">
        <v>1</v>
      </c>
      <c r="N185" s="134" t="s">
        <v>46</v>
      </c>
      <c r="P185" s="135">
        <f>O185*H185</f>
        <v>0</v>
      </c>
      <c r="Q185" s="135">
        <v>0</v>
      </c>
      <c r="R185" s="135">
        <f>Q185*H185</f>
        <v>0</v>
      </c>
      <c r="S185" s="135">
        <v>0</v>
      </c>
      <c r="T185" s="136">
        <f>S185*H185</f>
        <v>0</v>
      </c>
      <c r="AR185" s="137" t="s">
        <v>151</v>
      </c>
      <c r="AT185" s="137" t="s">
        <v>147</v>
      </c>
      <c r="AU185" s="137" t="s">
        <v>88</v>
      </c>
      <c r="AY185" s="13" t="s">
        <v>146</v>
      </c>
      <c r="BE185" s="138">
        <f>IF(N185="základní",J185,0)</f>
        <v>0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3" t="s">
        <v>152</v>
      </c>
      <c r="BK185" s="138">
        <f>ROUND(I185*H185,2)</f>
        <v>0</v>
      </c>
      <c r="BL185" s="13" t="s">
        <v>151</v>
      </c>
      <c r="BM185" s="137" t="s">
        <v>257</v>
      </c>
    </row>
    <row r="186" spans="2:65" s="1" customFormat="1" x14ac:dyDescent="0.2">
      <c r="B186" s="28"/>
      <c r="D186" s="139" t="s">
        <v>153</v>
      </c>
      <c r="F186" s="140" t="s">
        <v>650</v>
      </c>
      <c r="I186" s="141"/>
      <c r="L186" s="28"/>
      <c r="M186" s="142"/>
      <c r="T186" s="52"/>
      <c r="AT186" s="13" t="s">
        <v>153</v>
      </c>
      <c r="AU186" s="13" t="s">
        <v>88</v>
      </c>
    </row>
    <row r="187" spans="2:65" s="1" customFormat="1" ht="16.5" customHeight="1" x14ac:dyDescent="0.2">
      <c r="B187" s="28"/>
      <c r="C187" s="126" t="s">
        <v>258</v>
      </c>
      <c r="D187" s="126" t="s">
        <v>147</v>
      </c>
      <c r="E187" s="127" t="s">
        <v>651</v>
      </c>
      <c r="F187" s="128" t="s">
        <v>652</v>
      </c>
      <c r="G187" s="129" t="s">
        <v>188</v>
      </c>
      <c r="H187" s="130">
        <v>10</v>
      </c>
      <c r="I187" s="131"/>
      <c r="J187" s="132">
        <f>ROUND(I187*H187,2)</f>
        <v>0</v>
      </c>
      <c r="K187" s="128" t="s">
        <v>830</v>
      </c>
      <c r="L187" s="28"/>
      <c r="M187" s="133" t="s">
        <v>1</v>
      </c>
      <c r="N187" s="134" t="s">
        <v>46</v>
      </c>
      <c r="P187" s="135">
        <f>O187*H187</f>
        <v>0</v>
      </c>
      <c r="Q187" s="135">
        <v>0</v>
      </c>
      <c r="R187" s="135">
        <f>Q187*H187</f>
        <v>0</v>
      </c>
      <c r="S187" s="135">
        <v>0</v>
      </c>
      <c r="T187" s="136">
        <f>S187*H187</f>
        <v>0</v>
      </c>
      <c r="AR187" s="137" t="s">
        <v>151</v>
      </c>
      <c r="AT187" s="137" t="s">
        <v>147</v>
      </c>
      <c r="AU187" s="137" t="s">
        <v>88</v>
      </c>
      <c r="AY187" s="13" t="s">
        <v>146</v>
      </c>
      <c r="BE187" s="138">
        <f>IF(N187="základní",J187,0)</f>
        <v>0</v>
      </c>
      <c r="BF187" s="138">
        <f>IF(N187="snížená",J187,0)</f>
        <v>0</v>
      </c>
      <c r="BG187" s="138">
        <f>IF(N187="zákl. přenesená",J187,0)</f>
        <v>0</v>
      </c>
      <c r="BH187" s="138">
        <f>IF(N187="sníž. přenesená",J187,0)</f>
        <v>0</v>
      </c>
      <c r="BI187" s="138">
        <f>IF(N187="nulová",J187,0)</f>
        <v>0</v>
      </c>
      <c r="BJ187" s="13" t="s">
        <v>152</v>
      </c>
      <c r="BK187" s="138">
        <f>ROUND(I187*H187,2)</f>
        <v>0</v>
      </c>
      <c r="BL187" s="13" t="s">
        <v>151</v>
      </c>
      <c r="BM187" s="137" t="s">
        <v>259</v>
      </c>
    </row>
    <row r="188" spans="2:65" s="1" customFormat="1" x14ac:dyDescent="0.2">
      <c r="B188" s="28"/>
      <c r="D188" s="139" t="s">
        <v>153</v>
      </c>
      <c r="F188" s="140" t="s">
        <v>652</v>
      </c>
      <c r="I188" s="141"/>
      <c r="L188" s="28"/>
      <c r="M188" s="142"/>
      <c r="T188" s="52"/>
      <c r="AT188" s="13" t="s">
        <v>153</v>
      </c>
      <c r="AU188" s="13" t="s">
        <v>88</v>
      </c>
    </row>
    <row r="189" spans="2:65" s="1" customFormat="1" ht="16.5" customHeight="1" x14ac:dyDescent="0.2">
      <c r="B189" s="28"/>
      <c r="C189" s="126" t="s">
        <v>216</v>
      </c>
      <c r="D189" s="126" t="s">
        <v>147</v>
      </c>
      <c r="E189" s="127" t="s">
        <v>653</v>
      </c>
      <c r="F189" s="128" t="s">
        <v>654</v>
      </c>
      <c r="G189" s="129" t="s">
        <v>188</v>
      </c>
      <c r="H189" s="130">
        <v>35</v>
      </c>
      <c r="I189" s="131"/>
      <c r="J189" s="132">
        <f>ROUND(I189*H189,2)</f>
        <v>0</v>
      </c>
      <c r="K189" s="128" t="s">
        <v>1</v>
      </c>
      <c r="L189" s="28"/>
      <c r="M189" s="133" t="s">
        <v>1</v>
      </c>
      <c r="N189" s="134" t="s">
        <v>46</v>
      </c>
      <c r="P189" s="135">
        <f>O189*H189</f>
        <v>0</v>
      </c>
      <c r="Q189" s="135">
        <v>0</v>
      </c>
      <c r="R189" s="135">
        <f>Q189*H189</f>
        <v>0</v>
      </c>
      <c r="S189" s="135">
        <v>0</v>
      </c>
      <c r="T189" s="136">
        <f>S189*H189</f>
        <v>0</v>
      </c>
      <c r="AR189" s="137" t="s">
        <v>151</v>
      </c>
      <c r="AT189" s="137" t="s">
        <v>147</v>
      </c>
      <c r="AU189" s="137" t="s">
        <v>88</v>
      </c>
      <c r="AY189" s="13" t="s">
        <v>146</v>
      </c>
      <c r="BE189" s="138">
        <f>IF(N189="základní",J189,0)</f>
        <v>0</v>
      </c>
      <c r="BF189" s="138">
        <f>IF(N189="snížená",J189,0)</f>
        <v>0</v>
      </c>
      <c r="BG189" s="138">
        <f>IF(N189="zákl. přenesená",J189,0)</f>
        <v>0</v>
      </c>
      <c r="BH189" s="138">
        <f>IF(N189="sníž. přenesená",J189,0)</f>
        <v>0</v>
      </c>
      <c r="BI189" s="138">
        <f>IF(N189="nulová",J189,0)</f>
        <v>0</v>
      </c>
      <c r="BJ189" s="13" t="s">
        <v>152</v>
      </c>
      <c r="BK189" s="138">
        <f>ROUND(I189*H189,2)</f>
        <v>0</v>
      </c>
      <c r="BL189" s="13" t="s">
        <v>151</v>
      </c>
      <c r="BM189" s="137" t="s">
        <v>260</v>
      </c>
    </row>
    <row r="190" spans="2:65" s="1" customFormat="1" x14ac:dyDescent="0.2">
      <c r="B190" s="28"/>
      <c r="D190" s="139" t="s">
        <v>153</v>
      </c>
      <c r="F190" s="140" t="s">
        <v>654</v>
      </c>
      <c r="I190" s="141"/>
      <c r="L190" s="28"/>
      <c r="M190" s="142"/>
      <c r="T190" s="52"/>
      <c r="AT190" s="13" t="s">
        <v>153</v>
      </c>
      <c r="AU190" s="13" t="s">
        <v>88</v>
      </c>
    </row>
    <row r="191" spans="2:65" s="1" customFormat="1" ht="16.5" customHeight="1" x14ac:dyDescent="0.2">
      <c r="B191" s="28"/>
      <c r="C191" s="126" t="s">
        <v>263</v>
      </c>
      <c r="D191" s="126" t="s">
        <v>147</v>
      </c>
      <c r="E191" s="127" t="s">
        <v>655</v>
      </c>
      <c r="F191" s="128" t="s">
        <v>656</v>
      </c>
      <c r="G191" s="129" t="s">
        <v>188</v>
      </c>
      <c r="H191" s="130">
        <v>35</v>
      </c>
      <c r="I191" s="131"/>
      <c r="J191" s="132">
        <f>ROUND(I191*H191,2)</f>
        <v>0</v>
      </c>
      <c r="K191" s="128" t="s">
        <v>1</v>
      </c>
      <c r="L191" s="28"/>
      <c r="M191" s="133" t="s">
        <v>1</v>
      </c>
      <c r="N191" s="134" t="s">
        <v>46</v>
      </c>
      <c r="P191" s="135">
        <f>O191*H191</f>
        <v>0</v>
      </c>
      <c r="Q191" s="135">
        <v>0</v>
      </c>
      <c r="R191" s="135">
        <f>Q191*H191</f>
        <v>0</v>
      </c>
      <c r="S191" s="135">
        <v>0</v>
      </c>
      <c r="T191" s="136">
        <f>S191*H191</f>
        <v>0</v>
      </c>
      <c r="AR191" s="137" t="s">
        <v>151</v>
      </c>
      <c r="AT191" s="137" t="s">
        <v>147</v>
      </c>
      <c r="AU191" s="137" t="s">
        <v>88</v>
      </c>
      <c r="AY191" s="13" t="s">
        <v>146</v>
      </c>
      <c r="BE191" s="138">
        <f>IF(N191="základní",J191,0)</f>
        <v>0</v>
      </c>
      <c r="BF191" s="138">
        <f>IF(N191="snížená",J191,0)</f>
        <v>0</v>
      </c>
      <c r="BG191" s="138">
        <f>IF(N191="zákl. přenesená",J191,0)</f>
        <v>0</v>
      </c>
      <c r="BH191" s="138">
        <f>IF(N191="sníž. přenesená",J191,0)</f>
        <v>0</v>
      </c>
      <c r="BI191" s="138">
        <f>IF(N191="nulová",J191,0)</f>
        <v>0</v>
      </c>
      <c r="BJ191" s="13" t="s">
        <v>152</v>
      </c>
      <c r="BK191" s="138">
        <f>ROUND(I191*H191,2)</f>
        <v>0</v>
      </c>
      <c r="BL191" s="13" t="s">
        <v>151</v>
      </c>
      <c r="BM191" s="137" t="s">
        <v>266</v>
      </c>
    </row>
    <row r="192" spans="2:65" s="1" customFormat="1" x14ac:dyDescent="0.2">
      <c r="B192" s="28"/>
      <c r="D192" s="139" t="s">
        <v>153</v>
      </c>
      <c r="F192" s="140" t="s">
        <v>656</v>
      </c>
      <c r="I192" s="141"/>
      <c r="L192" s="28"/>
      <c r="M192" s="142"/>
      <c r="T192" s="52"/>
      <c r="AT192" s="13" t="s">
        <v>153</v>
      </c>
      <c r="AU192" s="13" t="s">
        <v>88</v>
      </c>
    </row>
    <row r="193" spans="2:65" s="1" customFormat="1" ht="16.5" customHeight="1" x14ac:dyDescent="0.2">
      <c r="B193" s="28"/>
      <c r="C193" s="126" t="s">
        <v>219</v>
      </c>
      <c r="D193" s="126" t="s">
        <v>147</v>
      </c>
      <c r="E193" s="127" t="s">
        <v>657</v>
      </c>
      <c r="F193" s="128" t="s">
        <v>658</v>
      </c>
      <c r="G193" s="129" t="s">
        <v>188</v>
      </c>
      <c r="H193" s="130">
        <v>10</v>
      </c>
      <c r="I193" s="131"/>
      <c r="J193" s="132">
        <f>ROUND(I193*H193,2)</f>
        <v>0</v>
      </c>
      <c r="K193" s="128" t="s">
        <v>830</v>
      </c>
      <c r="L193" s="28"/>
      <c r="M193" s="133" t="s">
        <v>1</v>
      </c>
      <c r="N193" s="134" t="s">
        <v>46</v>
      </c>
      <c r="P193" s="135">
        <f>O193*H193</f>
        <v>0</v>
      </c>
      <c r="Q193" s="135">
        <v>0</v>
      </c>
      <c r="R193" s="135">
        <f>Q193*H193</f>
        <v>0</v>
      </c>
      <c r="S193" s="135">
        <v>0</v>
      </c>
      <c r="T193" s="136">
        <f>S193*H193</f>
        <v>0</v>
      </c>
      <c r="AR193" s="137" t="s">
        <v>151</v>
      </c>
      <c r="AT193" s="137" t="s">
        <v>147</v>
      </c>
      <c r="AU193" s="137" t="s">
        <v>88</v>
      </c>
      <c r="AY193" s="13" t="s">
        <v>146</v>
      </c>
      <c r="BE193" s="138">
        <f>IF(N193="základní",J193,0)</f>
        <v>0</v>
      </c>
      <c r="BF193" s="138">
        <f>IF(N193="snížená",J193,0)</f>
        <v>0</v>
      </c>
      <c r="BG193" s="138">
        <f>IF(N193="zákl. přenesená",J193,0)</f>
        <v>0</v>
      </c>
      <c r="BH193" s="138">
        <f>IF(N193="sníž. přenesená",J193,0)</f>
        <v>0</v>
      </c>
      <c r="BI193" s="138">
        <f>IF(N193="nulová",J193,0)</f>
        <v>0</v>
      </c>
      <c r="BJ193" s="13" t="s">
        <v>152</v>
      </c>
      <c r="BK193" s="138">
        <f>ROUND(I193*H193,2)</f>
        <v>0</v>
      </c>
      <c r="BL193" s="13" t="s">
        <v>151</v>
      </c>
      <c r="BM193" s="137" t="s">
        <v>269</v>
      </c>
    </row>
    <row r="194" spans="2:65" s="1" customFormat="1" x14ac:dyDescent="0.2">
      <c r="B194" s="28"/>
      <c r="D194" s="139" t="s">
        <v>153</v>
      </c>
      <c r="F194" s="140" t="s">
        <v>658</v>
      </c>
      <c r="I194" s="141"/>
      <c r="L194" s="28"/>
      <c r="M194" s="147"/>
      <c r="N194" s="148"/>
      <c r="O194" s="148"/>
      <c r="P194" s="148"/>
      <c r="Q194" s="148"/>
      <c r="R194" s="148"/>
      <c r="S194" s="148"/>
      <c r="T194" s="149"/>
      <c r="AT194" s="13" t="s">
        <v>153</v>
      </c>
      <c r="AU194" s="13" t="s">
        <v>88</v>
      </c>
    </row>
    <row r="195" spans="2:65" s="1" customFormat="1" ht="6.95" customHeight="1" x14ac:dyDescent="0.2">
      <c r="B195" s="40"/>
      <c r="C195" s="41"/>
      <c r="D195" s="41"/>
      <c r="E195" s="41"/>
      <c r="F195" s="41"/>
      <c r="G195" s="41"/>
      <c r="H195" s="41"/>
      <c r="I195" s="41"/>
      <c r="J195" s="41"/>
      <c r="K195" s="41"/>
      <c r="L195" s="28"/>
    </row>
  </sheetData>
  <sheetProtection algorithmName="SHA-512" hashValue="haAqUqtKzmdek+4ua23T+AdSAMft5ADBQy+mWXTEBBlaCybsR+nidU1YCv4b6ozj6Xb1ui5PnKu5BCQzMECkwA==" saltValue="8ek5JTd+M3zfBd5TuZDSUQ==" spinCount="100000" sheet="1" objects="1" scenarios="1" formatColumns="0" formatRows="0" autoFilter="0"/>
  <autoFilter ref="C118:K194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5"/>
  <sheetViews>
    <sheetView showGridLines="0" topLeftCell="A140" workbookViewId="0">
      <selection activeCell="K153" sqref="K15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3" t="s">
        <v>96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88</v>
      </c>
    </row>
    <row r="4" spans="2:46" ht="24.95" customHeight="1" x14ac:dyDescent="0.2">
      <c r="B4" s="16"/>
      <c r="D4" s="17" t="s">
        <v>109</v>
      </c>
      <c r="L4" s="16"/>
      <c r="M4" s="84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50" t="str">
        <f>'Rekapitulace stavby'!K6</f>
        <v>STAVEBNÍ ÚPRAVY BYTU 12/3  2.NP ŠVÉDSKÁ 107/39</v>
      </c>
      <c r="F7" s="251"/>
      <c r="G7" s="251"/>
      <c r="H7" s="251"/>
      <c r="L7" s="16"/>
    </row>
    <row r="8" spans="2:46" s="1" customFormat="1" ht="12" customHeight="1" x14ac:dyDescent="0.2">
      <c r="B8" s="28"/>
      <c r="D8" s="23" t="s">
        <v>110</v>
      </c>
      <c r="L8" s="28"/>
    </row>
    <row r="9" spans="2:46" s="1" customFormat="1" ht="16.5" customHeight="1" x14ac:dyDescent="0.2">
      <c r="B9" s="28"/>
      <c r="E9" s="230" t="s">
        <v>659</v>
      </c>
      <c r="F9" s="249"/>
      <c r="G9" s="249"/>
      <c r="H9" s="249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10. 4. 2024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52" t="str">
        <f>'Rekapitulace stavby'!E14</f>
        <v>Vyplň údaj</v>
      </c>
      <c r="F18" s="244"/>
      <c r="G18" s="244"/>
      <c r="H18" s="24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 x14ac:dyDescent="0.2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 x14ac:dyDescent="0.2">
      <c r="B24" s="28"/>
      <c r="E24" s="21" t="s">
        <v>36</v>
      </c>
      <c r="I24" s="23" t="s">
        <v>27</v>
      </c>
      <c r="J24" s="21" t="s">
        <v>37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38</v>
      </c>
      <c r="L26" s="28"/>
    </row>
    <row r="27" spans="2:12" s="7" customFormat="1" ht="47.25" customHeight="1" x14ac:dyDescent="0.2">
      <c r="B27" s="85"/>
      <c r="E27" s="248" t="s">
        <v>39</v>
      </c>
      <c r="F27" s="248"/>
      <c r="G27" s="248"/>
      <c r="H27" s="24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40</v>
      </c>
      <c r="J30" s="62">
        <f>ROUND(J121,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42</v>
      </c>
      <c r="I32" s="31" t="s">
        <v>41</v>
      </c>
      <c r="J32" s="31" t="s">
        <v>43</v>
      </c>
      <c r="L32" s="28"/>
    </row>
    <row r="33" spans="2:12" s="1" customFormat="1" ht="14.45" customHeight="1" x14ac:dyDescent="0.2">
      <c r="B33" s="28"/>
      <c r="D33" s="51" t="s">
        <v>44</v>
      </c>
      <c r="E33" s="23" t="s">
        <v>45</v>
      </c>
      <c r="F33" s="87">
        <f>ROUND((SUM(BE121:BE154)),  2)</f>
        <v>0</v>
      </c>
      <c r="I33" s="88">
        <v>0.21</v>
      </c>
      <c r="J33" s="87">
        <f>ROUND(((SUM(BE121:BE154))*I33),  2)</f>
        <v>0</v>
      </c>
      <c r="L33" s="28"/>
    </row>
    <row r="34" spans="2:12" s="1" customFormat="1" ht="14.45" customHeight="1" x14ac:dyDescent="0.2">
      <c r="B34" s="28"/>
      <c r="E34" s="23" t="s">
        <v>46</v>
      </c>
      <c r="F34" s="87">
        <f>ROUND((SUM(BF121:BF154)),  2)</f>
        <v>0</v>
      </c>
      <c r="I34" s="88">
        <v>0.12</v>
      </c>
      <c r="J34" s="87">
        <f>ROUND(((SUM(BF121:BF154))*I34),  2)</f>
        <v>0</v>
      </c>
      <c r="L34" s="28"/>
    </row>
    <row r="35" spans="2:12" s="1" customFormat="1" ht="14.45" hidden="1" customHeight="1" x14ac:dyDescent="0.2">
      <c r="B35" s="28"/>
      <c r="E35" s="23" t="s">
        <v>47</v>
      </c>
      <c r="F35" s="87">
        <f>ROUND((SUM(BG121:BG154)),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48</v>
      </c>
      <c r="F36" s="87">
        <f>ROUND((SUM(BH121:BH154)),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49</v>
      </c>
      <c r="F37" s="87">
        <f>ROUND((SUM(BI121:BI154)),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53</v>
      </c>
      <c r="E50" s="38"/>
      <c r="F50" s="38"/>
      <c r="G50" s="37" t="s">
        <v>54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55</v>
      </c>
      <c r="E61" s="30"/>
      <c r="F61" s="95" t="s">
        <v>56</v>
      </c>
      <c r="G61" s="39" t="s">
        <v>55</v>
      </c>
      <c r="H61" s="30"/>
      <c r="I61" s="30"/>
      <c r="J61" s="96" t="s">
        <v>56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57</v>
      </c>
      <c r="E65" s="38"/>
      <c r="F65" s="38"/>
      <c r="G65" s="37" t="s">
        <v>58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55</v>
      </c>
      <c r="E76" s="30"/>
      <c r="F76" s="95" t="s">
        <v>56</v>
      </c>
      <c r="G76" s="39" t="s">
        <v>55</v>
      </c>
      <c r="H76" s="30"/>
      <c r="I76" s="30"/>
      <c r="J76" s="96" t="s">
        <v>56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112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250" t="str">
        <f>E7</f>
        <v>STAVEBNÍ ÚPRAVY BYTU 12/3  2.NP ŠVÉDSKÁ 107/39</v>
      </c>
      <c r="F85" s="251"/>
      <c r="G85" s="251"/>
      <c r="H85" s="251"/>
      <c r="L85" s="28"/>
    </row>
    <row r="86" spans="2:47" s="1" customFormat="1" ht="12" customHeight="1" x14ac:dyDescent="0.2">
      <c r="B86" s="28"/>
      <c r="C86" s="23" t="s">
        <v>110</v>
      </c>
      <c r="L86" s="28"/>
    </row>
    <row r="87" spans="2:47" s="1" customFormat="1" ht="16.5" customHeight="1" x14ac:dyDescent="0.2">
      <c r="B87" s="28"/>
      <c r="E87" s="230" t="str">
        <f>E9</f>
        <v>D. ASŘ - INVESTICE</v>
      </c>
      <c r="F87" s="249"/>
      <c r="G87" s="249"/>
      <c r="H87" s="249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>PRAHA 5</v>
      </c>
      <c r="I89" s="23" t="s">
        <v>22</v>
      </c>
      <c r="J89" s="48" t="str">
        <f>IF(J12="","",J12)</f>
        <v>10. 4. 2024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40.15" customHeight="1" x14ac:dyDescent="0.2">
      <c r="B91" s="28"/>
      <c r="C91" s="23" t="s">
        <v>24</v>
      </c>
      <c r="F91" s="21" t="str">
        <f>E15</f>
        <v>CENTRA a.s. Na Zatlance 1350 Praha 5</v>
      </c>
      <c r="I91" s="23" t="s">
        <v>30</v>
      </c>
      <c r="J91" s="26" t="str">
        <f>E21</f>
        <v>Studio PHX s.r.o. Ondříčkova 384/33 Praha 3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 xml:space="preserve">Ing. Jan Brožek s.r.o.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113</v>
      </c>
      <c r="D94" s="89"/>
      <c r="E94" s="89"/>
      <c r="F94" s="89"/>
      <c r="G94" s="89"/>
      <c r="H94" s="89"/>
      <c r="I94" s="89"/>
      <c r="J94" s="98" t="s">
        <v>114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115</v>
      </c>
      <c r="J96" s="62">
        <f>J121</f>
        <v>0</v>
      </c>
      <c r="L96" s="28"/>
      <c r="AU96" s="13" t="s">
        <v>116</v>
      </c>
    </row>
    <row r="97" spans="2:12" s="8" customFormat="1" ht="24.95" customHeight="1" x14ac:dyDescent="0.2">
      <c r="B97" s="100"/>
      <c r="D97" s="101" t="s">
        <v>660</v>
      </c>
      <c r="E97" s="102"/>
      <c r="F97" s="102"/>
      <c r="G97" s="102"/>
      <c r="H97" s="102"/>
      <c r="I97" s="102"/>
      <c r="J97" s="103">
        <f>J122</f>
        <v>0</v>
      </c>
      <c r="L97" s="100"/>
    </row>
    <row r="98" spans="2:12" s="8" customFormat="1" ht="24.95" customHeight="1" x14ac:dyDescent="0.2">
      <c r="B98" s="100"/>
      <c r="D98" s="101" t="s">
        <v>661</v>
      </c>
      <c r="E98" s="102"/>
      <c r="F98" s="102"/>
      <c r="G98" s="102"/>
      <c r="H98" s="102"/>
      <c r="I98" s="102"/>
      <c r="J98" s="103">
        <f>J127</f>
        <v>0</v>
      </c>
      <c r="L98" s="100"/>
    </row>
    <row r="99" spans="2:12" s="8" customFormat="1" ht="24.95" customHeight="1" x14ac:dyDescent="0.2">
      <c r="B99" s="100"/>
      <c r="D99" s="101" t="s">
        <v>662</v>
      </c>
      <c r="E99" s="102"/>
      <c r="F99" s="102"/>
      <c r="G99" s="102"/>
      <c r="H99" s="102"/>
      <c r="I99" s="102"/>
      <c r="J99" s="103">
        <f>J132</f>
        <v>0</v>
      </c>
      <c r="L99" s="100"/>
    </row>
    <row r="100" spans="2:12" s="8" customFormat="1" ht="24.95" customHeight="1" x14ac:dyDescent="0.2">
      <c r="B100" s="100"/>
      <c r="D100" s="101" t="s">
        <v>128</v>
      </c>
      <c r="E100" s="102"/>
      <c r="F100" s="102"/>
      <c r="G100" s="102"/>
      <c r="H100" s="102"/>
      <c r="I100" s="102"/>
      <c r="J100" s="103">
        <f>J137</f>
        <v>0</v>
      </c>
      <c r="L100" s="100"/>
    </row>
    <row r="101" spans="2:12" s="9" customFormat="1" ht="19.899999999999999" customHeight="1" x14ac:dyDescent="0.2">
      <c r="B101" s="104"/>
      <c r="D101" s="105" t="s">
        <v>663</v>
      </c>
      <c r="E101" s="106"/>
      <c r="F101" s="106"/>
      <c r="G101" s="106"/>
      <c r="H101" s="106"/>
      <c r="I101" s="106"/>
      <c r="J101" s="107">
        <f>J138</f>
        <v>0</v>
      </c>
      <c r="L101" s="104"/>
    </row>
    <row r="102" spans="2:12" s="1" customFormat="1" ht="21.75" customHeight="1" x14ac:dyDescent="0.2">
      <c r="B102" s="28"/>
      <c r="L102" s="28"/>
    </row>
    <row r="103" spans="2:12" s="1" customFormat="1" ht="6.95" customHeight="1" x14ac:dyDescent="0.2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12" s="1" customFormat="1" ht="6.95" customHeight="1" x14ac:dyDescent="0.2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4.95" customHeight="1" x14ac:dyDescent="0.2">
      <c r="B108" s="28"/>
      <c r="C108" s="17" t="s">
        <v>131</v>
      </c>
      <c r="L108" s="28"/>
    </row>
    <row r="109" spans="2:12" s="1" customFormat="1" ht="6.95" customHeight="1" x14ac:dyDescent="0.2">
      <c r="B109" s="28"/>
      <c r="L109" s="28"/>
    </row>
    <row r="110" spans="2:12" s="1" customFormat="1" ht="12" customHeight="1" x14ac:dyDescent="0.2">
      <c r="B110" s="28"/>
      <c r="C110" s="23" t="s">
        <v>16</v>
      </c>
      <c r="L110" s="28"/>
    </row>
    <row r="111" spans="2:12" s="1" customFormat="1" ht="16.5" customHeight="1" x14ac:dyDescent="0.2">
      <c r="B111" s="28"/>
      <c r="E111" s="250" t="str">
        <f>E7</f>
        <v>STAVEBNÍ ÚPRAVY BYTU 12/3  2.NP ŠVÉDSKÁ 107/39</v>
      </c>
      <c r="F111" s="251"/>
      <c r="G111" s="251"/>
      <c r="H111" s="251"/>
      <c r="L111" s="28"/>
    </row>
    <row r="112" spans="2:12" s="1" customFormat="1" ht="12" customHeight="1" x14ac:dyDescent="0.2">
      <c r="B112" s="28"/>
      <c r="C112" s="23" t="s">
        <v>110</v>
      </c>
      <c r="L112" s="28"/>
    </row>
    <row r="113" spans="2:65" s="1" customFormat="1" ht="16.5" customHeight="1" x14ac:dyDescent="0.2">
      <c r="B113" s="28"/>
      <c r="E113" s="230" t="str">
        <f>E9</f>
        <v>D. ASŘ - INVESTICE</v>
      </c>
      <c r="F113" s="249"/>
      <c r="G113" s="249"/>
      <c r="H113" s="249"/>
      <c r="L113" s="28"/>
    </row>
    <row r="114" spans="2:65" s="1" customFormat="1" ht="6.95" customHeight="1" x14ac:dyDescent="0.2">
      <c r="B114" s="28"/>
      <c r="L114" s="28"/>
    </row>
    <row r="115" spans="2:65" s="1" customFormat="1" ht="12" customHeight="1" x14ac:dyDescent="0.2">
      <c r="B115" s="28"/>
      <c r="C115" s="23" t="s">
        <v>20</v>
      </c>
      <c r="F115" s="21" t="str">
        <f>F12</f>
        <v>PRAHA 5</v>
      </c>
      <c r="I115" s="23" t="s">
        <v>22</v>
      </c>
      <c r="J115" s="48" t="str">
        <f>IF(J12="","",J12)</f>
        <v>10. 4. 2024</v>
      </c>
      <c r="L115" s="28"/>
    </row>
    <row r="116" spans="2:65" s="1" customFormat="1" ht="6.95" customHeight="1" x14ac:dyDescent="0.2">
      <c r="B116" s="28"/>
      <c r="L116" s="28"/>
    </row>
    <row r="117" spans="2:65" s="1" customFormat="1" ht="40.15" customHeight="1" x14ac:dyDescent="0.2">
      <c r="B117" s="28"/>
      <c r="C117" s="23" t="s">
        <v>24</v>
      </c>
      <c r="F117" s="21" t="str">
        <f>E15</f>
        <v>CENTRA a.s. Na Zatlance 1350 Praha 5</v>
      </c>
      <c r="I117" s="23" t="s">
        <v>30</v>
      </c>
      <c r="J117" s="26" t="str">
        <f>E21</f>
        <v>Studio PHX s.r.o. Ondříčkova 384/33 Praha 3</v>
      </c>
      <c r="L117" s="28"/>
    </row>
    <row r="118" spans="2:65" s="1" customFormat="1" ht="15.2" customHeight="1" x14ac:dyDescent="0.2">
      <c r="B118" s="28"/>
      <c r="C118" s="23" t="s">
        <v>28</v>
      </c>
      <c r="F118" s="21" t="str">
        <f>IF(E18="","",E18)</f>
        <v>Vyplň údaj</v>
      </c>
      <c r="I118" s="23" t="s">
        <v>34</v>
      </c>
      <c r="J118" s="26" t="str">
        <f>E24</f>
        <v xml:space="preserve">Ing. Jan Brožek s.r.o. </v>
      </c>
      <c r="L118" s="28"/>
    </row>
    <row r="119" spans="2:65" s="1" customFormat="1" ht="10.35" customHeight="1" x14ac:dyDescent="0.2">
      <c r="B119" s="28"/>
      <c r="L119" s="28"/>
    </row>
    <row r="120" spans="2:65" s="10" customFormat="1" ht="29.25" customHeight="1" x14ac:dyDescent="0.2">
      <c r="B120" s="108"/>
      <c r="C120" s="109" t="s">
        <v>132</v>
      </c>
      <c r="D120" s="110" t="s">
        <v>65</v>
      </c>
      <c r="E120" s="110" t="s">
        <v>61</v>
      </c>
      <c r="F120" s="110" t="s">
        <v>62</v>
      </c>
      <c r="G120" s="110" t="s">
        <v>133</v>
      </c>
      <c r="H120" s="110" t="s">
        <v>134</v>
      </c>
      <c r="I120" s="110" t="s">
        <v>135</v>
      </c>
      <c r="J120" s="110" t="s">
        <v>114</v>
      </c>
      <c r="K120" s="111" t="s">
        <v>136</v>
      </c>
      <c r="L120" s="108"/>
      <c r="M120" s="55" t="s">
        <v>1</v>
      </c>
      <c r="N120" s="56" t="s">
        <v>44</v>
      </c>
      <c r="O120" s="56" t="s">
        <v>137</v>
      </c>
      <c r="P120" s="56" t="s">
        <v>138</v>
      </c>
      <c r="Q120" s="56" t="s">
        <v>139</v>
      </c>
      <c r="R120" s="56" t="s">
        <v>140</v>
      </c>
      <c r="S120" s="56" t="s">
        <v>141</v>
      </c>
      <c r="T120" s="57" t="s">
        <v>142</v>
      </c>
    </row>
    <row r="121" spans="2:65" s="1" customFormat="1" ht="22.9" customHeight="1" x14ac:dyDescent="0.25">
      <c r="B121" s="28"/>
      <c r="C121" s="60" t="s">
        <v>143</v>
      </c>
      <c r="J121" s="112">
        <f>BK121</f>
        <v>0</v>
      </c>
      <c r="L121" s="28"/>
      <c r="M121" s="58"/>
      <c r="N121" s="49"/>
      <c r="O121" s="49"/>
      <c r="P121" s="113">
        <f>P122+P127+P132+P137</f>
        <v>0</v>
      </c>
      <c r="Q121" s="49"/>
      <c r="R121" s="113">
        <f>R122+R127+R132+R137</f>
        <v>0</v>
      </c>
      <c r="S121" s="49"/>
      <c r="T121" s="114">
        <f>T122+T127+T132+T137</f>
        <v>0</v>
      </c>
      <c r="AT121" s="13" t="s">
        <v>79</v>
      </c>
      <c r="AU121" s="13" t="s">
        <v>116</v>
      </c>
      <c r="BK121" s="115">
        <f>BK122+BK127+BK132+BK137</f>
        <v>0</v>
      </c>
    </row>
    <row r="122" spans="2:65" s="11" customFormat="1" ht="25.9" customHeight="1" x14ac:dyDescent="0.2">
      <c r="B122" s="116"/>
      <c r="D122" s="117" t="s">
        <v>79</v>
      </c>
      <c r="E122" s="118" t="s">
        <v>664</v>
      </c>
      <c r="F122" s="118" t="s">
        <v>665</v>
      </c>
      <c r="I122" s="119"/>
      <c r="J122" s="120">
        <f>BK122</f>
        <v>0</v>
      </c>
      <c r="L122" s="116"/>
      <c r="M122" s="121"/>
      <c r="P122" s="122">
        <f>SUM(P123:P126)</f>
        <v>0</v>
      </c>
      <c r="R122" s="122">
        <f>SUM(R123:R126)</f>
        <v>0</v>
      </c>
      <c r="T122" s="123">
        <f>SUM(T123:T126)</f>
        <v>0</v>
      </c>
      <c r="AR122" s="117" t="s">
        <v>88</v>
      </c>
      <c r="AT122" s="124" t="s">
        <v>79</v>
      </c>
      <c r="AU122" s="124" t="s">
        <v>80</v>
      </c>
      <c r="AY122" s="117" t="s">
        <v>146</v>
      </c>
      <c r="BK122" s="125">
        <f>SUM(BK123:BK126)</f>
        <v>0</v>
      </c>
    </row>
    <row r="123" spans="2:65" s="1" customFormat="1" ht="37.9" customHeight="1" x14ac:dyDescent="0.2">
      <c r="B123" s="28"/>
      <c r="C123" s="126" t="s">
        <v>88</v>
      </c>
      <c r="D123" s="126" t="s">
        <v>147</v>
      </c>
      <c r="E123" s="127" t="s">
        <v>666</v>
      </c>
      <c r="F123" s="128" t="s">
        <v>667</v>
      </c>
      <c r="G123" s="129" t="s">
        <v>150</v>
      </c>
      <c r="H123" s="130">
        <v>48</v>
      </c>
      <c r="I123" s="131"/>
      <c r="J123" s="132">
        <f>ROUND(I123*H123,2)</f>
        <v>0</v>
      </c>
      <c r="K123" s="128" t="s">
        <v>830</v>
      </c>
      <c r="L123" s="28"/>
      <c r="M123" s="133" t="s">
        <v>1</v>
      </c>
      <c r="N123" s="134" t="s">
        <v>46</v>
      </c>
      <c r="P123" s="135">
        <f>O123*H123</f>
        <v>0</v>
      </c>
      <c r="Q123" s="135">
        <v>0</v>
      </c>
      <c r="R123" s="135">
        <f>Q123*H123</f>
        <v>0</v>
      </c>
      <c r="S123" s="135">
        <v>0</v>
      </c>
      <c r="T123" s="136">
        <f>S123*H123</f>
        <v>0</v>
      </c>
      <c r="AR123" s="137" t="s">
        <v>151</v>
      </c>
      <c r="AT123" s="137" t="s">
        <v>147</v>
      </c>
      <c r="AU123" s="137" t="s">
        <v>88</v>
      </c>
      <c r="AY123" s="13" t="s">
        <v>146</v>
      </c>
      <c r="BE123" s="138">
        <f>IF(N123="základní",J123,0)</f>
        <v>0</v>
      </c>
      <c r="BF123" s="138">
        <f>IF(N123="snížená",J123,0)</f>
        <v>0</v>
      </c>
      <c r="BG123" s="138">
        <f>IF(N123="zákl. přenesená",J123,0)</f>
        <v>0</v>
      </c>
      <c r="BH123" s="138">
        <f>IF(N123="sníž. přenesená",J123,0)</f>
        <v>0</v>
      </c>
      <c r="BI123" s="138">
        <f>IF(N123="nulová",J123,0)</f>
        <v>0</v>
      </c>
      <c r="BJ123" s="13" t="s">
        <v>152</v>
      </c>
      <c r="BK123" s="138">
        <f>ROUND(I123*H123,2)</f>
        <v>0</v>
      </c>
      <c r="BL123" s="13" t="s">
        <v>151</v>
      </c>
      <c r="BM123" s="137" t="s">
        <v>152</v>
      </c>
    </row>
    <row r="124" spans="2:65" s="1" customFormat="1" ht="19.5" x14ac:dyDescent="0.2">
      <c r="B124" s="28"/>
      <c r="D124" s="139" t="s">
        <v>153</v>
      </c>
      <c r="F124" s="140" t="s">
        <v>667</v>
      </c>
      <c r="I124" s="141"/>
      <c r="L124" s="28"/>
      <c r="M124" s="142"/>
      <c r="T124" s="52"/>
      <c r="AT124" s="13" t="s">
        <v>153</v>
      </c>
      <c r="AU124" s="13" t="s">
        <v>88</v>
      </c>
    </row>
    <row r="125" spans="2:65" s="1" customFormat="1" ht="16.5" customHeight="1" x14ac:dyDescent="0.2">
      <c r="B125" s="28"/>
      <c r="C125" s="126" t="s">
        <v>152</v>
      </c>
      <c r="D125" s="126" t="s">
        <v>147</v>
      </c>
      <c r="E125" s="127" t="s">
        <v>668</v>
      </c>
      <c r="F125" s="128" t="s">
        <v>669</v>
      </c>
      <c r="G125" s="129" t="s">
        <v>150</v>
      </c>
      <c r="H125" s="130">
        <v>12</v>
      </c>
      <c r="I125" s="131"/>
      <c r="J125" s="132">
        <f>ROUND(I125*H125,2)</f>
        <v>0</v>
      </c>
      <c r="K125" s="128" t="s">
        <v>830</v>
      </c>
      <c r="L125" s="28"/>
      <c r="M125" s="133" t="s">
        <v>1</v>
      </c>
      <c r="N125" s="134" t="s">
        <v>46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151</v>
      </c>
      <c r="AT125" s="137" t="s">
        <v>147</v>
      </c>
      <c r="AU125" s="137" t="s">
        <v>88</v>
      </c>
      <c r="AY125" s="13" t="s">
        <v>146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3" t="s">
        <v>152</v>
      </c>
      <c r="BK125" s="138">
        <f>ROUND(I125*H125,2)</f>
        <v>0</v>
      </c>
      <c r="BL125" s="13" t="s">
        <v>151</v>
      </c>
      <c r="BM125" s="137" t="s">
        <v>151</v>
      </c>
    </row>
    <row r="126" spans="2:65" s="1" customFormat="1" x14ac:dyDescent="0.2">
      <c r="B126" s="28"/>
      <c r="D126" s="139" t="s">
        <v>153</v>
      </c>
      <c r="F126" s="140" t="s">
        <v>669</v>
      </c>
      <c r="I126" s="141"/>
      <c r="L126" s="28"/>
      <c r="M126" s="142"/>
      <c r="T126" s="52"/>
      <c r="AT126" s="13" t="s">
        <v>153</v>
      </c>
      <c r="AU126" s="13" t="s">
        <v>88</v>
      </c>
    </row>
    <row r="127" spans="2:65" s="11" customFormat="1" ht="25.9" customHeight="1" x14ac:dyDescent="0.2">
      <c r="B127" s="116"/>
      <c r="D127" s="117" t="s">
        <v>79</v>
      </c>
      <c r="E127" s="118" t="s">
        <v>670</v>
      </c>
      <c r="F127" s="118" t="s">
        <v>294</v>
      </c>
      <c r="I127" s="119"/>
      <c r="J127" s="120">
        <f>BK127</f>
        <v>0</v>
      </c>
      <c r="L127" s="116"/>
      <c r="M127" s="121"/>
      <c r="P127" s="122">
        <f>SUM(P128:P131)</f>
        <v>0</v>
      </c>
      <c r="R127" s="122">
        <f>SUM(R128:R131)</f>
        <v>0</v>
      </c>
      <c r="T127" s="123">
        <f>SUM(T128:T131)</f>
        <v>0</v>
      </c>
      <c r="AR127" s="117" t="s">
        <v>88</v>
      </c>
      <c r="AT127" s="124" t="s">
        <v>79</v>
      </c>
      <c r="AU127" s="124" t="s">
        <v>80</v>
      </c>
      <c r="AY127" s="117" t="s">
        <v>146</v>
      </c>
      <c r="BK127" s="125">
        <f>SUM(BK128:BK131)</f>
        <v>0</v>
      </c>
    </row>
    <row r="128" spans="2:65" s="1" customFormat="1" ht="16.5" customHeight="1" x14ac:dyDescent="0.2">
      <c r="B128" s="28"/>
      <c r="C128" s="126" t="s">
        <v>158</v>
      </c>
      <c r="D128" s="126" t="s">
        <v>147</v>
      </c>
      <c r="E128" s="127" t="s">
        <v>671</v>
      </c>
      <c r="F128" s="128" t="s">
        <v>672</v>
      </c>
      <c r="G128" s="129" t="s">
        <v>207</v>
      </c>
      <c r="H128" s="130">
        <v>2</v>
      </c>
      <c r="I128" s="131"/>
      <c r="J128" s="132">
        <f>ROUND(I128*H128,2)</f>
        <v>0</v>
      </c>
      <c r="K128" s="128" t="s">
        <v>1</v>
      </c>
      <c r="L128" s="28"/>
      <c r="M128" s="133" t="s">
        <v>1</v>
      </c>
      <c r="N128" s="134" t="s">
        <v>46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151</v>
      </c>
      <c r="AT128" s="137" t="s">
        <v>147</v>
      </c>
      <c r="AU128" s="137" t="s">
        <v>88</v>
      </c>
      <c r="AY128" s="13" t="s">
        <v>146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3" t="s">
        <v>152</v>
      </c>
      <c r="BK128" s="138">
        <f>ROUND(I128*H128,2)</f>
        <v>0</v>
      </c>
      <c r="BL128" s="13" t="s">
        <v>151</v>
      </c>
      <c r="BM128" s="137" t="s">
        <v>161</v>
      </c>
    </row>
    <row r="129" spans="2:65" s="1" customFormat="1" x14ac:dyDescent="0.2">
      <c r="B129" s="28"/>
      <c r="D129" s="139" t="s">
        <v>153</v>
      </c>
      <c r="F129" s="140" t="s">
        <v>672</v>
      </c>
      <c r="I129" s="141"/>
      <c r="L129" s="28"/>
      <c r="M129" s="142"/>
      <c r="T129" s="52"/>
      <c r="AT129" s="13" t="s">
        <v>153</v>
      </c>
      <c r="AU129" s="13" t="s">
        <v>88</v>
      </c>
    </row>
    <row r="130" spans="2:65" s="1" customFormat="1" ht="16.5" customHeight="1" x14ac:dyDescent="0.2">
      <c r="B130" s="28"/>
      <c r="C130" s="126" t="s">
        <v>151</v>
      </c>
      <c r="D130" s="126" t="s">
        <v>147</v>
      </c>
      <c r="E130" s="127" t="s">
        <v>673</v>
      </c>
      <c r="F130" s="128" t="s">
        <v>674</v>
      </c>
      <c r="G130" s="129" t="s">
        <v>207</v>
      </c>
      <c r="H130" s="130">
        <v>2</v>
      </c>
      <c r="I130" s="131"/>
      <c r="J130" s="132">
        <f>ROUND(I130*H130,2)</f>
        <v>0</v>
      </c>
      <c r="K130" s="128" t="s">
        <v>1</v>
      </c>
      <c r="L130" s="28"/>
      <c r="M130" s="133" t="s">
        <v>1</v>
      </c>
      <c r="N130" s="134" t="s">
        <v>46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151</v>
      </c>
      <c r="AT130" s="137" t="s">
        <v>147</v>
      </c>
      <c r="AU130" s="137" t="s">
        <v>88</v>
      </c>
      <c r="AY130" s="13" t="s">
        <v>146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3" t="s">
        <v>152</v>
      </c>
      <c r="BK130" s="138">
        <f>ROUND(I130*H130,2)</f>
        <v>0</v>
      </c>
      <c r="BL130" s="13" t="s">
        <v>151</v>
      </c>
      <c r="BM130" s="137" t="s">
        <v>164</v>
      </c>
    </row>
    <row r="131" spans="2:65" s="1" customFormat="1" x14ac:dyDescent="0.2">
      <c r="B131" s="28"/>
      <c r="D131" s="139" t="s">
        <v>153</v>
      </c>
      <c r="F131" s="140" t="s">
        <v>674</v>
      </c>
      <c r="I131" s="141"/>
      <c r="L131" s="28"/>
      <c r="M131" s="142"/>
      <c r="T131" s="52"/>
      <c r="AT131" s="13" t="s">
        <v>153</v>
      </c>
      <c r="AU131" s="13" t="s">
        <v>88</v>
      </c>
    </row>
    <row r="132" spans="2:65" s="11" customFormat="1" ht="25.9" customHeight="1" x14ac:dyDescent="0.2">
      <c r="B132" s="116"/>
      <c r="D132" s="117" t="s">
        <v>79</v>
      </c>
      <c r="E132" s="118" t="s">
        <v>675</v>
      </c>
      <c r="F132" s="118" t="s">
        <v>676</v>
      </c>
      <c r="I132" s="119"/>
      <c r="J132" s="120">
        <f>BK132</f>
        <v>0</v>
      </c>
      <c r="L132" s="116"/>
      <c r="M132" s="121"/>
      <c r="P132" s="122">
        <f>SUM(P133:P136)</f>
        <v>0</v>
      </c>
      <c r="R132" s="122">
        <f>SUM(R133:R136)</f>
        <v>0</v>
      </c>
      <c r="T132" s="123">
        <f>SUM(T133:T136)</f>
        <v>0</v>
      </c>
      <c r="AR132" s="117" t="s">
        <v>88</v>
      </c>
      <c r="AT132" s="124" t="s">
        <v>79</v>
      </c>
      <c r="AU132" s="124" t="s">
        <v>80</v>
      </c>
      <c r="AY132" s="117" t="s">
        <v>146</v>
      </c>
      <c r="BK132" s="125">
        <f>SUM(BK133:BK136)</f>
        <v>0</v>
      </c>
    </row>
    <row r="133" spans="2:65" s="1" customFormat="1" ht="24.2" customHeight="1" x14ac:dyDescent="0.2">
      <c r="B133" s="28"/>
      <c r="C133" s="126" t="s">
        <v>165</v>
      </c>
      <c r="D133" s="126" t="s">
        <v>147</v>
      </c>
      <c r="E133" s="127" t="s">
        <v>677</v>
      </c>
      <c r="F133" s="128" t="s">
        <v>678</v>
      </c>
      <c r="G133" s="129" t="s">
        <v>188</v>
      </c>
      <c r="H133" s="130">
        <v>0.4</v>
      </c>
      <c r="I133" s="131"/>
      <c r="J133" s="132">
        <f>ROUND(I133*H133,2)</f>
        <v>0</v>
      </c>
      <c r="K133" s="128" t="s">
        <v>1</v>
      </c>
      <c r="L133" s="28"/>
      <c r="M133" s="133" t="s">
        <v>1</v>
      </c>
      <c r="N133" s="134" t="s">
        <v>46</v>
      </c>
      <c r="P133" s="135">
        <f>O133*H133</f>
        <v>0</v>
      </c>
      <c r="Q133" s="135">
        <v>0</v>
      </c>
      <c r="R133" s="135">
        <f>Q133*H133</f>
        <v>0</v>
      </c>
      <c r="S133" s="135">
        <v>0</v>
      </c>
      <c r="T133" s="136">
        <f>S133*H133</f>
        <v>0</v>
      </c>
      <c r="AR133" s="137" t="s">
        <v>151</v>
      </c>
      <c r="AT133" s="137" t="s">
        <v>147</v>
      </c>
      <c r="AU133" s="137" t="s">
        <v>88</v>
      </c>
      <c r="AY133" s="13" t="s">
        <v>146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3" t="s">
        <v>152</v>
      </c>
      <c r="BK133" s="138">
        <f>ROUND(I133*H133,2)</f>
        <v>0</v>
      </c>
      <c r="BL133" s="13" t="s">
        <v>151</v>
      </c>
      <c r="BM133" s="137" t="s">
        <v>168</v>
      </c>
    </row>
    <row r="134" spans="2:65" s="1" customFormat="1" x14ac:dyDescent="0.2">
      <c r="B134" s="28"/>
      <c r="D134" s="139" t="s">
        <v>153</v>
      </c>
      <c r="F134" s="140" t="s">
        <v>678</v>
      </c>
      <c r="I134" s="141"/>
      <c r="L134" s="28"/>
      <c r="M134" s="142"/>
      <c r="T134" s="52"/>
      <c r="AT134" s="13" t="s">
        <v>153</v>
      </c>
      <c r="AU134" s="13" t="s">
        <v>88</v>
      </c>
    </row>
    <row r="135" spans="2:65" s="1" customFormat="1" ht="24.2" customHeight="1" x14ac:dyDescent="0.2">
      <c r="B135" s="28"/>
      <c r="C135" s="126" t="s">
        <v>185</v>
      </c>
      <c r="D135" s="126" t="s">
        <v>147</v>
      </c>
      <c r="E135" s="127" t="s">
        <v>679</v>
      </c>
      <c r="F135" s="128" t="s">
        <v>680</v>
      </c>
      <c r="G135" s="129" t="s">
        <v>207</v>
      </c>
      <c r="H135" s="130">
        <v>2</v>
      </c>
      <c r="I135" s="131"/>
      <c r="J135" s="132">
        <f>ROUND(I135*H135,2)</f>
        <v>0</v>
      </c>
      <c r="K135" s="128" t="s">
        <v>1</v>
      </c>
      <c r="L135" s="28"/>
      <c r="M135" s="133" t="s">
        <v>1</v>
      </c>
      <c r="N135" s="134" t="s">
        <v>46</v>
      </c>
      <c r="P135" s="135">
        <f>O135*H135</f>
        <v>0</v>
      </c>
      <c r="Q135" s="135">
        <v>0</v>
      </c>
      <c r="R135" s="135">
        <f>Q135*H135</f>
        <v>0</v>
      </c>
      <c r="S135" s="135">
        <v>0</v>
      </c>
      <c r="T135" s="136">
        <f>S135*H135</f>
        <v>0</v>
      </c>
      <c r="AR135" s="137" t="s">
        <v>151</v>
      </c>
      <c r="AT135" s="137" t="s">
        <v>147</v>
      </c>
      <c r="AU135" s="137" t="s">
        <v>88</v>
      </c>
      <c r="AY135" s="13" t="s">
        <v>146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3" t="s">
        <v>152</v>
      </c>
      <c r="BK135" s="138">
        <f>ROUND(I135*H135,2)</f>
        <v>0</v>
      </c>
      <c r="BL135" s="13" t="s">
        <v>151</v>
      </c>
      <c r="BM135" s="137" t="s">
        <v>189</v>
      </c>
    </row>
    <row r="136" spans="2:65" s="1" customFormat="1" x14ac:dyDescent="0.2">
      <c r="B136" s="28"/>
      <c r="D136" s="139" t="s">
        <v>153</v>
      </c>
      <c r="F136" s="140" t="s">
        <v>681</v>
      </c>
      <c r="I136" s="141"/>
      <c r="L136" s="28"/>
      <c r="M136" s="142"/>
      <c r="T136" s="52"/>
      <c r="AT136" s="13" t="s">
        <v>153</v>
      </c>
      <c r="AU136" s="13" t="s">
        <v>88</v>
      </c>
    </row>
    <row r="137" spans="2:65" s="11" customFormat="1" ht="25.9" customHeight="1" x14ac:dyDescent="0.2">
      <c r="B137" s="116"/>
      <c r="D137" s="117" t="s">
        <v>79</v>
      </c>
      <c r="E137" s="118" t="s">
        <v>406</v>
      </c>
      <c r="F137" s="118" t="s">
        <v>407</v>
      </c>
      <c r="I137" s="119"/>
      <c r="J137" s="120">
        <f>BK137</f>
        <v>0</v>
      </c>
      <c r="L137" s="116"/>
      <c r="M137" s="121"/>
      <c r="P137" s="122">
        <f>P138</f>
        <v>0</v>
      </c>
      <c r="R137" s="122">
        <f>R138</f>
        <v>0</v>
      </c>
      <c r="T137" s="123">
        <f>T138</f>
        <v>0</v>
      </c>
      <c r="AR137" s="117" t="s">
        <v>152</v>
      </c>
      <c r="AT137" s="124" t="s">
        <v>79</v>
      </c>
      <c r="AU137" s="124" t="s">
        <v>80</v>
      </c>
      <c r="AY137" s="117" t="s">
        <v>146</v>
      </c>
      <c r="BK137" s="125">
        <f>BK138</f>
        <v>0</v>
      </c>
    </row>
    <row r="138" spans="2:65" s="11" customFormat="1" ht="22.9" customHeight="1" x14ac:dyDescent="0.2">
      <c r="B138" s="116"/>
      <c r="D138" s="117" t="s">
        <v>79</v>
      </c>
      <c r="E138" s="143" t="s">
        <v>682</v>
      </c>
      <c r="F138" s="143" t="s">
        <v>683</v>
      </c>
      <c r="I138" s="119"/>
      <c r="J138" s="144">
        <f>BK138</f>
        <v>0</v>
      </c>
      <c r="L138" s="116"/>
      <c r="M138" s="121"/>
      <c r="P138" s="122">
        <f>SUM(P139:P154)</f>
        <v>0</v>
      </c>
      <c r="R138" s="122">
        <f>SUM(R139:R154)</f>
        <v>0</v>
      </c>
      <c r="T138" s="123">
        <f>SUM(T139:T154)</f>
        <v>0</v>
      </c>
      <c r="AR138" s="117" t="s">
        <v>152</v>
      </c>
      <c r="AT138" s="124" t="s">
        <v>79</v>
      </c>
      <c r="AU138" s="124" t="s">
        <v>88</v>
      </c>
      <c r="AY138" s="117" t="s">
        <v>146</v>
      </c>
      <c r="BK138" s="125">
        <f>SUM(BK139:BK154)</f>
        <v>0</v>
      </c>
    </row>
    <row r="139" spans="2:65" s="1" customFormat="1" ht="16.5" customHeight="1" x14ac:dyDescent="0.2">
      <c r="B139" s="28"/>
      <c r="C139" s="126" t="s">
        <v>8</v>
      </c>
      <c r="D139" s="126" t="s">
        <v>147</v>
      </c>
      <c r="E139" s="127" t="s">
        <v>684</v>
      </c>
      <c r="F139" s="128" t="s">
        <v>685</v>
      </c>
      <c r="G139" s="129" t="s">
        <v>473</v>
      </c>
      <c r="H139" s="130">
        <v>1</v>
      </c>
      <c r="I139" s="131"/>
      <c r="J139" s="132">
        <f>ROUND(I139*H139,2)</f>
        <v>0</v>
      </c>
      <c r="K139" s="128" t="s">
        <v>1</v>
      </c>
      <c r="L139" s="28"/>
      <c r="M139" s="133" t="s">
        <v>1</v>
      </c>
      <c r="N139" s="134" t="s">
        <v>46</v>
      </c>
      <c r="P139" s="135">
        <f>O139*H139</f>
        <v>0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R139" s="137" t="s">
        <v>177</v>
      </c>
      <c r="AT139" s="137" t="s">
        <v>147</v>
      </c>
      <c r="AU139" s="137" t="s">
        <v>152</v>
      </c>
      <c r="AY139" s="13" t="s">
        <v>146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3" t="s">
        <v>152</v>
      </c>
      <c r="BK139" s="138">
        <f>ROUND(I139*H139,2)</f>
        <v>0</v>
      </c>
      <c r="BL139" s="13" t="s">
        <v>177</v>
      </c>
      <c r="BM139" s="137" t="s">
        <v>686</v>
      </c>
    </row>
    <row r="140" spans="2:65" s="1" customFormat="1" x14ac:dyDescent="0.2">
      <c r="B140" s="28"/>
      <c r="D140" s="139" t="s">
        <v>153</v>
      </c>
      <c r="F140" s="140" t="s">
        <v>687</v>
      </c>
      <c r="I140" s="141"/>
      <c r="L140" s="28"/>
      <c r="M140" s="142"/>
      <c r="T140" s="52"/>
      <c r="AT140" s="13" t="s">
        <v>153</v>
      </c>
      <c r="AU140" s="13" t="s">
        <v>152</v>
      </c>
    </row>
    <row r="141" spans="2:65" s="1" customFormat="1" ht="19.5" x14ac:dyDescent="0.2">
      <c r="B141" s="28"/>
      <c r="D141" s="139" t="s">
        <v>688</v>
      </c>
      <c r="F141" s="150" t="s">
        <v>689</v>
      </c>
      <c r="I141" s="141"/>
      <c r="L141" s="28"/>
      <c r="M141" s="142"/>
      <c r="T141" s="52"/>
      <c r="AT141" s="13" t="s">
        <v>688</v>
      </c>
      <c r="AU141" s="13" t="s">
        <v>152</v>
      </c>
    </row>
    <row r="142" spans="2:65" s="1" customFormat="1" ht="24.2" customHeight="1" x14ac:dyDescent="0.2">
      <c r="B142" s="28"/>
      <c r="C142" s="126" t="s">
        <v>161</v>
      </c>
      <c r="D142" s="126" t="s">
        <v>147</v>
      </c>
      <c r="E142" s="127" t="s">
        <v>690</v>
      </c>
      <c r="F142" s="128" t="s">
        <v>691</v>
      </c>
      <c r="G142" s="129" t="s">
        <v>207</v>
      </c>
      <c r="H142" s="130">
        <v>2</v>
      </c>
      <c r="I142" s="131"/>
      <c r="J142" s="132">
        <f>ROUND(I142*H142,2)</f>
        <v>0</v>
      </c>
      <c r="K142" s="128" t="s">
        <v>1</v>
      </c>
      <c r="L142" s="28"/>
      <c r="M142" s="133" t="s">
        <v>1</v>
      </c>
      <c r="N142" s="134" t="s">
        <v>46</v>
      </c>
      <c r="P142" s="135">
        <f>O142*H142</f>
        <v>0</v>
      </c>
      <c r="Q142" s="135">
        <v>0</v>
      </c>
      <c r="R142" s="135">
        <f>Q142*H142</f>
        <v>0</v>
      </c>
      <c r="S142" s="135">
        <v>0</v>
      </c>
      <c r="T142" s="136">
        <f>S142*H142</f>
        <v>0</v>
      </c>
      <c r="AR142" s="137" t="s">
        <v>151</v>
      </c>
      <c r="AT142" s="137" t="s">
        <v>147</v>
      </c>
      <c r="AU142" s="137" t="s">
        <v>152</v>
      </c>
      <c r="AY142" s="13" t="s">
        <v>146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3" t="s">
        <v>152</v>
      </c>
      <c r="BK142" s="138">
        <f>ROUND(I142*H142,2)</f>
        <v>0</v>
      </c>
      <c r="BL142" s="13" t="s">
        <v>151</v>
      </c>
      <c r="BM142" s="137" t="s">
        <v>8</v>
      </c>
    </row>
    <row r="143" spans="2:65" s="1" customFormat="1" ht="19.5" x14ac:dyDescent="0.2">
      <c r="B143" s="28"/>
      <c r="D143" s="139" t="s">
        <v>153</v>
      </c>
      <c r="F143" s="140" t="s">
        <v>691</v>
      </c>
      <c r="I143" s="141"/>
      <c r="L143" s="28"/>
      <c r="M143" s="142"/>
      <c r="T143" s="52"/>
      <c r="AT143" s="13" t="s">
        <v>153</v>
      </c>
      <c r="AU143" s="13" t="s">
        <v>152</v>
      </c>
    </row>
    <row r="144" spans="2:65" s="1" customFormat="1" ht="19.5" x14ac:dyDescent="0.2">
      <c r="B144" s="28"/>
      <c r="D144" s="139" t="s">
        <v>688</v>
      </c>
      <c r="F144" s="150" t="s">
        <v>692</v>
      </c>
      <c r="I144" s="141"/>
      <c r="L144" s="28"/>
      <c r="M144" s="142"/>
      <c r="T144" s="52"/>
      <c r="AT144" s="13" t="s">
        <v>688</v>
      </c>
      <c r="AU144" s="13" t="s">
        <v>152</v>
      </c>
    </row>
    <row r="145" spans="2:65" s="1" customFormat="1" ht="24.2" customHeight="1" x14ac:dyDescent="0.2">
      <c r="B145" s="28"/>
      <c r="C145" s="126" t="s">
        <v>171</v>
      </c>
      <c r="D145" s="126" t="s">
        <v>147</v>
      </c>
      <c r="E145" s="127" t="s">
        <v>693</v>
      </c>
      <c r="F145" s="128" t="s">
        <v>694</v>
      </c>
      <c r="G145" s="129" t="s">
        <v>207</v>
      </c>
      <c r="H145" s="130">
        <v>2</v>
      </c>
      <c r="I145" s="131"/>
      <c r="J145" s="132">
        <f>ROUND(I145*H145,2)</f>
        <v>0</v>
      </c>
      <c r="K145" s="128" t="s">
        <v>1</v>
      </c>
      <c r="L145" s="28"/>
      <c r="M145" s="133" t="s">
        <v>1</v>
      </c>
      <c r="N145" s="134" t="s">
        <v>46</v>
      </c>
      <c r="P145" s="135">
        <f>O145*H145</f>
        <v>0</v>
      </c>
      <c r="Q145" s="135">
        <v>0</v>
      </c>
      <c r="R145" s="135">
        <f>Q145*H145</f>
        <v>0</v>
      </c>
      <c r="S145" s="135">
        <v>0</v>
      </c>
      <c r="T145" s="136">
        <f>S145*H145</f>
        <v>0</v>
      </c>
      <c r="AR145" s="137" t="s">
        <v>151</v>
      </c>
      <c r="AT145" s="137" t="s">
        <v>147</v>
      </c>
      <c r="AU145" s="137" t="s">
        <v>152</v>
      </c>
      <c r="AY145" s="13" t="s">
        <v>146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3" t="s">
        <v>152</v>
      </c>
      <c r="BK145" s="138">
        <f>ROUND(I145*H145,2)</f>
        <v>0</v>
      </c>
      <c r="BL145" s="13" t="s">
        <v>151</v>
      </c>
      <c r="BM145" s="137" t="s">
        <v>174</v>
      </c>
    </row>
    <row r="146" spans="2:65" s="1" customFormat="1" ht="19.5" x14ac:dyDescent="0.2">
      <c r="B146" s="28"/>
      <c r="D146" s="139" t="s">
        <v>153</v>
      </c>
      <c r="F146" s="140" t="s">
        <v>694</v>
      </c>
      <c r="I146" s="141"/>
      <c r="L146" s="28"/>
      <c r="M146" s="142"/>
      <c r="T146" s="52"/>
      <c r="AT146" s="13" t="s">
        <v>153</v>
      </c>
      <c r="AU146" s="13" t="s">
        <v>152</v>
      </c>
    </row>
    <row r="147" spans="2:65" s="1" customFormat="1" ht="19.5" x14ac:dyDescent="0.2">
      <c r="B147" s="28"/>
      <c r="D147" s="139" t="s">
        <v>688</v>
      </c>
      <c r="F147" s="150" t="s">
        <v>692</v>
      </c>
      <c r="I147" s="141"/>
      <c r="L147" s="28"/>
      <c r="M147" s="142"/>
      <c r="T147" s="52"/>
      <c r="AT147" s="13" t="s">
        <v>688</v>
      </c>
      <c r="AU147" s="13" t="s">
        <v>152</v>
      </c>
    </row>
    <row r="148" spans="2:65" s="1" customFormat="1" ht="24.2" customHeight="1" x14ac:dyDescent="0.2">
      <c r="B148" s="28"/>
      <c r="C148" s="126" t="s">
        <v>164</v>
      </c>
      <c r="D148" s="126" t="s">
        <v>147</v>
      </c>
      <c r="E148" s="127" t="s">
        <v>695</v>
      </c>
      <c r="F148" s="128" t="s">
        <v>696</v>
      </c>
      <c r="G148" s="129" t="s">
        <v>207</v>
      </c>
      <c r="H148" s="130">
        <v>1</v>
      </c>
      <c r="I148" s="131"/>
      <c r="J148" s="132">
        <f>ROUND(I148*H148,2)</f>
        <v>0</v>
      </c>
      <c r="K148" s="128" t="s">
        <v>1</v>
      </c>
      <c r="L148" s="28"/>
      <c r="M148" s="133" t="s">
        <v>1</v>
      </c>
      <c r="N148" s="134" t="s">
        <v>46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151</v>
      </c>
      <c r="AT148" s="137" t="s">
        <v>147</v>
      </c>
      <c r="AU148" s="137" t="s">
        <v>152</v>
      </c>
      <c r="AY148" s="13" t="s">
        <v>146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3" t="s">
        <v>152</v>
      </c>
      <c r="BK148" s="138">
        <f>ROUND(I148*H148,2)</f>
        <v>0</v>
      </c>
      <c r="BL148" s="13" t="s">
        <v>151</v>
      </c>
      <c r="BM148" s="137" t="s">
        <v>177</v>
      </c>
    </row>
    <row r="149" spans="2:65" s="1" customFormat="1" ht="19.5" x14ac:dyDescent="0.2">
      <c r="B149" s="28"/>
      <c r="D149" s="139" t="s">
        <v>153</v>
      </c>
      <c r="F149" s="140" t="s">
        <v>696</v>
      </c>
      <c r="I149" s="141"/>
      <c r="L149" s="28"/>
      <c r="M149" s="142"/>
      <c r="T149" s="52"/>
      <c r="AT149" s="13" t="s">
        <v>153</v>
      </c>
      <c r="AU149" s="13" t="s">
        <v>152</v>
      </c>
    </row>
    <row r="150" spans="2:65" s="1" customFormat="1" ht="19.5" x14ac:dyDescent="0.2">
      <c r="B150" s="28"/>
      <c r="D150" s="139" t="s">
        <v>688</v>
      </c>
      <c r="F150" s="150" t="s">
        <v>692</v>
      </c>
      <c r="I150" s="141"/>
      <c r="L150" s="28"/>
      <c r="M150" s="142"/>
      <c r="T150" s="52"/>
      <c r="AT150" s="13" t="s">
        <v>688</v>
      </c>
      <c r="AU150" s="13" t="s">
        <v>152</v>
      </c>
    </row>
    <row r="151" spans="2:65" s="1" customFormat="1" ht="24.2" customHeight="1" x14ac:dyDescent="0.2">
      <c r="B151" s="28"/>
      <c r="C151" s="126" t="s">
        <v>178</v>
      </c>
      <c r="D151" s="126" t="s">
        <v>147</v>
      </c>
      <c r="E151" s="127" t="s">
        <v>697</v>
      </c>
      <c r="F151" s="128" t="s">
        <v>698</v>
      </c>
      <c r="G151" s="129" t="s">
        <v>207</v>
      </c>
      <c r="H151" s="130">
        <v>1</v>
      </c>
      <c r="I151" s="131"/>
      <c r="J151" s="132">
        <f>ROUND(I151*H151,2)</f>
        <v>0</v>
      </c>
      <c r="K151" s="128" t="s">
        <v>1</v>
      </c>
      <c r="L151" s="28"/>
      <c r="M151" s="133" t="s">
        <v>1</v>
      </c>
      <c r="N151" s="134" t="s">
        <v>46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151</v>
      </c>
      <c r="AT151" s="137" t="s">
        <v>147</v>
      </c>
      <c r="AU151" s="137" t="s">
        <v>152</v>
      </c>
      <c r="AY151" s="13" t="s">
        <v>146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3" t="s">
        <v>152</v>
      </c>
      <c r="BK151" s="138">
        <f>ROUND(I151*H151,2)</f>
        <v>0</v>
      </c>
      <c r="BL151" s="13" t="s">
        <v>151</v>
      </c>
      <c r="BM151" s="137" t="s">
        <v>181</v>
      </c>
    </row>
    <row r="152" spans="2:65" s="1" customFormat="1" x14ac:dyDescent="0.2">
      <c r="B152" s="28"/>
      <c r="D152" s="139" t="s">
        <v>153</v>
      </c>
      <c r="F152" s="140" t="s">
        <v>698</v>
      </c>
      <c r="I152" s="141"/>
      <c r="L152" s="28"/>
      <c r="M152" s="142"/>
      <c r="T152" s="52"/>
      <c r="AT152" s="13" t="s">
        <v>153</v>
      </c>
      <c r="AU152" s="13" t="s">
        <v>152</v>
      </c>
    </row>
    <row r="153" spans="2:65" s="1" customFormat="1" ht="16.5" customHeight="1" x14ac:dyDescent="0.2">
      <c r="B153" s="28"/>
      <c r="C153" s="126" t="s">
        <v>168</v>
      </c>
      <c r="D153" s="126" t="s">
        <v>147</v>
      </c>
      <c r="E153" s="127" t="s">
        <v>699</v>
      </c>
      <c r="F153" s="128" t="s">
        <v>700</v>
      </c>
      <c r="G153" s="129" t="s">
        <v>308</v>
      </c>
      <c r="H153" s="130">
        <v>1</v>
      </c>
      <c r="I153" s="131"/>
      <c r="J153" s="132">
        <f>ROUND(I153*H153,2)</f>
        <v>0</v>
      </c>
      <c r="K153" s="128" t="s">
        <v>830</v>
      </c>
      <c r="L153" s="28"/>
      <c r="M153" s="133" t="s">
        <v>1</v>
      </c>
      <c r="N153" s="134" t="s">
        <v>46</v>
      </c>
      <c r="P153" s="135">
        <f>O153*H153</f>
        <v>0</v>
      </c>
      <c r="Q153" s="135">
        <v>0</v>
      </c>
      <c r="R153" s="135">
        <f>Q153*H153</f>
        <v>0</v>
      </c>
      <c r="S153" s="135">
        <v>0</v>
      </c>
      <c r="T153" s="136">
        <f>S153*H153</f>
        <v>0</v>
      </c>
      <c r="AR153" s="137" t="s">
        <v>151</v>
      </c>
      <c r="AT153" s="137" t="s">
        <v>147</v>
      </c>
      <c r="AU153" s="137" t="s">
        <v>152</v>
      </c>
      <c r="AY153" s="13" t="s">
        <v>146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3" t="s">
        <v>152</v>
      </c>
      <c r="BK153" s="138">
        <f>ROUND(I153*H153,2)</f>
        <v>0</v>
      </c>
      <c r="BL153" s="13" t="s">
        <v>151</v>
      </c>
      <c r="BM153" s="137" t="s">
        <v>184</v>
      </c>
    </row>
    <row r="154" spans="2:65" s="1" customFormat="1" x14ac:dyDescent="0.2">
      <c r="B154" s="28"/>
      <c r="D154" s="139" t="s">
        <v>153</v>
      </c>
      <c r="F154" s="140" t="s">
        <v>700</v>
      </c>
      <c r="I154" s="141"/>
      <c r="L154" s="28"/>
      <c r="M154" s="147"/>
      <c r="N154" s="148"/>
      <c r="O154" s="148"/>
      <c r="P154" s="148"/>
      <c r="Q154" s="148"/>
      <c r="R154" s="148"/>
      <c r="S154" s="148"/>
      <c r="T154" s="149"/>
      <c r="AT154" s="13" t="s">
        <v>153</v>
      </c>
      <c r="AU154" s="13" t="s">
        <v>152</v>
      </c>
    </row>
    <row r="155" spans="2:65" s="1" customFormat="1" ht="6.95" customHeight="1" x14ac:dyDescent="0.2">
      <c r="B155" s="40"/>
      <c r="C155" s="41"/>
      <c r="D155" s="41"/>
      <c r="E155" s="41"/>
      <c r="F155" s="41"/>
      <c r="G155" s="41"/>
      <c r="H155" s="41"/>
      <c r="I155" s="41"/>
      <c r="J155" s="41"/>
      <c r="K155" s="41"/>
      <c r="L155" s="28"/>
    </row>
  </sheetData>
  <sheetProtection algorithmName="SHA-512" hashValue="rrH4+IUDz19N6TqeJik8UmZ00IUt1PSWngyyoj6SEFYSlwfrxE2xhswVLpne/Ob8CD6d/WOGpfHsjB39fLJv1Q==" saltValue="Kz0HvTsqawC2z/VqsiXSAw==" spinCount="100000" sheet="1" objects="1" scenarios="1" formatColumns="0" formatRows="0" autoFilter="0"/>
  <autoFilter ref="C120:K154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7"/>
  <sheetViews>
    <sheetView showGridLines="0" topLeftCell="A110" workbookViewId="0">
      <selection activeCell="K133" activeCellId="3" sqref="K119 K121 K129 K13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3" t="s">
        <v>98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88</v>
      </c>
    </row>
    <row r="4" spans="2:46" ht="24.95" customHeight="1" x14ac:dyDescent="0.2">
      <c r="B4" s="16"/>
      <c r="D4" s="17" t="s">
        <v>109</v>
      </c>
      <c r="L4" s="16"/>
      <c r="M4" s="84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50" t="str">
        <f>'Rekapitulace stavby'!K6</f>
        <v>STAVEBNÍ ÚPRAVY BYTU 12/3  2.NP ŠVÉDSKÁ 107/39</v>
      </c>
      <c r="F7" s="251"/>
      <c r="G7" s="251"/>
      <c r="H7" s="251"/>
      <c r="L7" s="16"/>
    </row>
    <row r="8" spans="2:46" s="1" customFormat="1" ht="12" customHeight="1" x14ac:dyDescent="0.2">
      <c r="B8" s="28"/>
      <c r="D8" s="23" t="s">
        <v>110</v>
      </c>
      <c r="L8" s="28"/>
    </row>
    <row r="9" spans="2:46" s="1" customFormat="1" ht="16.5" customHeight="1" x14ac:dyDescent="0.2">
      <c r="B9" s="28"/>
      <c r="E9" s="230" t="s">
        <v>701</v>
      </c>
      <c r="F9" s="249"/>
      <c r="G9" s="249"/>
      <c r="H9" s="249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10. 4. 2024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52" t="str">
        <f>'Rekapitulace stavby'!E14</f>
        <v>Vyplň údaj</v>
      </c>
      <c r="F18" s="244"/>
      <c r="G18" s="244"/>
      <c r="H18" s="24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 x14ac:dyDescent="0.2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 x14ac:dyDescent="0.2">
      <c r="B24" s="28"/>
      <c r="E24" s="21" t="s">
        <v>36</v>
      </c>
      <c r="I24" s="23" t="s">
        <v>27</v>
      </c>
      <c r="J24" s="21" t="s">
        <v>37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38</v>
      </c>
      <c r="L26" s="28"/>
    </row>
    <row r="27" spans="2:12" s="7" customFormat="1" ht="47.25" customHeight="1" x14ac:dyDescent="0.2">
      <c r="B27" s="85"/>
      <c r="E27" s="248" t="s">
        <v>39</v>
      </c>
      <c r="F27" s="248"/>
      <c r="G27" s="248"/>
      <c r="H27" s="24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40</v>
      </c>
      <c r="J30" s="62">
        <f>ROUND(J117,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42</v>
      </c>
      <c r="I32" s="31" t="s">
        <v>41</v>
      </c>
      <c r="J32" s="31" t="s">
        <v>43</v>
      </c>
      <c r="L32" s="28"/>
    </row>
    <row r="33" spans="2:12" s="1" customFormat="1" ht="14.45" customHeight="1" x14ac:dyDescent="0.2">
      <c r="B33" s="28"/>
      <c r="D33" s="51" t="s">
        <v>44</v>
      </c>
      <c r="E33" s="23" t="s">
        <v>45</v>
      </c>
      <c r="F33" s="87">
        <f>ROUND((SUM(BE117:BE136)),  2)</f>
        <v>0</v>
      </c>
      <c r="I33" s="88">
        <v>0.21</v>
      </c>
      <c r="J33" s="87">
        <f>ROUND(((SUM(BE117:BE136))*I33),  2)</f>
        <v>0</v>
      </c>
      <c r="L33" s="28"/>
    </row>
    <row r="34" spans="2:12" s="1" customFormat="1" ht="14.45" customHeight="1" x14ac:dyDescent="0.2">
      <c r="B34" s="28"/>
      <c r="E34" s="23" t="s">
        <v>46</v>
      </c>
      <c r="F34" s="87">
        <f>ROUND((SUM(BF117:BF136)),  2)</f>
        <v>0</v>
      </c>
      <c r="I34" s="88">
        <v>0.12</v>
      </c>
      <c r="J34" s="87">
        <f>ROUND(((SUM(BF117:BF136))*I34),  2)</f>
        <v>0</v>
      </c>
      <c r="L34" s="28"/>
    </row>
    <row r="35" spans="2:12" s="1" customFormat="1" ht="14.45" hidden="1" customHeight="1" x14ac:dyDescent="0.2">
      <c r="B35" s="28"/>
      <c r="E35" s="23" t="s">
        <v>47</v>
      </c>
      <c r="F35" s="87">
        <f>ROUND((SUM(BG117:BG136)),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48</v>
      </c>
      <c r="F36" s="87">
        <f>ROUND((SUM(BH117:BH136)),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49</v>
      </c>
      <c r="F37" s="87">
        <f>ROUND((SUM(BI117:BI136)),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53</v>
      </c>
      <c r="E50" s="38"/>
      <c r="F50" s="38"/>
      <c r="G50" s="37" t="s">
        <v>54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55</v>
      </c>
      <c r="E61" s="30"/>
      <c r="F61" s="95" t="s">
        <v>56</v>
      </c>
      <c r="G61" s="39" t="s">
        <v>55</v>
      </c>
      <c r="H61" s="30"/>
      <c r="I61" s="30"/>
      <c r="J61" s="96" t="s">
        <v>56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57</v>
      </c>
      <c r="E65" s="38"/>
      <c r="F65" s="38"/>
      <c r="G65" s="37" t="s">
        <v>58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55</v>
      </c>
      <c r="E76" s="30"/>
      <c r="F76" s="95" t="s">
        <v>56</v>
      </c>
      <c r="G76" s="39" t="s">
        <v>55</v>
      </c>
      <c r="H76" s="30"/>
      <c r="I76" s="30"/>
      <c r="J76" s="96" t="s">
        <v>56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112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250" t="str">
        <f>E7</f>
        <v>STAVEBNÍ ÚPRAVY BYTU 12/3  2.NP ŠVÉDSKÁ 107/39</v>
      </c>
      <c r="F85" s="251"/>
      <c r="G85" s="251"/>
      <c r="H85" s="251"/>
      <c r="L85" s="28"/>
    </row>
    <row r="86" spans="2:47" s="1" customFormat="1" ht="12" customHeight="1" x14ac:dyDescent="0.2">
      <c r="B86" s="28"/>
      <c r="C86" s="23" t="s">
        <v>110</v>
      </c>
      <c r="L86" s="28"/>
    </row>
    <row r="87" spans="2:47" s="1" customFormat="1" ht="16.5" customHeight="1" x14ac:dyDescent="0.2">
      <c r="B87" s="28"/>
      <c r="E87" s="230" t="str">
        <f>E9</f>
        <v>E. VZDUCHOTECHNIKA - INVESTICE</v>
      </c>
      <c r="F87" s="249"/>
      <c r="G87" s="249"/>
      <c r="H87" s="249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>PRAHA 5</v>
      </c>
      <c r="I89" s="23" t="s">
        <v>22</v>
      </c>
      <c r="J89" s="48" t="str">
        <f>IF(J12="","",J12)</f>
        <v>10. 4. 2024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40.15" customHeight="1" x14ac:dyDescent="0.2">
      <c r="B91" s="28"/>
      <c r="C91" s="23" t="s">
        <v>24</v>
      </c>
      <c r="F91" s="21" t="str">
        <f>E15</f>
        <v>CENTRA a.s. Na Zatlance 1350 Praha 5</v>
      </c>
      <c r="I91" s="23" t="s">
        <v>30</v>
      </c>
      <c r="J91" s="26" t="str">
        <f>E21</f>
        <v>Studio PHX s.r.o. Ondříčkova 384/33 Praha 3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 xml:space="preserve">Ing. Jan Brožek s.r.o.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113</v>
      </c>
      <c r="D94" s="89"/>
      <c r="E94" s="89"/>
      <c r="F94" s="89"/>
      <c r="G94" s="89"/>
      <c r="H94" s="89"/>
      <c r="I94" s="89"/>
      <c r="J94" s="98" t="s">
        <v>114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115</v>
      </c>
      <c r="J96" s="62">
        <f>J117</f>
        <v>0</v>
      </c>
      <c r="L96" s="28"/>
      <c r="AU96" s="13" t="s">
        <v>116</v>
      </c>
    </row>
    <row r="97" spans="2:12" s="8" customFormat="1" ht="24.95" customHeight="1" x14ac:dyDescent="0.2">
      <c r="B97" s="100"/>
      <c r="D97" s="101" t="s">
        <v>702</v>
      </c>
      <c r="E97" s="102"/>
      <c r="F97" s="102"/>
      <c r="G97" s="102"/>
      <c r="H97" s="102"/>
      <c r="I97" s="102"/>
      <c r="J97" s="103">
        <f>J118</f>
        <v>0</v>
      </c>
      <c r="L97" s="100"/>
    </row>
    <row r="98" spans="2:12" s="1" customFormat="1" ht="21.75" customHeight="1" x14ac:dyDescent="0.2">
      <c r="B98" s="28"/>
      <c r="L98" s="28"/>
    </row>
    <row r="99" spans="2:12" s="1" customFormat="1" ht="6.95" customHeight="1" x14ac:dyDescent="0.2"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28"/>
    </row>
    <row r="103" spans="2:12" s="1" customFormat="1" ht="6.95" customHeight="1" x14ac:dyDescent="0.2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28"/>
    </row>
    <row r="104" spans="2:12" s="1" customFormat="1" ht="24.95" customHeight="1" x14ac:dyDescent="0.2">
      <c r="B104" s="28"/>
      <c r="C104" s="17" t="s">
        <v>131</v>
      </c>
      <c r="L104" s="28"/>
    </row>
    <row r="105" spans="2:12" s="1" customFormat="1" ht="6.95" customHeight="1" x14ac:dyDescent="0.2">
      <c r="B105" s="28"/>
      <c r="L105" s="28"/>
    </row>
    <row r="106" spans="2:12" s="1" customFormat="1" ht="12" customHeight="1" x14ac:dyDescent="0.2">
      <c r="B106" s="28"/>
      <c r="C106" s="23" t="s">
        <v>16</v>
      </c>
      <c r="L106" s="28"/>
    </row>
    <row r="107" spans="2:12" s="1" customFormat="1" ht="16.5" customHeight="1" x14ac:dyDescent="0.2">
      <c r="B107" s="28"/>
      <c r="E107" s="250" t="str">
        <f>E7</f>
        <v>STAVEBNÍ ÚPRAVY BYTU 12/3  2.NP ŠVÉDSKÁ 107/39</v>
      </c>
      <c r="F107" s="251"/>
      <c r="G107" s="251"/>
      <c r="H107" s="251"/>
      <c r="L107" s="28"/>
    </row>
    <row r="108" spans="2:12" s="1" customFormat="1" ht="12" customHeight="1" x14ac:dyDescent="0.2">
      <c r="B108" s="28"/>
      <c r="C108" s="23" t="s">
        <v>110</v>
      </c>
      <c r="L108" s="28"/>
    </row>
    <row r="109" spans="2:12" s="1" customFormat="1" ht="16.5" customHeight="1" x14ac:dyDescent="0.2">
      <c r="B109" s="28"/>
      <c r="E109" s="230" t="str">
        <f>E9</f>
        <v>E. VZDUCHOTECHNIKA - INVESTICE</v>
      </c>
      <c r="F109" s="249"/>
      <c r="G109" s="249"/>
      <c r="H109" s="249"/>
      <c r="L109" s="28"/>
    </row>
    <row r="110" spans="2:12" s="1" customFormat="1" ht="6.95" customHeight="1" x14ac:dyDescent="0.2">
      <c r="B110" s="28"/>
      <c r="L110" s="28"/>
    </row>
    <row r="111" spans="2:12" s="1" customFormat="1" ht="12" customHeight="1" x14ac:dyDescent="0.2">
      <c r="B111" s="28"/>
      <c r="C111" s="23" t="s">
        <v>20</v>
      </c>
      <c r="F111" s="21" t="str">
        <f>F12</f>
        <v>PRAHA 5</v>
      </c>
      <c r="I111" s="23" t="s">
        <v>22</v>
      </c>
      <c r="J111" s="48" t="str">
        <f>IF(J12="","",J12)</f>
        <v>10. 4. 2024</v>
      </c>
      <c r="L111" s="28"/>
    </row>
    <row r="112" spans="2:12" s="1" customFormat="1" ht="6.95" customHeight="1" x14ac:dyDescent="0.2">
      <c r="B112" s="28"/>
      <c r="L112" s="28"/>
    </row>
    <row r="113" spans="2:65" s="1" customFormat="1" ht="40.15" customHeight="1" x14ac:dyDescent="0.2">
      <c r="B113" s="28"/>
      <c r="C113" s="23" t="s">
        <v>24</v>
      </c>
      <c r="F113" s="21" t="str">
        <f>E15</f>
        <v>CENTRA a.s. Na Zatlance 1350 Praha 5</v>
      </c>
      <c r="I113" s="23" t="s">
        <v>30</v>
      </c>
      <c r="J113" s="26" t="str">
        <f>E21</f>
        <v>Studio PHX s.r.o. Ondříčkova 384/33 Praha 3</v>
      </c>
      <c r="L113" s="28"/>
    </row>
    <row r="114" spans="2:65" s="1" customFormat="1" ht="15.2" customHeight="1" x14ac:dyDescent="0.2">
      <c r="B114" s="28"/>
      <c r="C114" s="23" t="s">
        <v>28</v>
      </c>
      <c r="F114" s="21" t="str">
        <f>IF(E18="","",E18)</f>
        <v>Vyplň údaj</v>
      </c>
      <c r="I114" s="23" t="s">
        <v>34</v>
      </c>
      <c r="J114" s="26" t="str">
        <f>E24</f>
        <v xml:space="preserve">Ing. Jan Brožek s.r.o. </v>
      </c>
      <c r="L114" s="28"/>
    </row>
    <row r="115" spans="2:65" s="1" customFormat="1" ht="10.35" customHeight="1" x14ac:dyDescent="0.2">
      <c r="B115" s="28"/>
      <c r="L115" s="28"/>
    </row>
    <row r="116" spans="2:65" s="10" customFormat="1" ht="29.25" customHeight="1" x14ac:dyDescent="0.2">
      <c r="B116" s="108"/>
      <c r="C116" s="109" t="s">
        <v>132</v>
      </c>
      <c r="D116" s="110" t="s">
        <v>65</v>
      </c>
      <c r="E116" s="110" t="s">
        <v>61</v>
      </c>
      <c r="F116" s="110" t="s">
        <v>62</v>
      </c>
      <c r="G116" s="110" t="s">
        <v>133</v>
      </c>
      <c r="H116" s="110" t="s">
        <v>134</v>
      </c>
      <c r="I116" s="110" t="s">
        <v>135</v>
      </c>
      <c r="J116" s="110" t="s">
        <v>114</v>
      </c>
      <c r="K116" s="111" t="s">
        <v>136</v>
      </c>
      <c r="L116" s="108"/>
      <c r="M116" s="55" t="s">
        <v>1</v>
      </c>
      <c r="N116" s="56" t="s">
        <v>44</v>
      </c>
      <c r="O116" s="56" t="s">
        <v>137</v>
      </c>
      <c r="P116" s="56" t="s">
        <v>138</v>
      </c>
      <c r="Q116" s="56" t="s">
        <v>139</v>
      </c>
      <c r="R116" s="56" t="s">
        <v>140</v>
      </c>
      <c r="S116" s="56" t="s">
        <v>141</v>
      </c>
      <c r="T116" s="57" t="s">
        <v>142</v>
      </c>
    </row>
    <row r="117" spans="2:65" s="1" customFormat="1" ht="22.9" customHeight="1" x14ac:dyDescent="0.25">
      <c r="B117" s="28"/>
      <c r="C117" s="60" t="s">
        <v>143</v>
      </c>
      <c r="J117" s="112">
        <f>BK117</f>
        <v>0</v>
      </c>
      <c r="L117" s="28"/>
      <c r="M117" s="58"/>
      <c r="N117" s="49"/>
      <c r="O117" s="49"/>
      <c r="P117" s="113">
        <f>P118</f>
        <v>0</v>
      </c>
      <c r="Q117" s="49"/>
      <c r="R117" s="113">
        <f>R118</f>
        <v>0</v>
      </c>
      <c r="S117" s="49"/>
      <c r="T117" s="114">
        <f>T118</f>
        <v>0</v>
      </c>
      <c r="AT117" s="13" t="s">
        <v>79</v>
      </c>
      <c r="AU117" s="13" t="s">
        <v>116</v>
      </c>
      <c r="BK117" s="115">
        <f>BK118</f>
        <v>0</v>
      </c>
    </row>
    <row r="118" spans="2:65" s="11" customFormat="1" ht="25.9" customHeight="1" x14ac:dyDescent="0.2">
      <c r="B118" s="116"/>
      <c r="D118" s="117" t="s">
        <v>79</v>
      </c>
      <c r="E118" s="118" t="s">
        <v>703</v>
      </c>
      <c r="F118" s="118" t="s">
        <v>704</v>
      </c>
      <c r="I118" s="119"/>
      <c r="J118" s="120">
        <f>BK118</f>
        <v>0</v>
      </c>
      <c r="L118" s="116"/>
      <c r="M118" s="121"/>
      <c r="P118" s="122">
        <f>SUM(P119:P136)</f>
        <v>0</v>
      </c>
      <c r="R118" s="122">
        <f>SUM(R119:R136)</f>
        <v>0</v>
      </c>
      <c r="T118" s="123">
        <f>SUM(T119:T136)</f>
        <v>0</v>
      </c>
      <c r="AR118" s="117" t="s">
        <v>88</v>
      </c>
      <c r="AT118" s="124" t="s">
        <v>79</v>
      </c>
      <c r="AU118" s="124" t="s">
        <v>80</v>
      </c>
      <c r="AY118" s="117" t="s">
        <v>146</v>
      </c>
      <c r="BK118" s="125">
        <f>SUM(BK119:BK136)</f>
        <v>0</v>
      </c>
    </row>
    <row r="119" spans="2:65" s="1" customFormat="1" ht="16.5" customHeight="1" x14ac:dyDescent="0.2">
      <c r="B119" s="28"/>
      <c r="C119" s="126" t="s">
        <v>88</v>
      </c>
      <c r="D119" s="126" t="s">
        <v>147</v>
      </c>
      <c r="E119" s="127" t="s">
        <v>705</v>
      </c>
      <c r="F119" s="128" t="s">
        <v>706</v>
      </c>
      <c r="G119" s="129" t="s">
        <v>207</v>
      </c>
      <c r="H119" s="130">
        <v>1</v>
      </c>
      <c r="I119" s="131"/>
      <c r="J119" s="132">
        <f>ROUND(I119*H119,2)</f>
        <v>0</v>
      </c>
      <c r="K119" s="128" t="s">
        <v>830</v>
      </c>
      <c r="L119" s="28"/>
      <c r="M119" s="133" t="s">
        <v>1</v>
      </c>
      <c r="N119" s="134" t="s">
        <v>46</v>
      </c>
      <c r="P119" s="135">
        <f>O119*H119</f>
        <v>0</v>
      </c>
      <c r="Q119" s="135">
        <v>0</v>
      </c>
      <c r="R119" s="135">
        <f>Q119*H119</f>
        <v>0</v>
      </c>
      <c r="S119" s="135">
        <v>0</v>
      </c>
      <c r="T119" s="136">
        <f>S119*H119</f>
        <v>0</v>
      </c>
      <c r="AR119" s="137" t="s">
        <v>151</v>
      </c>
      <c r="AT119" s="137" t="s">
        <v>147</v>
      </c>
      <c r="AU119" s="137" t="s">
        <v>88</v>
      </c>
      <c r="AY119" s="13" t="s">
        <v>146</v>
      </c>
      <c r="BE119" s="138">
        <f>IF(N119="základní",J119,0)</f>
        <v>0</v>
      </c>
      <c r="BF119" s="138">
        <f>IF(N119="snížená",J119,0)</f>
        <v>0</v>
      </c>
      <c r="BG119" s="138">
        <f>IF(N119="zákl. přenesená",J119,0)</f>
        <v>0</v>
      </c>
      <c r="BH119" s="138">
        <f>IF(N119="sníž. přenesená",J119,0)</f>
        <v>0</v>
      </c>
      <c r="BI119" s="138">
        <f>IF(N119="nulová",J119,0)</f>
        <v>0</v>
      </c>
      <c r="BJ119" s="13" t="s">
        <v>152</v>
      </c>
      <c r="BK119" s="138">
        <f>ROUND(I119*H119,2)</f>
        <v>0</v>
      </c>
      <c r="BL119" s="13" t="s">
        <v>151</v>
      </c>
      <c r="BM119" s="137" t="s">
        <v>152</v>
      </c>
    </row>
    <row r="120" spans="2:65" s="1" customFormat="1" x14ac:dyDescent="0.2">
      <c r="B120" s="28"/>
      <c r="D120" s="139" t="s">
        <v>153</v>
      </c>
      <c r="F120" s="140" t="s">
        <v>706</v>
      </c>
      <c r="I120" s="141"/>
      <c r="L120" s="28"/>
      <c r="M120" s="142"/>
      <c r="T120" s="52"/>
      <c r="AT120" s="13" t="s">
        <v>153</v>
      </c>
      <c r="AU120" s="13" t="s">
        <v>88</v>
      </c>
    </row>
    <row r="121" spans="2:65" s="1" customFormat="1" ht="37.9" customHeight="1" x14ac:dyDescent="0.2">
      <c r="B121" s="28"/>
      <c r="C121" s="126" t="s">
        <v>152</v>
      </c>
      <c r="D121" s="126" t="s">
        <v>147</v>
      </c>
      <c r="E121" s="127" t="s">
        <v>707</v>
      </c>
      <c r="F121" s="128" t="s">
        <v>708</v>
      </c>
      <c r="G121" s="129" t="s">
        <v>188</v>
      </c>
      <c r="H121" s="130">
        <v>16.5</v>
      </c>
      <c r="I121" s="131"/>
      <c r="J121" s="132">
        <f>ROUND(I121*H121,2)</f>
        <v>0</v>
      </c>
      <c r="K121" s="128" t="s">
        <v>830</v>
      </c>
      <c r="L121" s="28"/>
      <c r="M121" s="133" t="s">
        <v>1</v>
      </c>
      <c r="N121" s="134" t="s">
        <v>46</v>
      </c>
      <c r="P121" s="135">
        <f>O121*H121</f>
        <v>0</v>
      </c>
      <c r="Q121" s="135">
        <v>0</v>
      </c>
      <c r="R121" s="135">
        <f>Q121*H121</f>
        <v>0</v>
      </c>
      <c r="S121" s="135">
        <v>0</v>
      </c>
      <c r="T121" s="136">
        <f>S121*H121</f>
        <v>0</v>
      </c>
      <c r="AR121" s="137" t="s">
        <v>151</v>
      </c>
      <c r="AT121" s="137" t="s">
        <v>147</v>
      </c>
      <c r="AU121" s="137" t="s">
        <v>88</v>
      </c>
      <c r="AY121" s="13" t="s">
        <v>146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3" t="s">
        <v>152</v>
      </c>
      <c r="BK121" s="138">
        <f>ROUND(I121*H121,2)</f>
        <v>0</v>
      </c>
      <c r="BL121" s="13" t="s">
        <v>151</v>
      </c>
      <c r="BM121" s="137" t="s">
        <v>151</v>
      </c>
    </row>
    <row r="122" spans="2:65" s="1" customFormat="1" ht="29.25" x14ac:dyDescent="0.2">
      <c r="B122" s="28"/>
      <c r="D122" s="139" t="s">
        <v>153</v>
      </c>
      <c r="F122" s="140" t="s">
        <v>708</v>
      </c>
      <c r="I122" s="141"/>
      <c r="L122" s="28"/>
      <c r="M122" s="142"/>
      <c r="T122" s="52"/>
      <c r="AT122" s="13" t="s">
        <v>153</v>
      </c>
      <c r="AU122" s="13" t="s">
        <v>88</v>
      </c>
    </row>
    <row r="123" spans="2:65" s="1" customFormat="1" ht="24.2" customHeight="1" x14ac:dyDescent="0.2">
      <c r="B123" s="28"/>
      <c r="C123" s="126" t="s">
        <v>158</v>
      </c>
      <c r="D123" s="126" t="s">
        <v>147</v>
      </c>
      <c r="E123" s="127" t="s">
        <v>709</v>
      </c>
      <c r="F123" s="128" t="s">
        <v>710</v>
      </c>
      <c r="G123" s="129" t="s">
        <v>207</v>
      </c>
      <c r="H123" s="130">
        <v>5</v>
      </c>
      <c r="I123" s="131"/>
      <c r="J123" s="132">
        <f>ROUND(I123*H123,2)</f>
        <v>0</v>
      </c>
      <c r="K123" s="128" t="s">
        <v>1</v>
      </c>
      <c r="L123" s="28"/>
      <c r="M123" s="133" t="s">
        <v>1</v>
      </c>
      <c r="N123" s="134" t="s">
        <v>46</v>
      </c>
      <c r="P123" s="135">
        <f>O123*H123</f>
        <v>0</v>
      </c>
      <c r="Q123" s="135">
        <v>0</v>
      </c>
      <c r="R123" s="135">
        <f>Q123*H123</f>
        <v>0</v>
      </c>
      <c r="S123" s="135">
        <v>0</v>
      </c>
      <c r="T123" s="136">
        <f>S123*H123</f>
        <v>0</v>
      </c>
      <c r="AR123" s="137" t="s">
        <v>151</v>
      </c>
      <c r="AT123" s="137" t="s">
        <v>147</v>
      </c>
      <c r="AU123" s="137" t="s">
        <v>88</v>
      </c>
      <c r="AY123" s="13" t="s">
        <v>146</v>
      </c>
      <c r="BE123" s="138">
        <f>IF(N123="základní",J123,0)</f>
        <v>0</v>
      </c>
      <c r="BF123" s="138">
        <f>IF(N123="snížená",J123,0)</f>
        <v>0</v>
      </c>
      <c r="BG123" s="138">
        <f>IF(N123="zákl. přenesená",J123,0)</f>
        <v>0</v>
      </c>
      <c r="BH123" s="138">
        <f>IF(N123="sníž. přenesená",J123,0)</f>
        <v>0</v>
      </c>
      <c r="BI123" s="138">
        <f>IF(N123="nulová",J123,0)</f>
        <v>0</v>
      </c>
      <c r="BJ123" s="13" t="s">
        <v>152</v>
      </c>
      <c r="BK123" s="138">
        <f>ROUND(I123*H123,2)</f>
        <v>0</v>
      </c>
      <c r="BL123" s="13" t="s">
        <v>151</v>
      </c>
      <c r="BM123" s="137" t="s">
        <v>161</v>
      </c>
    </row>
    <row r="124" spans="2:65" s="1" customFormat="1" x14ac:dyDescent="0.2">
      <c r="B124" s="28"/>
      <c r="D124" s="139" t="s">
        <v>153</v>
      </c>
      <c r="F124" s="140" t="s">
        <v>710</v>
      </c>
      <c r="I124" s="141"/>
      <c r="L124" s="28"/>
      <c r="M124" s="142"/>
      <c r="T124" s="52"/>
      <c r="AT124" s="13" t="s">
        <v>153</v>
      </c>
      <c r="AU124" s="13" t="s">
        <v>88</v>
      </c>
    </row>
    <row r="125" spans="2:65" s="1" customFormat="1" ht="37.9" customHeight="1" x14ac:dyDescent="0.2">
      <c r="B125" s="28"/>
      <c r="C125" s="126" t="s">
        <v>151</v>
      </c>
      <c r="D125" s="126" t="s">
        <v>147</v>
      </c>
      <c r="E125" s="127" t="s">
        <v>711</v>
      </c>
      <c r="F125" s="128" t="s">
        <v>712</v>
      </c>
      <c r="G125" s="129" t="s">
        <v>188</v>
      </c>
      <c r="H125" s="130">
        <v>11</v>
      </c>
      <c r="I125" s="131"/>
      <c r="J125" s="132">
        <f>ROUND(I125*H125,2)</f>
        <v>0</v>
      </c>
      <c r="K125" s="128" t="s">
        <v>1</v>
      </c>
      <c r="L125" s="28"/>
      <c r="M125" s="133" t="s">
        <v>1</v>
      </c>
      <c r="N125" s="134" t="s">
        <v>46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151</v>
      </c>
      <c r="AT125" s="137" t="s">
        <v>147</v>
      </c>
      <c r="AU125" s="137" t="s">
        <v>88</v>
      </c>
      <c r="AY125" s="13" t="s">
        <v>146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3" t="s">
        <v>152</v>
      </c>
      <c r="BK125" s="138">
        <f>ROUND(I125*H125,2)</f>
        <v>0</v>
      </c>
      <c r="BL125" s="13" t="s">
        <v>151</v>
      </c>
      <c r="BM125" s="137" t="s">
        <v>164</v>
      </c>
    </row>
    <row r="126" spans="2:65" s="1" customFormat="1" ht="19.5" x14ac:dyDescent="0.2">
      <c r="B126" s="28"/>
      <c r="D126" s="139" t="s">
        <v>153</v>
      </c>
      <c r="F126" s="140" t="s">
        <v>712</v>
      </c>
      <c r="I126" s="141"/>
      <c r="L126" s="28"/>
      <c r="M126" s="142"/>
      <c r="T126" s="52"/>
      <c r="AT126" s="13" t="s">
        <v>153</v>
      </c>
      <c r="AU126" s="13" t="s">
        <v>88</v>
      </c>
    </row>
    <row r="127" spans="2:65" s="1" customFormat="1" ht="24.2" customHeight="1" x14ac:dyDescent="0.2">
      <c r="B127" s="28"/>
      <c r="C127" s="126" t="s">
        <v>165</v>
      </c>
      <c r="D127" s="126" t="s">
        <v>147</v>
      </c>
      <c r="E127" s="127" t="s">
        <v>713</v>
      </c>
      <c r="F127" s="128" t="s">
        <v>714</v>
      </c>
      <c r="G127" s="129" t="s">
        <v>207</v>
      </c>
      <c r="H127" s="130">
        <v>2</v>
      </c>
      <c r="I127" s="131"/>
      <c r="J127" s="132">
        <f>ROUND(I127*H127,2)</f>
        <v>0</v>
      </c>
      <c r="K127" s="128" t="s">
        <v>1</v>
      </c>
      <c r="L127" s="28"/>
      <c r="M127" s="133" t="s">
        <v>1</v>
      </c>
      <c r="N127" s="134" t="s">
        <v>46</v>
      </c>
      <c r="P127" s="135">
        <f>O127*H127</f>
        <v>0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37" t="s">
        <v>151</v>
      </c>
      <c r="AT127" s="137" t="s">
        <v>147</v>
      </c>
      <c r="AU127" s="137" t="s">
        <v>88</v>
      </c>
      <c r="AY127" s="13" t="s">
        <v>146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3" t="s">
        <v>152</v>
      </c>
      <c r="BK127" s="138">
        <f>ROUND(I127*H127,2)</f>
        <v>0</v>
      </c>
      <c r="BL127" s="13" t="s">
        <v>151</v>
      </c>
      <c r="BM127" s="137" t="s">
        <v>168</v>
      </c>
    </row>
    <row r="128" spans="2:65" s="1" customFormat="1" x14ac:dyDescent="0.2">
      <c r="B128" s="28"/>
      <c r="D128" s="139" t="s">
        <v>153</v>
      </c>
      <c r="F128" s="140" t="s">
        <v>714</v>
      </c>
      <c r="I128" s="141"/>
      <c r="L128" s="28"/>
      <c r="M128" s="142"/>
      <c r="T128" s="52"/>
      <c r="AT128" s="13" t="s">
        <v>153</v>
      </c>
      <c r="AU128" s="13" t="s">
        <v>88</v>
      </c>
    </row>
    <row r="129" spans="2:65" s="1" customFormat="1" ht="24.2" customHeight="1" x14ac:dyDescent="0.2">
      <c r="B129" s="28"/>
      <c r="C129" s="126" t="s">
        <v>161</v>
      </c>
      <c r="D129" s="126" t="s">
        <v>147</v>
      </c>
      <c r="E129" s="127" t="s">
        <v>715</v>
      </c>
      <c r="F129" s="128" t="s">
        <v>716</v>
      </c>
      <c r="G129" s="129" t="s">
        <v>207</v>
      </c>
      <c r="H129" s="130">
        <v>2</v>
      </c>
      <c r="I129" s="131"/>
      <c r="J129" s="132">
        <f>ROUND(I129*H129,2)</f>
        <v>0</v>
      </c>
      <c r="K129" s="128" t="s">
        <v>830</v>
      </c>
      <c r="L129" s="28"/>
      <c r="M129" s="133" t="s">
        <v>1</v>
      </c>
      <c r="N129" s="134" t="s">
        <v>46</v>
      </c>
      <c r="P129" s="135">
        <f>O129*H129</f>
        <v>0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151</v>
      </c>
      <c r="AT129" s="137" t="s">
        <v>147</v>
      </c>
      <c r="AU129" s="137" t="s">
        <v>88</v>
      </c>
      <c r="AY129" s="13" t="s">
        <v>146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3" t="s">
        <v>152</v>
      </c>
      <c r="BK129" s="138">
        <f>ROUND(I129*H129,2)</f>
        <v>0</v>
      </c>
      <c r="BL129" s="13" t="s">
        <v>151</v>
      </c>
      <c r="BM129" s="137" t="s">
        <v>8</v>
      </c>
    </row>
    <row r="130" spans="2:65" s="1" customFormat="1" ht="19.5" x14ac:dyDescent="0.2">
      <c r="B130" s="28"/>
      <c r="D130" s="139" t="s">
        <v>153</v>
      </c>
      <c r="F130" s="140" t="s">
        <v>716</v>
      </c>
      <c r="I130" s="141"/>
      <c r="L130" s="28"/>
      <c r="M130" s="142"/>
      <c r="T130" s="52"/>
      <c r="AT130" s="13" t="s">
        <v>153</v>
      </c>
      <c r="AU130" s="13" t="s">
        <v>88</v>
      </c>
    </row>
    <row r="131" spans="2:65" s="1" customFormat="1" ht="16.5" customHeight="1" x14ac:dyDescent="0.2">
      <c r="B131" s="28"/>
      <c r="C131" s="126" t="s">
        <v>171</v>
      </c>
      <c r="D131" s="126" t="s">
        <v>147</v>
      </c>
      <c r="E131" s="127" t="s">
        <v>717</v>
      </c>
      <c r="F131" s="128" t="s">
        <v>718</v>
      </c>
      <c r="G131" s="129" t="s">
        <v>207</v>
      </c>
      <c r="H131" s="130">
        <v>1</v>
      </c>
      <c r="I131" s="131"/>
      <c r="J131" s="132">
        <f>ROUND(I131*H131,2)</f>
        <v>0</v>
      </c>
      <c r="K131" s="128" t="s">
        <v>1</v>
      </c>
      <c r="L131" s="28"/>
      <c r="M131" s="133" t="s">
        <v>1</v>
      </c>
      <c r="N131" s="134" t="s">
        <v>46</v>
      </c>
      <c r="P131" s="135">
        <f>O131*H131</f>
        <v>0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151</v>
      </c>
      <c r="AT131" s="137" t="s">
        <v>147</v>
      </c>
      <c r="AU131" s="137" t="s">
        <v>88</v>
      </c>
      <c r="AY131" s="13" t="s">
        <v>146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3" t="s">
        <v>152</v>
      </c>
      <c r="BK131" s="138">
        <f>ROUND(I131*H131,2)</f>
        <v>0</v>
      </c>
      <c r="BL131" s="13" t="s">
        <v>151</v>
      </c>
      <c r="BM131" s="137" t="s">
        <v>174</v>
      </c>
    </row>
    <row r="132" spans="2:65" s="1" customFormat="1" x14ac:dyDescent="0.2">
      <c r="B132" s="28"/>
      <c r="D132" s="139" t="s">
        <v>153</v>
      </c>
      <c r="F132" s="140" t="s">
        <v>718</v>
      </c>
      <c r="I132" s="141"/>
      <c r="L132" s="28"/>
      <c r="M132" s="142"/>
      <c r="T132" s="52"/>
      <c r="AT132" s="13" t="s">
        <v>153</v>
      </c>
      <c r="AU132" s="13" t="s">
        <v>88</v>
      </c>
    </row>
    <row r="133" spans="2:65" s="1" customFormat="1" ht="16.5" customHeight="1" x14ac:dyDescent="0.2">
      <c r="B133" s="28"/>
      <c r="C133" s="126" t="s">
        <v>164</v>
      </c>
      <c r="D133" s="126" t="s">
        <v>147</v>
      </c>
      <c r="E133" s="127" t="s">
        <v>719</v>
      </c>
      <c r="F133" s="128" t="s">
        <v>720</v>
      </c>
      <c r="G133" s="129" t="s">
        <v>207</v>
      </c>
      <c r="H133" s="130">
        <v>1</v>
      </c>
      <c r="I133" s="131"/>
      <c r="J133" s="132">
        <f>ROUND(I133*H133,2)</f>
        <v>0</v>
      </c>
      <c r="K133" s="128" t="s">
        <v>830</v>
      </c>
      <c r="L133" s="28"/>
      <c r="M133" s="133" t="s">
        <v>1</v>
      </c>
      <c r="N133" s="134" t="s">
        <v>46</v>
      </c>
      <c r="P133" s="135">
        <f>O133*H133</f>
        <v>0</v>
      </c>
      <c r="Q133" s="135">
        <v>0</v>
      </c>
      <c r="R133" s="135">
        <f>Q133*H133</f>
        <v>0</v>
      </c>
      <c r="S133" s="135">
        <v>0</v>
      </c>
      <c r="T133" s="136">
        <f>S133*H133</f>
        <v>0</v>
      </c>
      <c r="AR133" s="137" t="s">
        <v>151</v>
      </c>
      <c r="AT133" s="137" t="s">
        <v>147</v>
      </c>
      <c r="AU133" s="137" t="s">
        <v>88</v>
      </c>
      <c r="AY133" s="13" t="s">
        <v>146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3" t="s">
        <v>152</v>
      </c>
      <c r="BK133" s="138">
        <f>ROUND(I133*H133,2)</f>
        <v>0</v>
      </c>
      <c r="BL133" s="13" t="s">
        <v>151</v>
      </c>
      <c r="BM133" s="137" t="s">
        <v>177</v>
      </c>
    </row>
    <row r="134" spans="2:65" s="1" customFormat="1" x14ac:dyDescent="0.2">
      <c r="B134" s="28"/>
      <c r="D134" s="139" t="s">
        <v>153</v>
      </c>
      <c r="F134" s="140" t="s">
        <v>720</v>
      </c>
      <c r="I134" s="141"/>
      <c r="L134" s="28"/>
      <c r="M134" s="142"/>
      <c r="T134" s="52"/>
      <c r="AT134" s="13" t="s">
        <v>153</v>
      </c>
      <c r="AU134" s="13" t="s">
        <v>88</v>
      </c>
    </row>
    <row r="135" spans="2:65" s="1" customFormat="1" ht="16.5" customHeight="1" x14ac:dyDescent="0.2">
      <c r="B135" s="28"/>
      <c r="C135" s="126" t="s">
        <v>178</v>
      </c>
      <c r="D135" s="126" t="s">
        <v>147</v>
      </c>
      <c r="E135" s="127" t="s">
        <v>721</v>
      </c>
      <c r="F135" s="128" t="s">
        <v>722</v>
      </c>
      <c r="G135" s="129" t="s">
        <v>404</v>
      </c>
      <c r="H135" s="130">
        <v>1</v>
      </c>
      <c r="I135" s="131"/>
      <c r="J135" s="132">
        <f>ROUND(I135*H135,2)</f>
        <v>0</v>
      </c>
      <c r="K135" s="128" t="s">
        <v>1</v>
      </c>
      <c r="L135" s="28"/>
      <c r="M135" s="133" t="s">
        <v>1</v>
      </c>
      <c r="N135" s="134" t="s">
        <v>46</v>
      </c>
      <c r="P135" s="135">
        <f>O135*H135</f>
        <v>0</v>
      </c>
      <c r="Q135" s="135">
        <v>0</v>
      </c>
      <c r="R135" s="135">
        <f>Q135*H135</f>
        <v>0</v>
      </c>
      <c r="S135" s="135">
        <v>0</v>
      </c>
      <c r="T135" s="136">
        <f>S135*H135</f>
        <v>0</v>
      </c>
      <c r="AR135" s="137" t="s">
        <v>151</v>
      </c>
      <c r="AT135" s="137" t="s">
        <v>147</v>
      </c>
      <c r="AU135" s="137" t="s">
        <v>88</v>
      </c>
      <c r="AY135" s="13" t="s">
        <v>146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3" t="s">
        <v>152</v>
      </c>
      <c r="BK135" s="138">
        <f>ROUND(I135*H135,2)</f>
        <v>0</v>
      </c>
      <c r="BL135" s="13" t="s">
        <v>151</v>
      </c>
      <c r="BM135" s="137" t="s">
        <v>181</v>
      </c>
    </row>
    <row r="136" spans="2:65" s="1" customFormat="1" x14ac:dyDescent="0.2">
      <c r="B136" s="28"/>
      <c r="D136" s="139" t="s">
        <v>153</v>
      </c>
      <c r="F136" s="140" t="s">
        <v>722</v>
      </c>
      <c r="I136" s="141"/>
      <c r="L136" s="28"/>
      <c r="M136" s="147"/>
      <c r="N136" s="148"/>
      <c r="O136" s="148"/>
      <c r="P136" s="148"/>
      <c r="Q136" s="148"/>
      <c r="R136" s="148"/>
      <c r="S136" s="148"/>
      <c r="T136" s="149"/>
      <c r="AT136" s="13" t="s">
        <v>153</v>
      </c>
      <c r="AU136" s="13" t="s">
        <v>88</v>
      </c>
    </row>
    <row r="137" spans="2:65" s="1" customFormat="1" ht="6.95" customHeight="1" x14ac:dyDescent="0.2"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28"/>
    </row>
  </sheetData>
  <sheetProtection algorithmName="SHA-512" hashValue="oVZiI6E174yRidfYzYVc1KP8vtXy0amhiGEHMads2t7U+d1wHx8KKAziJ/lN4KbnjR9JrpDXYvM/XLt/LCWSMA==" saltValue="XqZacUm7a+lzqJRnD/KVDA==" spinCount="100000" sheet="1" objects="1" scenarios="1" formatColumns="0" formatRows="0" autoFilter="0"/>
  <autoFilter ref="C116:K136" xr:uid="{00000000-0009-0000-0000-000005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9"/>
  <sheetViews>
    <sheetView showGridLines="0" topLeftCell="A116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3" t="s">
        <v>100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88</v>
      </c>
    </row>
    <row r="4" spans="2:46" ht="24.95" customHeight="1" x14ac:dyDescent="0.2">
      <c r="B4" s="16"/>
      <c r="D4" s="17" t="s">
        <v>109</v>
      </c>
      <c r="L4" s="16"/>
      <c r="M4" s="84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50" t="str">
        <f>'Rekapitulace stavby'!K6</f>
        <v>STAVEBNÍ ÚPRAVY BYTU 12/3  2.NP ŠVÉDSKÁ 107/39</v>
      </c>
      <c r="F7" s="251"/>
      <c r="G7" s="251"/>
      <c r="H7" s="251"/>
      <c r="L7" s="16"/>
    </row>
    <row r="8" spans="2:46" s="1" customFormat="1" ht="12" customHeight="1" x14ac:dyDescent="0.2">
      <c r="B8" s="28"/>
      <c r="D8" s="23" t="s">
        <v>110</v>
      </c>
      <c r="L8" s="28"/>
    </row>
    <row r="9" spans="2:46" s="1" customFormat="1" ht="16.5" customHeight="1" x14ac:dyDescent="0.2">
      <c r="B9" s="28"/>
      <c r="E9" s="230" t="s">
        <v>723</v>
      </c>
      <c r="F9" s="249"/>
      <c r="G9" s="249"/>
      <c r="H9" s="249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10. 4. 2024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52" t="str">
        <f>'Rekapitulace stavby'!E14</f>
        <v>Vyplň údaj</v>
      </c>
      <c r="F18" s="244"/>
      <c r="G18" s="244"/>
      <c r="H18" s="24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 x14ac:dyDescent="0.2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 x14ac:dyDescent="0.2">
      <c r="B24" s="28"/>
      <c r="E24" s="21" t="s">
        <v>36</v>
      </c>
      <c r="I24" s="23" t="s">
        <v>27</v>
      </c>
      <c r="J24" s="21" t="s">
        <v>37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38</v>
      </c>
      <c r="L26" s="28"/>
    </row>
    <row r="27" spans="2:12" s="7" customFormat="1" ht="47.25" customHeight="1" x14ac:dyDescent="0.2">
      <c r="B27" s="85"/>
      <c r="E27" s="248" t="s">
        <v>39</v>
      </c>
      <c r="F27" s="248"/>
      <c r="G27" s="248"/>
      <c r="H27" s="24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40</v>
      </c>
      <c r="J30" s="62">
        <f>ROUND(J118,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42</v>
      </c>
      <c r="I32" s="31" t="s">
        <v>41</v>
      </c>
      <c r="J32" s="31" t="s">
        <v>43</v>
      </c>
      <c r="L32" s="28"/>
    </row>
    <row r="33" spans="2:12" s="1" customFormat="1" ht="14.45" customHeight="1" x14ac:dyDescent="0.2">
      <c r="B33" s="28"/>
      <c r="D33" s="51" t="s">
        <v>44</v>
      </c>
      <c r="E33" s="23" t="s">
        <v>45</v>
      </c>
      <c r="F33" s="87">
        <f>ROUND((SUM(BE118:BE128)),  2)</f>
        <v>0</v>
      </c>
      <c r="I33" s="88">
        <v>0.21</v>
      </c>
      <c r="J33" s="87">
        <f>ROUND(((SUM(BE118:BE128))*I33),  2)</f>
        <v>0</v>
      </c>
      <c r="L33" s="28"/>
    </row>
    <row r="34" spans="2:12" s="1" customFormat="1" ht="14.45" customHeight="1" x14ac:dyDescent="0.2">
      <c r="B34" s="28"/>
      <c r="E34" s="23" t="s">
        <v>46</v>
      </c>
      <c r="F34" s="87">
        <f>ROUND((SUM(BF118:BF128)),  2)</f>
        <v>0</v>
      </c>
      <c r="I34" s="88">
        <v>0.12</v>
      </c>
      <c r="J34" s="87">
        <f>ROUND(((SUM(BF118:BF128))*I34),  2)</f>
        <v>0</v>
      </c>
      <c r="L34" s="28"/>
    </row>
    <row r="35" spans="2:12" s="1" customFormat="1" ht="14.45" hidden="1" customHeight="1" x14ac:dyDescent="0.2">
      <c r="B35" s="28"/>
      <c r="E35" s="23" t="s">
        <v>47</v>
      </c>
      <c r="F35" s="87">
        <f>ROUND((SUM(BG118:BG128)),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48</v>
      </c>
      <c r="F36" s="87">
        <f>ROUND((SUM(BH118:BH128)),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49</v>
      </c>
      <c r="F37" s="87">
        <f>ROUND((SUM(BI118:BI128)),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53</v>
      </c>
      <c r="E50" s="38"/>
      <c r="F50" s="38"/>
      <c r="G50" s="37" t="s">
        <v>54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55</v>
      </c>
      <c r="E61" s="30"/>
      <c r="F61" s="95" t="s">
        <v>56</v>
      </c>
      <c r="G61" s="39" t="s">
        <v>55</v>
      </c>
      <c r="H61" s="30"/>
      <c r="I61" s="30"/>
      <c r="J61" s="96" t="s">
        <v>56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57</v>
      </c>
      <c r="E65" s="38"/>
      <c r="F65" s="38"/>
      <c r="G65" s="37" t="s">
        <v>58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55</v>
      </c>
      <c r="E76" s="30"/>
      <c r="F76" s="95" t="s">
        <v>56</v>
      </c>
      <c r="G76" s="39" t="s">
        <v>55</v>
      </c>
      <c r="H76" s="30"/>
      <c r="I76" s="30"/>
      <c r="J76" s="96" t="s">
        <v>56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112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250" t="str">
        <f>E7</f>
        <v>STAVEBNÍ ÚPRAVY BYTU 12/3  2.NP ŠVÉDSKÁ 107/39</v>
      </c>
      <c r="F85" s="251"/>
      <c r="G85" s="251"/>
      <c r="H85" s="251"/>
      <c r="L85" s="28"/>
    </row>
    <row r="86" spans="2:47" s="1" customFormat="1" ht="12" customHeight="1" x14ac:dyDescent="0.2">
      <c r="B86" s="28"/>
      <c r="C86" s="23" t="s">
        <v>110</v>
      </c>
      <c r="L86" s="28"/>
    </row>
    <row r="87" spans="2:47" s="1" customFormat="1" ht="16.5" customHeight="1" x14ac:dyDescent="0.2">
      <c r="B87" s="28"/>
      <c r="E87" s="230" t="str">
        <f>E9</f>
        <v>F. EI - INVESTICE</v>
      </c>
      <c r="F87" s="249"/>
      <c r="G87" s="249"/>
      <c r="H87" s="249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>PRAHA 5</v>
      </c>
      <c r="I89" s="23" t="s">
        <v>22</v>
      </c>
      <c r="J89" s="48" t="str">
        <f>IF(J12="","",J12)</f>
        <v>10. 4. 2024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40.15" customHeight="1" x14ac:dyDescent="0.2">
      <c r="B91" s="28"/>
      <c r="C91" s="23" t="s">
        <v>24</v>
      </c>
      <c r="F91" s="21" t="str">
        <f>E15</f>
        <v>CENTRA a.s. Na Zatlance 1350 Praha 5</v>
      </c>
      <c r="I91" s="23" t="s">
        <v>30</v>
      </c>
      <c r="J91" s="26" t="str">
        <f>E21</f>
        <v>Studio PHX s.r.o. Ondříčkova 384/33 Praha 3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 xml:space="preserve">Ing. Jan Brožek s.r.o.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113</v>
      </c>
      <c r="D94" s="89"/>
      <c r="E94" s="89"/>
      <c r="F94" s="89"/>
      <c r="G94" s="89"/>
      <c r="H94" s="89"/>
      <c r="I94" s="89"/>
      <c r="J94" s="98" t="s">
        <v>114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115</v>
      </c>
      <c r="J96" s="62">
        <f>J118</f>
        <v>0</v>
      </c>
      <c r="L96" s="28"/>
      <c r="AU96" s="13" t="s">
        <v>116</v>
      </c>
    </row>
    <row r="97" spans="2:12" s="8" customFormat="1" ht="24.95" customHeight="1" x14ac:dyDescent="0.2">
      <c r="B97" s="100"/>
      <c r="D97" s="101" t="s">
        <v>430</v>
      </c>
      <c r="E97" s="102"/>
      <c r="F97" s="102"/>
      <c r="G97" s="102"/>
      <c r="H97" s="102"/>
      <c r="I97" s="102"/>
      <c r="J97" s="103">
        <f>J119</f>
        <v>0</v>
      </c>
      <c r="L97" s="100"/>
    </row>
    <row r="98" spans="2:12" s="8" customFormat="1" ht="24.95" customHeight="1" x14ac:dyDescent="0.2">
      <c r="B98" s="100"/>
      <c r="D98" s="101" t="s">
        <v>724</v>
      </c>
      <c r="E98" s="102"/>
      <c r="F98" s="102"/>
      <c r="G98" s="102"/>
      <c r="H98" s="102"/>
      <c r="I98" s="102"/>
      <c r="J98" s="103">
        <f>J120</f>
        <v>0</v>
      </c>
      <c r="L98" s="100"/>
    </row>
    <row r="99" spans="2:12" s="1" customFormat="1" ht="21.75" customHeight="1" x14ac:dyDescent="0.2">
      <c r="B99" s="28"/>
      <c r="L99" s="28"/>
    </row>
    <row r="100" spans="2:12" s="1" customFormat="1" ht="6.95" customHeight="1" x14ac:dyDescent="0.2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28"/>
    </row>
    <row r="104" spans="2:12" s="1" customFormat="1" ht="6.95" customHeight="1" x14ac:dyDescent="0.2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28"/>
    </row>
    <row r="105" spans="2:12" s="1" customFormat="1" ht="24.95" customHeight="1" x14ac:dyDescent="0.2">
      <c r="B105" s="28"/>
      <c r="C105" s="17" t="s">
        <v>131</v>
      </c>
      <c r="L105" s="28"/>
    </row>
    <row r="106" spans="2:12" s="1" customFormat="1" ht="6.95" customHeight="1" x14ac:dyDescent="0.2">
      <c r="B106" s="28"/>
      <c r="L106" s="28"/>
    </row>
    <row r="107" spans="2:12" s="1" customFormat="1" ht="12" customHeight="1" x14ac:dyDescent="0.2">
      <c r="B107" s="28"/>
      <c r="C107" s="23" t="s">
        <v>16</v>
      </c>
      <c r="L107" s="28"/>
    </row>
    <row r="108" spans="2:12" s="1" customFormat="1" ht="16.5" customHeight="1" x14ac:dyDescent="0.2">
      <c r="B108" s="28"/>
      <c r="E108" s="250" t="str">
        <f>E7</f>
        <v>STAVEBNÍ ÚPRAVY BYTU 12/3  2.NP ŠVÉDSKÁ 107/39</v>
      </c>
      <c r="F108" s="251"/>
      <c r="G108" s="251"/>
      <c r="H108" s="251"/>
      <c r="L108" s="28"/>
    </row>
    <row r="109" spans="2:12" s="1" customFormat="1" ht="12" customHeight="1" x14ac:dyDescent="0.2">
      <c r="B109" s="28"/>
      <c r="C109" s="23" t="s">
        <v>110</v>
      </c>
      <c r="L109" s="28"/>
    </row>
    <row r="110" spans="2:12" s="1" customFormat="1" ht="16.5" customHeight="1" x14ac:dyDescent="0.2">
      <c r="B110" s="28"/>
      <c r="E110" s="230" t="str">
        <f>E9</f>
        <v>F. EI - INVESTICE</v>
      </c>
      <c r="F110" s="249"/>
      <c r="G110" s="249"/>
      <c r="H110" s="249"/>
      <c r="L110" s="28"/>
    </row>
    <row r="111" spans="2:12" s="1" customFormat="1" ht="6.95" customHeight="1" x14ac:dyDescent="0.2">
      <c r="B111" s="28"/>
      <c r="L111" s="28"/>
    </row>
    <row r="112" spans="2:12" s="1" customFormat="1" ht="12" customHeight="1" x14ac:dyDescent="0.2">
      <c r="B112" s="28"/>
      <c r="C112" s="23" t="s">
        <v>20</v>
      </c>
      <c r="F112" s="21" t="str">
        <f>F12</f>
        <v>PRAHA 5</v>
      </c>
      <c r="I112" s="23" t="s">
        <v>22</v>
      </c>
      <c r="J112" s="48" t="str">
        <f>IF(J12="","",J12)</f>
        <v>10. 4. 2024</v>
      </c>
      <c r="L112" s="28"/>
    </row>
    <row r="113" spans="2:65" s="1" customFormat="1" ht="6.95" customHeight="1" x14ac:dyDescent="0.2">
      <c r="B113" s="28"/>
      <c r="L113" s="28"/>
    </row>
    <row r="114" spans="2:65" s="1" customFormat="1" ht="40.15" customHeight="1" x14ac:dyDescent="0.2">
      <c r="B114" s="28"/>
      <c r="C114" s="23" t="s">
        <v>24</v>
      </c>
      <c r="F114" s="21" t="str">
        <f>E15</f>
        <v>CENTRA a.s. Na Zatlance 1350 Praha 5</v>
      </c>
      <c r="I114" s="23" t="s">
        <v>30</v>
      </c>
      <c r="J114" s="26" t="str">
        <f>E21</f>
        <v>Studio PHX s.r.o. Ondříčkova 384/33 Praha 3</v>
      </c>
      <c r="L114" s="28"/>
    </row>
    <row r="115" spans="2:65" s="1" customFormat="1" ht="15.2" customHeight="1" x14ac:dyDescent="0.2">
      <c r="B115" s="28"/>
      <c r="C115" s="23" t="s">
        <v>28</v>
      </c>
      <c r="F115" s="21" t="str">
        <f>IF(E18="","",E18)</f>
        <v>Vyplň údaj</v>
      </c>
      <c r="I115" s="23" t="s">
        <v>34</v>
      </c>
      <c r="J115" s="26" t="str">
        <f>E24</f>
        <v xml:space="preserve">Ing. Jan Brožek s.r.o. </v>
      </c>
      <c r="L115" s="28"/>
    </row>
    <row r="116" spans="2:65" s="1" customFormat="1" ht="10.35" customHeight="1" x14ac:dyDescent="0.2">
      <c r="B116" s="28"/>
      <c r="L116" s="28"/>
    </row>
    <row r="117" spans="2:65" s="10" customFormat="1" ht="29.25" customHeight="1" x14ac:dyDescent="0.2">
      <c r="B117" s="108"/>
      <c r="C117" s="109" t="s">
        <v>132</v>
      </c>
      <c r="D117" s="110" t="s">
        <v>65</v>
      </c>
      <c r="E117" s="110" t="s">
        <v>61</v>
      </c>
      <c r="F117" s="110" t="s">
        <v>62</v>
      </c>
      <c r="G117" s="110" t="s">
        <v>133</v>
      </c>
      <c r="H117" s="110" t="s">
        <v>134</v>
      </c>
      <c r="I117" s="110" t="s">
        <v>135</v>
      </c>
      <c r="J117" s="110" t="s">
        <v>114</v>
      </c>
      <c r="K117" s="111" t="s">
        <v>136</v>
      </c>
      <c r="L117" s="108"/>
      <c r="M117" s="55" t="s">
        <v>1</v>
      </c>
      <c r="N117" s="56" t="s">
        <v>44</v>
      </c>
      <c r="O117" s="56" t="s">
        <v>137</v>
      </c>
      <c r="P117" s="56" t="s">
        <v>138</v>
      </c>
      <c r="Q117" s="56" t="s">
        <v>139</v>
      </c>
      <c r="R117" s="56" t="s">
        <v>140</v>
      </c>
      <c r="S117" s="56" t="s">
        <v>141</v>
      </c>
      <c r="T117" s="57" t="s">
        <v>142</v>
      </c>
    </row>
    <row r="118" spans="2:65" s="1" customFormat="1" ht="22.9" customHeight="1" x14ac:dyDescent="0.25">
      <c r="B118" s="28"/>
      <c r="C118" s="60" t="s">
        <v>143</v>
      </c>
      <c r="J118" s="112">
        <f>BK118</f>
        <v>0</v>
      </c>
      <c r="L118" s="28"/>
      <c r="M118" s="58"/>
      <c r="N118" s="49"/>
      <c r="O118" s="49"/>
      <c r="P118" s="113">
        <f>P119+P120</f>
        <v>0</v>
      </c>
      <c r="Q118" s="49"/>
      <c r="R118" s="113">
        <f>R119+R120</f>
        <v>0</v>
      </c>
      <c r="S118" s="49"/>
      <c r="T118" s="114">
        <f>T119+T120</f>
        <v>0</v>
      </c>
      <c r="AT118" s="13" t="s">
        <v>79</v>
      </c>
      <c r="AU118" s="13" t="s">
        <v>116</v>
      </c>
      <c r="BK118" s="115">
        <f>BK119+BK120</f>
        <v>0</v>
      </c>
    </row>
    <row r="119" spans="2:65" s="11" customFormat="1" ht="25.9" customHeight="1" x14ac:dyDescent="0.2">
      <c r="B119" s="116"/>
      <c r="D119" s="117" t="s">
        <v>79</v>
      </c>
      <c r="E119" s="118" t="s">
        <v>435</v>
      </c>
      <c r="F119" s="118" t="s">
        <v>436</v>
      </c>
      <c r="I119" s="119"/>
      <c r="J119" s="120">
        <f>BK119</f>
        <v>0</v>
      </c>
      <c r="L119" s="116"/>
      <c r="M119" s="121"/>
      <c r="P119" s="122">
        <v>0</v>
      </c>
      <c r="R119" s="122">
        <v>0</v>
      </c>
      <c r="T119" s="123">
        <v>0</v>
      </c>
      <c r="AR119" s="117" t="s">
        <v>88</v>
      </c>
      <c r="AT119" s="124" t="s">
        <v>79</v>
      </c>
      <c r="AU119" s="124" t="s">
        <v>80</v>
      </c>
      <c r="AY119" s="117" t="s">
        <v>146</v>
      </c>
      <c r="BK119" s="125">
        <v>0</v>
      </c>
    </row>
    <row r="120" spans="2:65" s="11" customFormat="1" ht="25.9" customHeight="1" x14ac:dyDescent="0.2">
      <c r="B120" s="116"/>
      <c r="D120" s="117" t="s">
        <v>79</v>
      </c>
      <c r="E120" s="118" t="s">
        <v>725</v>
      </c>
      <c r="F120" s="118" t="s">
        <v>726</v>
      </c>
      <c r="I120" s="119"/>
      <c r="J120" s="120">
        <f>BK120</f>
        <v>0</v>
      </c>
      <c r="L120" s="116"/>
      <c r="M120" s="121"/>
      <c r="P120" s="122">
        <f>SUM(P121:P128)</f>
        <v>0</v>
      </c>
      <c r="R120" s="122">
        <f>SUM(R121:R128)</f>
        <v>0</v>
      </c>
      <c r="T120" s="123">
        <f>SUM(T121:T128)</f>
        <v>0</v>
      </c>
      <c r="AR120" s="117" t="s">
        <v>88</v>
      </c>
      <c r="AT120" s="124" t="s">
        <v>79</v>
      </c>
      <c r="AU120" s="124" t="s">
        <v>80</v>
      </c>
      <c r="AY120" s="117" t="s">
        <v>146</v>
      </c>
      <c r="BK120" s="125">
        <f>SUM(BK121:BK128)</f>
        <v>0</v>
      </c>
    </row>
    <row r="121" spans="2:65" s="1" customFormat="1" ht="24.2" customHeight="1" x14ac:dyDescent="0.2">
      <c r="B121" s="28"/>
      <c r="C121" s="126" t="s">
        <v>88</v>
      </c>
      <c r="D121" s="126" t="s">
        <v>147</v>
      </c>
      <c r="E121" s="127" t="s">
        <v>727</v>
      </c>
      <c r="F121" s="128" t="s">
        <v>728</v>
      </c>
      <c r="G121" s="129" t="s">
        <v>207</v>
      </c>
      <c r="H121" s="130">
        <v>1</v>
      </c>
      <c r="I121" s="131"/>
      <c r="J121" s="132">
        <f>ROUND(I121*H121,2)</f>
        <v>0</v>
      </c>
      <c r="K121" s="128" t="s">
        <v>1</v>
      </c>
      <c r="L121" s="28"/>
      <c r="M121" s="133" t="s">
        <v>1</v>
      </c>
      <c r="N121" s="134" t="s">
        <v>46</v>
      </c>
      <c r="P121" s="135">
        <f>O121*H121</f>
        <v>0</v>
      </c>
      <c r="Q121" s="135">
        <v>0</v>
      </c>
      <c r="R121" s="135">
        <f>Q121*H121</f>
        <v>0</v>
      </c>
      <c r="S121" s="135">
        <v>0</v>
      </c>
      <c r="T121" s="136">
        <f>S121*H121</f>
        <v>0</v>
      </c>
      <c r="AR121" s="137" t="s">
        <v>151</v>
      </c>
      <c r="AT121" s="137" t="s">
        <v>147</v>
      </c>
      <c r="AU121" s="137" t="s">
        <v>88</v>
      </c>
      <c r="AY121" s="13" t="s">
        <v>146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3" t="s">
        <v>152</v>
      </c>
      <c r="BK121" s="138">
        <f>ROUND(I121*H121,2)</f>
        <v>0</v>
      </c>
      <c r="BL121" s="13" t="s">
        <v>151</v>
      </c>
      <c r="BM121" s="137" t="s">
        <v>152</v>
      </c>
    </row>
    <row r="122" spans="2:65" s="1" customFormat="1" x14ac:dyDescent="0.2">
      <c r="B122" s="28"/>
      <c r="D122" s="139" t="s">
        <v>153</v>
      </c>
      <c r="F122" s="140" t="s">
        <v>728</v>
      </c>
      <c r="I122" s="141"/>
      <c r="L122" s="28"/>
      <c r="M122" s="142"/>
      <c r="T122" s="52"/>
      <c r="AT122" s="13" t="s">
        <v>153</v>
      </c>
      <c r="AU122" s="13" t="s">
        <v>88</v>
      </c>
    </row>
    <row r="123" spans="2:65" s="1" customFormat="1" ht="24.2" customHeight="1" x14ac:dyDescent="0.2">
      <c r="B123" s="28"/>
      <c r="C123" s="126" t="s">
        <v>152</v>
      </c>
      <c r="D123" s="126" t="s">
        <v>147</v>
      </c>
      <c r="E123" s="127" t="s">
        <v>729</v>
      </c>
      <c r="F123" s="128" t="s">
        <v>730</v>
      </c>
      <c r="G123" s="129" t="s">
        <v>207</v>
      </c>
      <c r="H123" s="130">
        <v>1</v>
      </c>
      <c r="I123" s="131"/>
      <c r="J123" s="132">
        <f>ROUND(I123*H123,2)</f>
        <v>0</v>
      </c>
      <c r="K123" s="128" t="s">
        <v>1</v>
      </c>
      <c r="L123" s="28"/>
      <c r="M123" s="133" t="s">
        <v>1</v>
      </c>
      <c r="N123" s="134" t="s">
        <v>46</v>
      </c>
      <c r="P123" s="135">
        <f>O123*H123</f>
        <v>0</v>
      </c>
      <c r="Q123" s="135">
        <v>0</v>
      </c>
      <c r="R123" s="135">
        <f>Q123*H123</f>
        <v>0</v>
      </c>
      <c r="S123" s="135">
        <v>0</v>
      </c>
      <c r="T123" s="136">
        <f>S123*H123</f>
        <v>0</v>
      </c>
      <c r="AR123" s="137" t="s">
        <v>151</v>
      </c>
      <c r="AT123" s="137" t="s">
        <v>147</v>
      </c>
      <c r="AU123" s="137" t="s">
        <v>88</v>
      </c>
      <c r="AY123" s="13" t="s">
        <v>146</v>
      </c>
      <c r="BE123" s="138">
        <f>IF(N123="základní",J123,0)</f>
        <v>0</v>
      </c>
      <c r="BF123" s="138">
        <f>IF(N123="snížená",J123,0)</f>
        <v>0</v>
      </c>
      <c r="BG123" s="138">
        <f>IF(N123="zákl. přenesená",J123,0)</f>
        <v>0</v>
      </c>
      <c r="BH123" s="138">
        <f>IF(N123="sníž. přenesená",J123,0)</f>
        <v>0</v>
      </c>
      <c r="BI123" s="138">
        <f>IF(N123="nulová",J123,0)</f>
        <v>0</v>
      </c>
      <c r="BJ123" s="13" t="s">
        <v>152</v>
      </c>
      <c r="BK123" s="138">
        <f>ROUND(I123*H123,2)</f>
        <v>0</v>
      </c>
      <c r="BL123" s="13" t="s">
        <v>151</v>
      </c>
      <c r="BM123" s="137" t="s">
        <v>151</v>
      </c>
    </row>
    <row r="124" spans="2:65" s="1" customFormat="1" x14ac:dyDescent="0.2">
      <c r="B124" s="28"/>
      <c r="D124" s="139" t="s">
        <v>153</v>
      </c>
      <c r="F124" s="140" t="s">
        <v>730</v>
      </c>
      <c r="I124" s="141"/>
      <c r="L124" s="28"/>
      <c r="M124" s="142"/>
      <c r="T124" s="52"/>
      <c r="AT124" s="13" t="s">
        <v>153</v>
      </c>
      <c r="AU124" s="13" t="s">
        <v>88</v>
      </c>
    </row>
    <row r="125" spans="2:65" s="1" customFormat="1" ht="24.2" customHeight="1" x14ac:dyDescent="0.2">
      <c r="B125" s="28"/>
      <c r="C125" s="126" t="s">
        <v>158</v>
      </c>
      <c r="D125" s="126" t="s">
        <v>147</v>
      </c>
      <c r="E125" s="127" t="s">
        <v>731</v>
      </c>
      <c r="F125" s="128" t="s">
        <v>732</v>
      </c>
      <c r="G125" s="129" t="s">
        <v>207</v>
      </c>
      <c r="H125" s="130">
        <v>1</v>
      </c>
      <c r="I125" s="131"/>
      <c r="J125" s="132">
        <f>ROUND(I125*H125,2)</f>
        <v>0</v>
      </c>
      <c r="K125" s="128" t="s">
        <v>1</v>
      </c>
      <c r="L125" s="28"/>
      <c r="M125" s="133" t="s">
        <v>1</v>
      </c>
      <c r="N125" s="134" t="s">
        <v>46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151</v>
      </c>
      <c r="AT125" s="137" t="s">
        <v>147</v>
      </c>
      <c r="AU125" s="137" t="s">
        <v>88</v>
      </c>
      <c r="AY125" s="13" t="s">
        <v>146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3" t="s">
        <v>152</v>
      </c>
      <c r="BK125" s="138">
        <f>ROUND(I125*H125,2)</f>
        <v>0</v>
      </c>
      <c r="BL125" s="13" t="s">
        <v>151</v>
      </c>
      <c r="BM125" s="137" t="s">
        <v>161</v>
      </c>
    </row>
    <row r="126" spans="2:65" s="1" customFormat="1" ht="19.5" x14ac:dyDescent="0.2">
      <c r="B126" s="28"/>
      <c r="D126" s="139" t="s">
        <v>153</v>
      </c>
      <c r="F126" s="140" t="s">
        <v>732</v>
      </c>
      <c r="I126" s="141"/>
      <c r="L126" s="28"/>
      <c r="M126" s="142"/>
      <c r="T126" s="52"/>
      <c r="AT126" s="13" t="s">
        <v>153</v>
      </c>
      <c r="AU126" s="13" t="s">
        <v>88</v>
      </c>
    </row>
    <row r="127" spans="2:65" s="1" customFormat="1" ht="24.2" customHeight="1" x14ac:dyDescent="0.2">
      <c r="B127" s="28"/>
      <c r="C127" s="126" t="s">
        <v>151</v>
      </c>
      <c r="D127" s="126" t="s">
        <v>147</v>
      </c>
      <c r="E127" s="127" t="s">
        <v>733</v>
      </c>
      <c r="F127" s="128" t="s">
        <v>734</v>
      </c>
      <c r="G127" s="129" t="s">
        <v>207</v>
      </c>
      <c r="H127" s="130">
        <v>6</v>
      </c>
      <c r="I127" s="131"/>
      <c r="J127" s="132">
        <f>ROUND(I127*H127,2)</f>
        <v>0</v>
      </c>
      <c r="K127" s="128" t="s">
        <v>1</v>
      </c>
      <c r="L127" s="28"/>
      <c r="M127" s="133" t="s">
        <v>1</v>
      </c>
      <c r="N127" s="134" t="s">
        <v>46</v>
      </c>
      <c r="P127" s="135">
        <f>O127*H127</f>
        <v>0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37" t="s">
        <v>151</v>
      </c>
      <c r="AT127" s="137" t="s">
        <v>147</v>
      </c>
      <c r="AU127" s="137" t="s">
        <v>88</v>
      </c>
      <c r="AY127" s="13" t="s">
        <v>146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3" t="s">
        <v>152</v>
      </c>
      <c r="BK127" s="138">
        <f>ROUND(I127*H127,2)</f>
        <v>0</v>
      </c>
      <c r="BL127" s="13" t="s">
        <v>151</v>
      </c>
      <c r="BM127" s="137" t="s">
        <v>164</v>
      </c>
    </row>
    <row r="128" spans="2:65" s="1" customFormat="1" ht="19.5" x14ac:dyDescent="0.2">
      <c r="B128" s="28"/>
      <c r="D128" s="139" t="s">
        <v>153</v>
      </c>
      <c r="F128" s="140" t="s">
        <v>734</v>
      </c>
      <c r="I128" s="141"/>
      <c r="L128" s="28"/>
      <c r="M128" s="147"/>
      <c r="N128" s="148"/>
      <c r="O128" s="148"/>
      <c r="P128" s="148"/>
      <c r="Q128" s="148"/>
      <c r="R128" s="148"/>
      <c r="S128" s="148"/>
      <c r="T128" s="149"/>
      <c r="AT128" s="13" t="s">
        <v>153</v>
      </c>
      <c r="AU128" s="13" t="s">
        <v>88</v>
      </c>
    </row>
    <row r="129" spans="2:12" s="1" customFormat="1" ht="6.95" customHeight="1" x14ac:dyDescent="0.2"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28"/>
    </row>
  </sheetData>
  <sheetProtection algorithmName="SHA-512" hashValue="lu7GpaI8B4g9imDgIVJXSLg8N8p1FxfBfZNn98SD/qO/qQnGHBpxMwo3+klNQjPdgOmzlgADzB2KjbYAQIljOA==" saltValue="e0JUp/UaNGv77JuiYZTl6g==" spinCount="100000" sheet="1" objects="1" scenarios="1" formatColumns="0" formatRows="0" autoFilter="0"/>
  <autoFilter ref="C117:K128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65"/>
  <sheetViews>
    <sheetView showGridLines="0" topLeftCell="A134" workbookViewId="0">
      <selection activeCell="K163" activeCellId="18" sqref="K121 K123 K125 K127 K129 K131 K137 K139 K141 K143 K145 K147 K149 K151 K153 K157 K159 K161 K16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3" t="s">
        <v>102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88</v>
      </c>
    </row>
    <row r="4" spans="2:46" ht="24.95" customHeight="1" x14ac:dyDescent="0.2">
      <c r="B4" s="16"/>
      <c r="D4" s="17" t="s">
        <v>109</v>
      </c>
      <c r="L4" s="16"/>
      <c r="M4" s="84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50" t="str">
        <f>'Rekapitulace stavby'!K6</f>
        <v>STAVEBNÍ ÚPRAVY BYTU 12/3  2.NP ŠVÉDSKÁ 107/39</v>
      </c>
      <c r="F7" s="251"/>
      <c r="G7" s="251"/>
      <c r="H7" s="251"/>
      <c r="L7" s="16"/>
    </row>
    <row r="8" spans="2:46" s="1" customFormat="1" ht="12" customHeight="1" x14ac:dyDescent="0.2">
      <c r="B8" s="28"/>
      <c r="D8" s="23" t="s">
        <v>110</v>
      </c>
      <c r="L8" s="28"/>
    </row>
    <row r="9" spans="2:46" s="1" customFormat="1" ht="16.5" customHeight="1" x14ac:dyDescent="0.2">
      <c r="B9" s="28"/>
      <c r="E9" s="230" t="s">
        <v>735</v>
      </c>
      <c r="F9" s="249"/>
      <c r="G9" s="249"/>
      <c r="H9" s="249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10. 4. 2024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52" t="str">
        <f>'Rekapitulace stavby'!E14</f>
        <v>Vyplň údaj</v>
      </c>
      <c r="F18" s="244"/>
      <c r="G18" s="244"/>
      <c r="H18" s="24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 x14ac:dyDescent="0.2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 x14ac:dyDescent="0.2">
      <c r="B24" s="28"/>
      <c r="E24" s="21" t="s">
        <v>36</v>
      </c>
      <c r="I24" s="23" t="s">
        <v>27</v>
      </c>
      <c r="J24" s="21" t="s">
        <v>37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38</v>
      </c>
      <c r="L26" s="28"/>
    </row>
    <row r="27" spans="2:12" s="7" customFormat="1" ht="47.25" customHeight="1" x14ac:dyDescent="0.2">
      <c r="B27" s="85"/>
      <c r="E27" s="248" t="s">
        <v>39</v>
      </c>
      <c r="F27" s="248"/>
      <c r="G27" s="248"/>
      <c r="H27" s="24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40</v>
      </c>
      <c r="J30" s="62">
        <f>ROUND(J118,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42</v>
      </c>
      <c r="I32" s="31" t="s">
        <v>41</v>
      </c>
      <c r="J32" s="31" t="s">
        <v>43</v>
      </c>
      <c r="L32" s="28"/>
    </row>
    <row r="33" spans="2:12" s="1" customFormat="1" ht="14.45" customHeight="1" x14ac:dyDescent="0.2">
      <c r="B33" s="28"/>
      <c r="D33" s="51" t="s">
        <v>44</v>
      </c>
      <c r="E33" s="23" t="s">
        <v>45</v>
      </c>
      <c r="F33" s="87">
        <f>ROUND((SUM(BE118:BE164)),  2)</f>
        <v>0</v>
      </c>
      <c r="I33" s="88">
        <v>0.21</v>
      </c>
      <c r="J33" s="87">
        <f>ROUND(((SUM(BE118:BE164))*I33),  2)</f>
        <v>0</v>
      </c>
      <c r="L33" s="28"/>
    </row>
    <row r="34" spans="2:12" s="1" customFormat="1" ht="14.45" customHeight="1" x14ac:dyDescent="0.2">
      <c r="B34" s="28"/>
      <c r="E34" s="23" t="s">
        <v>46</v>
      </c>
      <c r="F34" s="87">
        <f>ROUND((SUM(BF118:BF164)),  2)</f>
        <v>0</v>
      </c>
      <c r="I34" s="88">
        <v>0.12</v>
      </c>
      <c r="J34" s="87">
        <f>ROUND(((SUM(BF118:BF164))*I34),  2)</f>
        <v>0</v>
      </c>
      <c r="L34" s="28"/>
    </row>
    <row r="35" spans="2:12" s="1" customFormat="1" ht="14.45" hidden="1" customHeight="1" x14ac:dyDescent="0.2">
      <c r="B35" s="28"/>
      <c r="E35" s="23" t="s">
        <v>47</v>
      </c>
      <c r="F35" s="87">
        <f>ROUND((SUM(BG118:BG164)),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48</v>
      </c>
      <c r="F36" s="87">
        <f>ROUND((SUM(BH118:BH164)),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49</v>
      </c>
      <c r="F37" s="87">
        <f>ROUND((SUM(BI118:BI164)),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53</v>
      </c>
      <c r="E50" s="38"/>
      <c r="F50" s="38"/>
      <c r="G50" s="37" t="s">
        <v>54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55</v>
      </c>
      <c r="E61" s="30"/>
      <c r="F61" s="95" t="s">
        <v>56</v>
      </c>
      <c r="G61" s="39" t="s">
        <v>55</v>
      </c>
      <c r="H61" s="30"/>
      <c r="I61" s="30"/>
      <c r="J61" s="96" t="s">
        <v>56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57</v>
      </c>
      <c r="E65" s="38"/>
      <c r="F65" s="38"/>
      <c r="G65" s="37" t="s">
        <v>58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55</v>
      </c>
      <c r="E76" s="30"/>
      <c r="F76" s="95" t="s">
        <v>56</v>
      </c>
      <c r="G76" s="39" t="s">
        <v>55</v>
      </c>
      <c r="H76" s="30"/>
      <c r="I76" s="30"/>
      <c r="J76" s="96" t="s">
        <v>56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112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250" t="str">
        <f>E7</f>
        <v>STAVEBNÍ ÚPRAVY BYTU 12/3  2.NP ŠVÉDSKÁ 107/39</v>
      </c>
      <c r="F85" s="251"/>
      <c r="G85" s="251"/>
      <c r="H85" s="251"/>
      <c r="L85" s="28"/>
    </row>
    <row r="86" spans="2:47" s="1" customFormat="1" ht="12" customHeight="1" x14ac:dyDescent="0.2">
      <c r="B86" s="28"/>
      <c r="C86" s="23" t="s">
        <v>110</v>
      </c>
      <c r="L86" s="28"/>
    </row>
    <row r="87" spans="2:47" s="1" customFormat="1" ht="16.5" customHeight="1" x14ac:dyDescent="0.2">
      <c r="B87" s="28"/>
      <c r="E87" s="230" t="str">
        <f>E9</f>
        <v>G. VYT - INVESTICE</v>
      </c>
      <c r="F87" s="249"/>
      <c r="G87" s="249"/>
      <c r="H87" s="249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>PRAHA 5</v>
      </c>
      <c r="I89" s="23" t="s">
        <v>22</v>
      </c>
      <c r="J89" s="48" t="str">
        <f>IF(J12="","",J12)</f>
        <v>10. 4. 2024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40.15" customHeight="1" x14ac:dyDescent="0.2">
      <c r="B91" s="28"/>
      <c r="C91" s="23" t="s">
        <v>24</v>
      </c>
      <c r="F91" s="21" t="str">
        <f>E15</f>
        <v>CENTRA a.s. Na Zatlance 1350 Praha 5</v>
      </c>
      <c r="I91" s="23" t="s">
        <v>30</v>
      </c>
      <c r="J91" s="26" t="str">
        <f>E21</f>
        <v>Studio PHX s.r.o. Ondříčkova 384/33 Praha 3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 xml:space="preserve">Ing. Jan Brožek s.r.o.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113</v>
      </c>
      <c r="D94" s="89"/>
      <c r="E94" s="89"/>
      <c r="F94" s="89"/>
      <c r="G94" s="89"/>
      <c r="H94" s="89"/>
      <c r="I94" s="89"/>
      <c r="J94" s="98" t="s">
        <v>114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115</v>
      </c>
      <c r="J96" s="62">
        <f>J118</f>
        <v>0</v>
      </c>
      <c r="L96" s="28"/>
      <c r="AU96" s="13" t="s">
        <v>116</v>
      </c>
    </row>
    <row r="97" spans="2:12" s="8" customFormat="1" ht="24.95" customHeight="1" x14ac:dyDescent="0.2">
      <c r="B97" s="100"/>
      <c r="D97" s="101" t="s">
        <v>430</v>
      </c>
      <c r="E97" s="102"/>
      <c r="F97" s="102"/>
      <c r="G97" s="102"/>
      <c r="H97" s="102"/>
      <c r="I97" s="102"/>
      <c r="J97" s="103">
        <f>J119</f>
        <v>0</v>
      </c>
      <c r="L97" s="100"/>
    </row>
    <row r="98" spans="2:12" s="8" customFormat="1" ht="24.95" customHeight="1" x14ac:dyDescent="0.2">
      <c r="B98" s="100"/>
      <c r="D98" s="101" t="s">
        <v>736</v>
      </c>
      <c r="E98" s="102"/>
      <c r="F98" s="102"/>
      <c r="G98" s="102"/>
      <c r="H98" s="102"/>
      <c r="I98" s="102"/>
      <c r="J98" s="103">
        <f>J120</f>
        <v>0</v>
      </c>
      <c r="L98" s="100"/>
    </row>
    <row r="99" spans="2:12" s="1" customFormat="1" ht="21.75" customHeight="1" x14ac:dyDescent="0.2">
      <c r="B99" s="28"/>
      <c r="L99" s="28"/>
    </row>
    <row r="100" spans="2:12" s="1" customFormat="1" ht="6.95" customHeight="1" x14ac:dyDescent="0.2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28"/>
    </row>
    <row r="104" spans="2:12" s="1" customFormat="1" ht="6.95" customHeight="1" x14ac:dyDescent="0.2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28"/>
    </row>
    <row r="105" spans="2:12" s="1" customFormat="1" ht="24.95" customHeight="1" x14ac:dyDescent="0.2">
      <c r="B105" s="28"/>
      <c r="C105" s="17" t="s">
        <v>131</v>
      </c>
      <c r="L105" s="28"/>
    </row>
    <row r="106" spans="2:12" s="1" customFormat="1" ht="6.95" customHeight="1" x14ac:dyDescent="0.2">
      <c r="B106" s="28"/>
      <c r="L106" s="28"/>
    </row>
    <row r="107" spans="2:12" s="1" customFormat="1" ht="12" customHeight="1" x14ac:dyDescent="0.2">
      <c r="B107" s="28"/>
      <c r="C107" s="23" t="s">
        <v>16</v>
      </c>
      <c r="L107" s="28"/>
    </row>
    <row r="108" spans="2:12" s="1" customFormat="1" ht="16.5" customHeight="1" x14ac:dyDescent="0.2">
      <c r="B108" s="28"/>
      <c r="E108" s="250" t="str">
        <f>E7</f>
        <v>STAVEBNÍ ÚPRAVY BYTU 12/3  2.NP ŠVÉDSKÁ 107/39</v>
      </c>
      <c r="F108" s="251"/>
      <c r="G108" s="251"/>
      <c r="H108" s="251"/>
      <c r="L108" s="28"/>
    </row>
    <row r="109" spans="2:12" s="1" customFormat="1" ht="12" customHeight="1" x14ac:dyDescent="0.2">
      <c r="B109" s="28"/>
      <c r="C109" s="23" t="s">
        <v>110</v>
      </c>
      <c r="L109" s="28"/>
    </row>
    <row r="110" spans="2:12" s="1" customFormat="1" ht="16.5" customHeight="1" x14ac:dyDescent="0.2">
      <c r="B110" s="28"/>
      <c r="E110" s="230" t="str">
        <f>E9</f>
        <v>G. VYT - INVESTICE</v>
      </c>
      <c r="F110" s="249"/>
      <c r="G110" s="249"/>
      <c r="H110" s="249"/>
      <c r="L110" s="28"/>
    </row>
    <row r="111" spans="2:12" s="1" customFormat="1" ht="6.95" customHeight="1" x14ac:dyDescent="0.2">
      <c r="B111" s="28"/>
      <c r="L111" s="28"/>
    </row>
    <row r="112" spans="2:12" s="1" customFormat="1" ht="12" customHeight="1" x14ac:dyDescent="0.2">
      <c r="B112" s="28"/>
      <c r="C112" s="23" t="s">
        <v>20</v>
      </c>
      <c r="F112" s="21" t="str">
        <f>F12</f>
        <v>PRAHA 5</v>
      </c>
      <c r="I112" s="23" t="s">
        <v>22</v>
      </c>
      <c r="J112" s="48" t="str">
        <f>IF(J12="","",J12)</f>
        <v>10. 4. 2024</v>
      </c>
      <c r="L112" s="28"/>
    </row>
    <row r="113" spans="2:65" s="1" customFormat="1" ht="6.95" customHeight="1" x14ac:dyDescent="0.2">
      <c r="B113" s="28"/>
      <c r="L113" s="28"/>
    </row>
    <row r="114" spans="2:65" s="1" customFormat="1" ht="40.15" customHeight="1" x14ac:dyDescent="0.2">
      <c r="B114" s="28"/>
      <c r="C114" s="23" t="s">
        <v>24</v>
      </c>
      <c r="F114" s="21" t="str">
        <f>E15</f>
        <v>CENTRA a.s. Na Zatlance 1350 Praha 5</v>
      </c>
      <c r="I114" s="23" t="s">
        <v>30</v>
      </c>
      <c r="J114" s="26" t="str">
        <f>E21</f>
        <v>Studio PHX s.r.o. Ondříčkova 384/33 Praha 3</v>
      </c>
      <c r="L114" s="28"/>
    </row>
    <row r="115" spans="2:65" s="1" customFormat="1" ht="15.2" customHeight="1" x14ac:dyDescent="0.2">
      <c r="B115" s="28"/>
      <c r="C115" s="23" t="s">
        <v>28</v>
      </c>
      <c r="F115" s="21" t="str">
        <f>IF(E18="","",E18)</f>
        <v>Vyplň údaj</v>
      </c>
      <c r="I115" s="23" t="s">
        <v>34</v>
      </c>
      <c r="J115" s="26" t="str">
        <f>E24</f>
        <v xml:space="preserve">Ing. Jan Brožek s.r.o. </v>
      </c>
      <c r="L115" s="28"/>
    </row>
    <row r="116" spans="2:65" s="1" customFormat="1" ht="10.35" customHeight="1" x14ac:dyDescent="0.2">
      <c r="B116" s="28"/>
      <c r="L116" s="28"/>
    </row>
    <row r="117" spans="2:65" s="10" customFormat="1" ht="29.25" customHeight="1" x14ac:dyDescent="0.2">
      <c r="B117" s="108"/>
      <c r="C117" s="109" t="s">
        <v>132</v>
      </c>
      <c r="D117" s="110" t="s">
        <v>65</v>
      </c>
      <c r="E117" s="110" t="s">
        <v>61</v>
      </c>
      <c r="F117" s="110" t="s">
        <v>62</v>
      </c>
      <c r="G117" s="110" t="s">
        <v>133</v>
      </c>
      <c r="H117" s="110" t="s">
        <v>134</v>
      </c>
      <c r="I117" s="110" t="s">
        <v>135</v>
      </c>
      <c r="J117" s="110" t="s">
        <v>114</v>
      </c>
      <c r="K117" s="111" t="s">
        <v>136</v>
      </c>
      <c r="L117" s="108"/>
      <c r="M117" s="55" t="s">
        <v>1</v>
      </c>
      <c r="N117" s="56" t="s">
        <v>44</v>
      </c>
      <c r="O117" s="56" t="s">
        <v>137</v>
      </c>
      <c r="P117" s="56" t="s">
        <v>138</v>
      </c>
      <c r="Q117" s="56" t="s">
        <v>139</v>
      </c>
      <c r="R117" s="56" t="s">
        <v>140</v>
      </c>
      <c r="S117" s="56" t="s">
        <v>141</v>
      </c>
      <c r="T117" s="57" t="s">
        <v>142</v>
      </c>
    </row>
    <row r="118" spans="2:65" s="1" customFormat="1" ht="22.9" customHeight="1" x14ac:dyDescent="0.25">
      <c r="B118" s="28"/>
      <c r="C118" s="60" t="s">
        <v>143</v>
      </c>
      <c r="J118" s="112">
        <f>BK118</f>
        <v>0</v>
      </c>
      <c r="L118" s="28"/>
      <c r="M118" s="58"/>
      <c r="N118" s="49"/>
      <c r="O118" s="49"/>
      <c r="P118" s="113">
        <f>P119+P120</f>
        <v>0</v>
      </c>
      <c r="Q118" s="49"/>
      <c r="R118" s="113">
        <f>R119+R120</f>
        <v>0</v>
      </c>
      <c r="S118" s="49"/>
      <c r="T118" s="114">
        <f>T119+T120</f>
        <v>0</v>
      </c>
      <c r="AT118" s="13" t="s">
        <v>79</v>
      </c>
      <c r="AU118" s="13" t="s">
        <v>116</v>
      </c>
      <c r="BK118" s="115">
        <f>BK119+BK120</f>
        <v>0</v>
      </c>
    </row>
    <row r="119" spans="2:65" s="11" customFormat="1" ht="25.9" customHeight="1" x14ac:dyDescent="0.2">
      <c r="B119" s="116"/>
      <c r="D119" s="117" t="s">
        <v>79</v>
      </c>
      <c r="E119" s="118" t="s">
        <v>435</v>
      </c>
      <c r="F119" s="118" t="s">
        <v>436</v>
      </c>
      <c r="I119" s="119"/>
      <c r="J119" s="120">
        <f>BK119</f>
        <v>0</v>
      </c>
      <c r="L119" s="116"/>
      <c r="M119" s="121"/>
      <c r="P119" s="122">
        <v>0</v>
      </c>
      <c r="R119" s="122">
        <v>0</v>
      </c>
      <c r="T119" s="123">
        <v>0</v>
      </c>
      <c r="AR119" s="117" t="s">
        <v>88</v>
      </c>
      <c r="AT119" s="124" t="s">
        <v>79</v>
      </c>
      <c r="AU119" s="124" t="s">
        <v>80</v>
      </c>
      <c r="AY119" s="117" t="s">
        <v>146</v>
      </c>
      <c r="BK119" s="125">
        <v>0</v>
      </c>
    </row>
    <row r="120" spans="2:65" s="11" customFormat="1" ht="25.9" customHeight="1" x14ac:dyDescent="0.2">
      <c r="B120" s="116"/>
      <c r="D120" s="117" t="s">
        <v>79</v>
      </c>
      <c r="E120" s="118" t="s">
        <v>737</v>
      </c>
      <c r="F120" s="118" t="s">
        <v>738</v>
      </c>
      <c r="I120" s="119"/>
      <c r="J120" s="120">
        <f>BK120</f>
        <v>0</v>
      </c>
      <c r="L120" s="116"/>
      <c r="M120" s="121"/>
      <c r="P120" s="122">
        <f>SUM(P121:P164)</f>
        <v>0</v>
      </c>
      <c r="R120" s="122">
        <f>SUM(R121:R164)</f>
        <v>0</v>
      </c>
      <c r="T120" s="123">
        <f>SUM(T121:T164)</f>
        <v>0</v>
      </c>
      <c r="AR120" s="117" t="s">
        <v>88</v>
      </c>
      <c r="AT120" s="124" t="s">
        <v>79</v>
      </c>
      <c r="AU120" s="124" t="s">
        <v>80</v>
      </c>
      <c r="AY120" s="117" t="s">
        <v>146</v>
      </c>
      <c r="BK120" s="125">
        <f>SUM(BK121:BK164)</f>
        <v>0</v>
      </c>
    </row>
    <row r="121" spans="2:65" s="1" customFormat="1" ht="16.5" customHeight="1" x14ac:dyDescent="0.2">
      <c r="B121" s="28"/>
      <c r="C121" s="126" t="s">
        <v>88</v>
      </c>
      <c r="D121" s="126" t="s">
        <v>147</v>
      </c>
      <c r="E121" s="127" t="s">
        <v>739</v>
      </c>
      <c r="F121" s="128" t="s">
        <v>740</v>
      </c>
      <c r="G121" s="129" t="s">
        <v>207</v>
      </c>
      <c r="H121" s="130">
        <v>3</v>
      </c>
      <c r="I121" s="131"/>
      <c r="J121" s="132">
        <f>ROUND(I121*H121,2)</f>
        <v>0</v>
      </c>
      <c r="K121" s="128" t="s">
        <v>830</v>
      </c>
      <c r="L121" s="28"/>
      <c r="M121" s="133" t="s">
        <v>1</v>
      </c>
      <c r="N121" s="134" t="s">
        <v>46</v>
      </c>
      <c r="P121" s="135">
        <f>O121*H121</f>
        <v>0</v>
      </c>
      <c r="Q121" s="135">
        <v>0</v>
      </c>
      <c r="R121" s="135">
        <f>Q121*H121</f>
        <v>0</v>
      </c>
      <c r="S121" s="135">
        <v>0</v>
      </c>
      <c r="T121" s="136">
        <f>S121*H121</f>
        <v>0</v>
      </c>
      <c r="AR121" s="137" t="s">
        <v>151</v>
      </c>
      <c r="AT121" s="137" t="s">
        <v>147</v>
      </c>
      <c r="AU121" s="137" t="s">
        <v>88</v>
      </c>
      <c r="AY121" s="13" t="s">
        <v>146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3" t="s">
        <v>152</v>
      </c>
      <c r="BK121" s="138">
        <f>ROUND(I121*H121,2)</f>
        <v>0</v>
      </c>
      <c r="BL121" s="13" t="s">
        <v>151</v>
      </c>
      <c r="BM121" s="137" t="s">
        <v>152</v>
      </c>
    </row>
    <row r="122" spans="2:65" s="1" customFormat="1" x14ac:dyDescent="0.2">
      <c r="B122" s="28"/>
      <c r="D122" s="139" t="s">
        <v>153</v>
      </c>
      <c r="F122" s="140" t="s">
        <v>740</v>
      </c>
      <c r="I122" s="141"/>
      <c r="L122" s="28"/>
      <c r="M122" s="142"/>
      <c r="T122" s="52"/>
      <c r="AT122" s="13" t="s">
        <v>153</v>
      </c>
      <c r="AU122" s="13" t="s">
        <v>88</v>
      </c>
    </row>
    <row r="123" spans="2:65" s="1" customFormat="1" ht="21.75" customHeight="1" x14ac:dyDescent="0.2">
      <c r="B123" s="28"/>
      <c r="C123" s="126" t="s">
        <v>152</v>
      </c>
      <c r="D123" s="126" t="s">
        <v>147</v>
      </c>
      <c r="E123" s="127" t="s">
        <v>741</v>
      </c>
      <c r="F123" s="128" t="s">
        <v>742</v>
      </c>
      <c r="G123" s="129" t="s">
        <v>207</v>
      </c>
      <c r="H123" s="130">
        <v>1</v>
      </c>
      <c r="I123" s="131"/>
      <c r="J123" s="132">
        <f>ROUND(I123*H123,2)</f>
        <v>0</v>
      </c>
      <c r="K123" s="128" t="s">
        <v>830</v>
      </c>
      <c r="L123" s="28"/>
      <c r="M123" s="133" t="s">
        <v>1</v>
      </c>
      <c r="N123" s="134" t="s">
        <v>46</v>
      </c>
      <c r="P123" s="135">
        <f>O123*H123</f>
        <v>0</v>
      </c>
      <c r="Q123" s="135">
        <v>0</v>
      </c>
      <c r="R123" s="135">
        <f>Q123*H123</f>
        <v>0</v>
      </c>
      <c r="S123" s="135">
        <v>0</v>
      </c>
      <c r="T123" s="136">
        <f>S123*H123</f>
        <v>0</v>
      </c>
      <c r="AR123" s="137" t="s">
        <v>151</v>
      </c>
      <c r="AT123" s="137" t="s">
        <v>147</v>
      </c>
      <c r="AU123" s="137" t="s">
        <v>88</v>
      </c>
      <c r="AY123" s="13" t="s">
        <v>146</v>
      </c>
      <c r="BE123" s="138">
        <f>IF(N123="základní",J123,0)</f>
        <v>0</v>
      </c>
      <c r="BF123" s="138">
        <f>IF(N123="snížená",J123,0)</f>
        <v>0</v>
      </c>
      <c r="BG123" s="138">
        <f>IF(N123="zákl. přenesená",J123,0)</f>
        <v>0</v>
      </c>
      <c r="BH123" s="138">
        <f>IF(N123="sníž. přenesená",J123,0)</f>
        <v>0</v>
      </c>
      <c r="BI123" s="138">
        <f>IF(N123="nulová",J123,0)</f>
        <v>0</v>
      </c>
      <c r="BJ123" s="13" t="s">
        <v>152</v>
      </c>
      <c r="BK123" s="138">
        <f>ROUND(I123*H123,2)</f>
        <v>0</v>
      </c>
      <c r="BL123" s="13" t="s">
        <v>151</v>
      </c>
      <c r="BM123" s="137" t="s">
        <v>151</v>
      </c>
    </row>
    <row r="124" spans="2:65" s="1" customFormat="1" x14ac:dyDescent="0.2">
      <c r="B124" s="28"/>
      <c r="D124" s="139" t="s">
        <v>153</v>
      </c>
      <c r="F124" s="140" t="s">
        <v>742</v>
      </c>
      <c r="I124" s="141"/>
      <c r="L124" s="28"/>
      <c r="M124" s="142"/>
      <c r="T124" s="52"/>
      <c r="AT124" s="13" t="s">
        <v>153</v>
      </c>
      <c r="AU124" s="13" t="s">
        <v>88</v>
      </c>
    </row>
    <row r="125" spans="2:65" s="1" customFormat="1" ht="16.5" customHeight="1" x14ac:dyDescent="0.2">
      <c r="B125" s="28"/>
      <c r="C125" s="126" t="s">
        <v>158</v>
      </c>
      <c r="D125" s="126" t="s">
        <v>147</v>
      </c>
      <c r="E125" s="127" t="s">
        <v>743</v>
      </c>
      <c r="F125" s="128" t="s">
        <v>744</v>
      </c>
      <c r="G125" s="129" t="s">
        <v>207</v>
      </c>
      <c r="H125" s="130">
        <v>1</v>
      </c>
      <c r="I125" s="131"/>
      <c r="J125" s="132">
        <f>ROUND(I125*H125,2)</f>
        <v>0</v>
      </c>
      <c r="K125" s="128" t="s">
        <v>830</v>
      </c>
      <c r="L125" s="28"/>
      <c r="M125" s="133" t="s">
        <v>1</v>
      </c>
      <c r="N125" s="134" t="s">
        <v>46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151</v>
      </c>
      <c r="AT125" s="137" t="s">
        <v>147</v>
      </c>
      <c r="AU125" s="137" t="s">
        <v>88</v>
      </c>
      <c r="AY125" s="13" t="s">
        <v>146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3" t="s">
        <v>152</v>
      </c>
      <c r="BK125" s="138">
        <f>ROUND(I125*H125,2)</f>
        <v>0</v>
      </c>
      <c r="BL125" s="13" t="s">
        <v>151</v>
      </c>
      <c r="BM125" s="137" t="s">
        <v>161</v>
      </c>
    </row>
    <row r="126" spans="2:65" s="1" customFormat="1" x14ac:dyDescent="0.2">
      <c r="B126" s="28"/>
      <c r="D126" s="139" t="s">
        <v>153</v>
      </c>
      <c r="F126" s="140" t="s">
        <v>744</v>
      </c>
      <c r="I126" s="141"/>
      <c r="L126" s="28"/>
      <c r="M126" s="142"/>
      <c r="T126" s="52"/>
      <c r="AT126" s="13" t="s">
        <v>153</v>
      </c>
      <c r="AU126" s="13" t="s">
        <v>88</v>
      </c>
    </row>
    <row r="127" spans="2:65" s="1" customFormat="1" ht="16.5" customHeight="1" x14ac:dyDescent="0.2">
      <c r="B127" s="28"/>
      <c r="C127" s="126" t="s">
        <v>151</v>
      </c>
      <c r="D127" s="126" t="s">
        <v>147</v>
      </c>
      <c r="E127" s="127" t="s">
        <v>745</v>
      </c>
      <c r="F127" s="128" t="s">
        <v>746</v>
      </c>
      <c r="G127" s="129" t="s">
        <v>188</v>
      </c>
      <c r="H127" s="130">
        <v>9</v>
      </c>
      <c r="I127" s="131"/>
      <c r="J127" s="132">
        <f>ROUND(I127*H127,2)</f>
        <v>0</v>
      </c>
      <c r="K127" s="128" t="s">
        <v>830</v>
      </c>
      <c r="L127" s="28"/>
      <c r="M127" s="133" t="s">
        <v>1</v>
      </c>
      <c r="N127" s="134" t="s">
        <v>46</v>
      </c>
      <c r="P127" s="135">
        <f>O127*H127</f>
        <v>0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37" t="s">
        <v>151</v>
      </c>
      <c r="AT127" s="137" t="s">
        <v>147</v>
      </c>
      <c r="AU127" s="137" t="s">
        <v>88</v>
      </c>
      <c r="AY127" s="13" t="s">
        <v>146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3" t="s">
        <v>152</v>
      </c>
      <c r="BK127" s="138">
        <f>ROUND(I127*H127,2)</f>
        <v>0</v>
      </c>
      <c r="BL127" s="13" t="s">
        <v>151</v>
      </c>
      <c r="BM127" s="137" t="s">
        <v>164</v>
      </c>
    </row>
    <row r="128" spans="2:65" s="1" customFormat="1" x14ac:dyDescent="0.2">
      <c r="B128" s="28"/>
      <c r="D128" s="139" t="s">
        <v>153</v>
      </c>
      <c r="F128" s="140" t="s">
        <v>746</v>
      </c>
      <c r="I128" s="141"/>
      <c r="L128" s="28"/>
      <c r="M128" s="142"/>
      <c r="T128" s="52"/>
      <c r="AT128" s="13" t="s">
        <v>153</v>
      </c>
      <c r="AU128" s="13" t="s">
        <v>88</v>
      </c>
    </row>
    <row r="129" spans="2:65" s="1" customFormat="1" ht="16.5" customHeight="1" x14ac:dyDescent="0.2">
      <c r="B129" s="28"/>
      <c r="C129" s="126" t="s">
        <v>165</v>
      </c>
      <c r="D129" s="126" t="s">
        <v>147</v>
      </c>
      <c r="E129" s="127" t="s">
        <v>532</v>
      </c>
      <c r="F129" s="128" t="s">
        <v>747</v>
      </c>
      <c r="G129" s="129" t="s">
        <v>188</v>
      </c>
      <c r="H129" s="130">
        <v>20</v>
      </c>
      <c r="I129" s="131"/>
      <c r="J129" s="132">
        <f>ROUND(I129*H129,2)</f>
        <v>0</v>
      </c>
      <c r="K129" s="128" t="s">
        <v>830</v>
      </c>
      <c r="L129" s="28"/>
      <c r="M129" s="133" t="s">
        <v>1</v>
      </c>
      <c r="N129" s="134" t="s">
        <v>46</v>
      </c>
      <c r="P129" s="135">
        <f>O129*H129</f>
        <v>0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151</v>
      </c>
      <c r="AT129" s="137" t="s">
        <v>147</v>
      </c>
      <c r="AU129" s="137" t="s">
        <v>88</v>
      </c>
      <c r="AY129" s="13" t="s">
        <v>146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3" t="s">
        <v>152</v>
      </c>
      <c r="BK129" s="138">
        <f>ROUND(I129*H129,2)</f>
        <v>0</v>
      </c>
      <c r="BL129" s="13" t="s">
        <v>151</v>
      </c>
      <c r="BM129" s="137" t="s">
        <v>168</v>
      </c>
    </row>
    <row r="130" spans="2:65" s="1" customFormat="1" x14ac:dyDescent="0.2">
      <c r="B130" s="28"/>
      <c r="D130" s="139" t="s">
        <v>153</v>
      </c>
      <c r="F130" s="140" t="s">
        <v>747</v>
      </c>
      <c r="I130" s="141"/>
      <c r="L130" s="28"/>
      <c r="M130" s="142"/>
      <c r="T130" s="52"/>
      <c r="AT130" s="13" t="s">
        <v>153</v>
      </c>
      <c r="AU130" s="13" t="s">
        <v>88</v>
      </c>
    </row>
    <row r="131" spans="2:65" s="1" customFormat="1" ht="16.5" customHeight="1" x14ac:dyDescent="0.2">
      <c r="B131" s="28"/>
      <c r="C131" s="126" t="s">
        <v>161</v>
      </c>
      <c r="D131" s="126" t="s">
        <v>147</v>
      </c>
      <c r="E131" s="127" t="s">
        <v>748</v>
      </c>
      <c r="F131" s="128" t="s">
        <v>749</v>
      </c>
      <c r="G131" s="129" t="s">
        <v>188</v>
      </c>
      <c r="H131" s="130">
        <v>26</v>
      </c>
      <c r="I131" s="131"/>
      <c r="J131" s="132">
        <f>ROUND(I131*H131,2)</f>
        <v>0</v>
      </c>
      <c r="K131" s="128" t="s">
        <v>830</v>
      </c>
      <c r="L131" s="28"/>
      <c r="M131" s="133" t="s">
        <v>1</v>
      </c>
      <c r="N131" s="134" t="s">
        <v>46</v>
      </c>
      <c r="P131" s="135">
        <f>O131*H131</f>
        <v>0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151</v>
      </c>
      <c r="AT131" s="137" t="s">
        <v>147</v>
      </c>
      <c r="AU131" s="137" t="s">
        <v>88</v>
      </c>
      <c r="AY131" s="13" t="s">
        <v>146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3" t="s">
        <v>152</v>
      </c>
      <c r="BK131" s="138">
        <f>ROUND(I131*H131,2)</f>
        <v>0</v>
      </c>
      <c r="BL131" s="13" t="s">
        <v>151</v>
      </c>
      <c r="BM131" s="137" t="s">
        <v>8</v>
      </c>
    </row>
    <row r="132" spans="2:65" s="1" customFormat="1" x14ac:dyDescent="0.2">
      <c r="B132" s="28"/>
      <c r="D132" s="139" t="s">
        <v>153</v>
      </c>
      <c r="F132" s="140" t="s">
        <v>749</v>
      </c>
      <c r="I132" s="141"/>
      <c r="L132" s="28"/>
      <c r="M132" s="142"/>
      <c r="T132" s="52"/>
      <c r="AT132" s="13" t="s">
        <v>153</v>
      </c>
      <c r="AU132" s="13" t="s">
        <v>88</v>
      </c>
    </row>
    <row r="133" spans="2:65" s="1" customFormat="1" ht="16.5" customHeight="1" x14ac:dyDescent="0.2">
      <c r="B133" s="28"/>
      <c r="C133" s="126" t="s">
        <v>171</v>
      </c>
      <c r="D133" s="126" t="s">
        <v>147</v>
      </c>
      <c r="E133" s="127" t="s">
        <v>750</v>
      </c>
      <c r="F133" s="128" t="s">
        <v>751</v>
      </c>
      <c r="G133" s="129" t="s">
        <v>188</v>
      </c>
      <c r="H133" s="130">
        <v>26</v>
      </c>
      <c r="I133" s="131"/>
      <c r="J133" s="132">
        <f>ROUND(I133*H133,2)</f>
        <v>0</v>
      </c>
      <c r="K133" s="128" t="s">
        <v>1</v>
      </c>
      <c r="L133" s="28"/>
      <c r="M133" s="133" t="s">
        <v>1</v>
      </c>
      <c r="N133" s="134" t="s">
        <v>46</v>
      </c>
      <c r="P133" s="135">
        <f>O133*H133</f>
        <v>0</v>
      </c>
      <c r="Q133" s="135">
        <v>0</v>
      </c>
      <c r="R133" s="135">
        <f>Q133*H133</f>
        <v>0</v>
      </c>
      <c r="S133" s="135">
        <v>0</v>
      </c>
      <c r="T133" s="136">
        <f>S133*H133</f>
        <v>0</v>
      </c>
      <c r="AR133" s="137" t="s">
        <v>151</v>
      </c>
      <c r="AT133" s="137" t="s">
        <v>147</v>
      </c>
      <c r="AU133" s="137" t="s">
        <v>88</v>
      </c>
      <c r="AY133" s="13" t="s">
        <v>146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3" t="s">
        <v>152</v>
      </c>
      <c r="BK133" s="138">
        <f>ROUND(I133*H133,2)</f>
        <v>0</v>
      </c>
      <c r="BL133" s="13" t="s">
        <v>151</v>
      </c>
      <c r="BM133" s="137" t="s">
        <v>174</v>
      </c>
    </row>
    <row r="134" spans="2:65" s="1" customFormat="1" x14ac:dyDescent="0.2">
      <c r="B134" s="28"/>
      <c r="D134" s="139" t="s">
        <v>153</v>
      </c>
      <c r="F134" s="140" t="s">
        <v>751</v>
      </c>
      <c r="I134" s="141"/>
      <c r="L134" s="28"/>
      <c r="M134" s="142"/>
      <c r="T134" s="52"/>
      <c r="AT134" s="13" t="s">
        <v>153</v>
      </c>
      <c r="AU134" s="13" t="s">
        <v>88</v>
      </c>
    </row>
    <row r="135" spans="2:65" s="1" customFormat="1" ht="16.5" customHeight="1" x14ac:dyDescent="0.2">
      <c r="B135" s="28"/>
      <c r="C135" s="126" t="s">
        <v>164</v>
      </c>
      <c r="D135" s="126" t="s">
        <v>147</v>
      </c>
      <c r="E135" s="127" t="s">
        <v>752</v>
      </c>
      <c r="F135" s="128" t="s">
        <v>753</v>
      </c>
      <c r="G135" s="129" t="s">
        <v>188</v>
      </c>
      <c r="H135" s="130">
        <v>20</v>
      </c>
      <c r="I135" s="131"/>
      <c r="J135" s="132">
        <f>ROUND(I135*H135,2)</f>
        <v>0</v>
      </c>
      <c r="K135" s="128" t="s">
        <v>1</v>
      </c>
      <c r="L135" s="28"/>
      <c r="M135" s="133" t="s">
        <v>1</v>
      </c>
      <c r="N135" s="134" t="s">
        <v>46</v>
      </c>
      <c r="P135" s="135">
        <f>O135*H135</f>
        <v>0</v>
      </c>
      <c r="Q135" s="135">
        <v>0</v>
      </c>
      <c r="R135" s="135">
        <f>Q135*H135</f>
        <v>0</v>
      </c>
      <c r="S135" s="135">
        <v>0</v>
      </c>
      <c r="T135" s="136">
        <f>S135*H135</f>
        <v>0</v>
      </c>
      <c r="AR135" s="137" t="s">
        <v>151</v>
      </c>
      <c r="AT135" s="137" t="s">
        <v>147</v>
      </c>
      <c r="AU135" s="137" t="s">
        <v>88</v>
      </c>
      <c r="AY135" s="13" t="s">
        <v>146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3" t="s">
        <v>152</v>
      </c>
      <c r="BK135" s="138">
        <f>ROUND(I135*H135,2)</f>
        <v>0</v>
      </c>
      <c r="BL135" s="13" t="s">
        <v>151</v>
      </c>
      <c r="BM135" s="137" t="s">
        <v>177</v>
      </c>
    </row>
    <row r="136" spans="2:65" s="1" customFormat="1" x14ac:dyDescent="0.2">
      <c r="B136" s="28"/>
      <c r="D136" s="139" t="s">
        <v>153</v>
      </c>
      <c r="F136" s="140" t="s">
        <v>753</v>
      </c>
      <c r="I136" s="141"/>
      <c r="L136" s="28"/>
      <c r="M136" s="142"/>
      <c r="T136" s="52"/>
      <c r="AT136" s="13" t="s">
        <v>153</v>
      </c>
      <c r="AU136" s="13" t="s">
        <v>88</v>
      </c>
    </row>
    <row r="137" spans="2:65" s="1" customFormat="1" ht="16.5" customHeight="1" x14ac:dyDescent="0.2">
      <c r="B137" s="28"/>
      <c r="C137" s="126" t="s">
        <v>178</v>
      </c>
      <c r="D137" s="126" t="s">
        <v>147</v>
      </c>
      <c r="E137" s="127" t="s">
        <v>754</v>
      </c>
      <c r="F137" s="128" t="s">
        <v>755</v>
      </c>
      <c r="G137" s="129" t="s">
        <v>188</v>
      </c>
      <c r="H137" s="130">
        <v>9</v>
      </c>
      <c r="I137" s="131"/>
      <c r="J137" s="132">
        <f>ROUND(I137*H137,2)</f>
        <v>0</v>
      </c>
      <c r="K137" s="128" t="s">
        <v>830</v>
      </c>
      <c r="L137" s="28"/>
      <c r="M137" s="133" t="s">
        <v>1</v>
      </c>
      <c r="N137" s="134" t="s">
        <v>46</v>
      </c>
      <c r="P137" s="135">
        <f>O137*H137</f>
        <v>0</v>
      </c>
      <c r="Q137" s="135">
        <v>0</v>
      </c>
      <c r="R137" s="135">
        <f>Q137*H137</f>
        <v>0</v>
      </c>
      <c r="S137" s="135">
        <v>0</v>
      </c>
      <c r="T137" s="136">
        <f>S137*H137</f>
        <v>0</v>
      </c>
      <c r="AR137" s="137" t="s">
        <v>151</v>
      </c>
      <c r="AT137" s="137" t="s">
        <v>147</v>
      </c>
      <c r="AU137" s="137" t="s">
        <v>88</v>
      </c>
      <c r="AY137" s="13" t="s">
        <v>146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3" t="s">
        <v>152</v>
      </c>
      <c r="BK137" s="138">
        <f>ROUND(I137*H137,2)</f>
        <v>0</v>
      </c>
      <c r="BL137" s="13" t="s">
        <v>151</v>
      </c>
      <c r="BM137" s="137" t="s">
        <v>181</v>
      </c>
    </row>
    <row r="138" spans="2:65" s="1" customFormat="1" x14ac:dyDescent="0.2">
      <c r="B138" s="28"/>
      <c r="D138" s="139" t="s">
        <v>153</v>
      </c>
      <c r="F138" s="140" t="s">
        <v>755</v>
      </c>
      <c r="I138" s="141"/>
      <c r="L138" s="28"/>
      <c r="M138" s="142"/>
      <c r="T138" s="52"/>
      <c r="AT138" s="13" t="s">
        <v>153</v>
      </c>
      <c r="AU138" s="13" t="s">
        <v>88</v>
      </c>
    </row>
    <row r="139" spans="2:65" s="1" customFormat="1" ht="16.5" customHeight="1" x14ac:dyDescent="0.2">
      <c r="B139" s="28"/>
      <c r="C139" s="126" t="s">
        <v>168</v>
      </c>
      <c r="D139" s="126" t="s">
        <v>147</v>
      </c>
      <c r="E139" s="127" t="s">
        <v>756</v>
      </c>
      <c r="F139" s="128" t="s">
        <v>757</v>
      </c>
      <c r="G139" s="129" t="s">
        <v>207</v>
      </c>
      <c r="H139" s="130">
        <v>1</v>
      </c>
      <c r="I139" s="131"/>
      <c r="J139" s="132">
        <f>ROUND(I139*H139,2)</f>
        <v>0</v>
      </c>
      <c r="K139" s="128" t="s">
        <v>830</v>
      </c>
      <c r="L139" s="28"/>
      <c r="M139" s="133" t="s">
        <v>1</v>
      </c>
      <c r="N139" s="134" t="s">
        <v>46</v>
      </c>
      <c r="P139" s="135">
        <f>O139*H139</f>
        <v>0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R139" s="137" t="s">
        <v>151</v>
      </c>
      <c r="AT139" s="137" t="s">
        <v>147</v>
      </c>
      <c r="AU139" s="137" t="s">
        <v>88</v>
      </c>
      <c r="AY139" s="13" t="s">
        <v>146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3" t="s">
        <v>152</v>
      </c>
      <c r="BK139" s="138">
        <f>ROUND(I139*H139,2)</f>
        <v>0</v>
      </c>
      <c r="BL139" s="13" t="s">
        <v>151</v>
      </c>
      <c r="BM139" s="137" t="s">
        <v>184</v>
      </c>
    </row>
    <row r="140" spans="2:65" s="1" customFormat="1" x14ac:dyDescent="0.2">
      <c r="B140" s="28"/>
      <c r="D140" s="139" t="s">
        <v>153</v>
      </c>
      <c r="F140" s="140" t="s">
        <v>757</v>
      </c>
      <c r="I140" s="141"/>
      <c r="L140" s="28"/>
      <c r="M140" s="142"/>
      <c r="T140" s="52"/>
      <c r="AT140" s="13" t="s">
        <v>153</v>
      </c>
      <c r="AU140" s="13" t="s">
        <v>88</v>
      </c>
    </row>
    <row r="141" spans="2:65" s="1" customFormat="1" ht="16.5" customHeight="1" x14ac:dyDescent="0.2">
      <c r="B141" s="28"/>
      <c r="C141" s="126" t="s">
        <v>185</v>
      </c>
      <c r="D141" s="126" t="s">
        <v>147</v>
      </c>
      <c r="E141" s="127" t="s">
        <v>758</v>
      </c>
      <c r="F141" s="128" t="s">
        <v>759</v>
      </c>
      <c r="G141" s="129" t="s">
        <v>207</v>
      </c>
      <c r="H141" s="130">
        <v>1</v>
      </c>
      <c r="I141" s="131"/>
      <c r="J141" s="132">
        <f>ROUND(I141*H141,2)</f>
        <v>0</v>
      </c>
      <c r="K141" s="128" t="s">
        <v>830</v>
      </c>
      <c r="L141" s="28"/>
      <c r="M141" s="133" t="s">
        <v>1</v>
      </c>
      <c r="N141" s="134" t="s">
        <v>46</v>
      </c>
      <c r="P141" s="135">
        <f>O141*H141</f>
        <v>0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R141" s="137" t="s">
        <v>151</v>
      </c>
      <c r="AT141" s="137" t="s">
        <v>147</v>
      </c>
      <c r="AU141" s="137" t="s">
        <v>88</v>
      </c>
      <c r="AY141" s="13" t="s">
        <v>146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3" t="s">
        <v>152</v>
      </c>
      <c r="BK141" s="138">
        <f>ROUND(I141*H141,2)</f>
        <v>0</v>
      </c>
      <c r="BL141" s="13" t="s">
        <v>151</v>
      </c>
      <c r="BM141" s="137" t="s">
        <v>189</v>
      </c>
    </row>
    <row r="142" spans="2:65" s="1" customFormat="1" x14ac:dyDescent="0.2">
      <c r="B142" s="28"/>
      <c r="D142" s="139" t="s">
        <v>153</v>
      </c>
      <c r="F142" s="140" t="s">
        <v>759</v>
      </c>
      <c r="I142" s="141"/>
      <c r="L142" s="28"/>
      <c r="M142" s="142"/>
      <c r="T142" s="52"/>
      <c r="AT142" s="13" t="s">
        <v>153</v>
      </c>
      <c r="AU142" s="13" t="s">
        <v>88</v>
      </c>
    </row>
    <row r="143" spans="2:65" s="1" customFormat="1" ht="16.5" customHeight="1" x14ac:dyDescent="0.2">
      <c r="B143" s="28"/>
      <c r="C143" s="126" t="s">
        <v>8</v>
      </c>
      <c r="D143" s="126" t="s">
        <v>147</v>
      </c>
      <c r="E143" s="127" t="s">
        <v>760</v>
      </c>
      <c r="F143" s="128" t="s">
        <v>761</v>
      </c>
      <c r="G143" s="129" t="s">
        <v>207</v>
      </c>
      <c r="H143" s="130">
        <v>1</v>
      </c>
      <c r="I143" s="131"/>
      <c r="J143" s="132">
        <f>ROUND(I143*H143,2)</f>
        <v>0</v>
      </c>
      <c r="K143" s="128" t="s">
        <v>830</v>
      </c>
      <c r="L143" s="28"/>
      <c r="M143" s="133" t="s">
        <v>1</v>
      </c>
      <c r="N143" s="134" t="s">
        <v>46</v>
      </c>
      <c r="P143" s="135">
        <f>O143*H143</f>
        <v>0</v>
      </c>
      <c r="Q143" s="135">
        <v>0</v>
      </c>
      <c r="R143" s="135">
        <f>Q143*H143</f>
        <v>0</v>
      </c>
      <c r="S143" s="135">
        <v>0</v>
      </c>
      <c r="T143" s="136">
        <f>S143*H143</f>
        <v>0</v>
      </c>
      <c r="AR143" s="137" t="s">
        <v>151</v>
      </c>
      <c r="AT143" s="137" t="s">
        <v>147</v>
      </c>
      <c r="AU143" s="137" t="s">
        <v>88</v>
      </c>
      <c r="AY143" s="13" t="s">
        <v>146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3" t="s">
        <v>152</v>
      </c>
      <c r="BK143" s="138">
        <f>ROUND(I143*H143,2)</f>
        <v>0</v>
      </c>
      <c r="BL143" s="13" t="s">
        <v>151</v>
      </c>
      <c r="BM143" s="137" t="s">
        <v>192</v>
      </c>
    </row>
    <row r="144" spans="2:65" s="1" customFormat="1" x14ac:dyDescent="0.2">
      <c r="B144" s="28"/>
      <c r="D144" s="139" t="s">
        <v>153</v>
      </c>
      <c r="F144" s="140" t="s">
        <v>761</v>
      </c>
      <c r="I144" s="141"/>
      <c r="L144" s="28"/>
      <c r="M144" s="142"/>
      <c r="T144" s="52"/>
      <c r="AT144" s="13" t="s">
        <v>153</v>
      </c>
      <c r="AU144" s="13" t="s">
        <v>88</v>
      </c>
    </row>
    <row r="145" spans="2:65" s="1" customFormat="1" ht="21.75" customHeight="1" x14ac:dyDescent="0.2">
      <c r="B145" s="28"/>
      <c r="C145" s="126" t="s">
        <v>193</v>
      </c>
      <c r="D145" s="126" t="s">
        <v>147</v>
      </c>
      <c r="E145" s="127" t="s">
        <v>762</v>
      </c>
      <c r="F145" s="128" t="s">
        <v>763</v>
      </c>
      <c r="G145" s="129" t="s">
        <v>207</v>
      </c>
      <c r="H145" s="130">
        <v>3</v>
      </c>
      <c r="I145" s="131"/>
      <c r="J145" s="132">
        <f>ROUND(I145*H145,2)</f>
        <v>0</v>
      </c>
      <c r="K145" s="128" t="s">
        <v>830</v>
      </c>
      <c r="L145" s="28"/>
      <c r="M145" s="133" t="s">
        <v>1</v>
      </c>
      <c r="N145" s="134" t="s">
        <v>46</v>
      </c>
      <c r="P145" s="135">
        <f>O145*H145</f>
        <v>0</v>
      </c>
      <c r="Q145" s="135">
        <v>0</v>
      </c>
      <c r="R145" s="135">
        <f>Q145*H145</f>
        <v>0</v>
      </c>
      <c r="S145" s="135">
        <v>0</v>
      </c>
      <c r="T145" s="136">
        <f>S145*H145</f>
        <v>0</v>
      </c>
      <c r="AR145" s="137" t="s">
        <v>151</v>
      </c>
      <c r="AT145" s="137" t="s">
        <v>147</v>
      </c>
      <c r="AU145" s="137" t="s">
        <v>88</v>
      </c>
      <c r="AY145" s="13" t="s">
        <v>146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3" t="s">
        <v>152</v>
      </c>
      <c r="BK145" s="138">
        <f>ROUND(I145*H145,2)</f>
        <v>0</v>
      </c>
      <c r="BL145" s="13" t="s">
        <v>151</v>
      </c>
      <c r="BM145" s="137" t="s">
        <v>196</v>
      </c>
    </row>
    <row r="146" spans="2:65" s="1" customFormat="1" x14ac:dyDescent="0.2">
      <c r="B146" s="28"/>
      <c r="D146" s="139" t="s">
        <v>153</v>
      </c>
      <c r="F146" s="140" t="s">
        <v>763</v>
      </c>
      <c r="I146" s="141"/>
      <c r="L146" s="28"/>
      <c r="M146" s="142"/>
      <c r="T146" s="52"/>
      <c r="AT146" s="13" t="s">
        <v>153</v>
      </c>
      <c r="AU146" s="13" t="s">
        <v>88</v>
      </c>
    </row>
    <row r="147" spans="2:65" s="1" customFormat="1" ht="21.75" customHeight="1" x14ac:dyDescent="0.2">
      <c r="B147" s="28"/>
      <c r="C147" s="126" t="s">
        <v>174</v>
      </c>
      <c r="D147" s="126" t="s">
        <v>147</v>
      </c>
      <c r="E147" s="127" t="s">
        <v>764</v>
      </c>
      <c r="F147" s="128" t="s">
        <v>765</v>
      </c>
      <c r="G147" s="129" t="s">
        <v>207</v>
      </c>
      <c r="H147" s="130">
        <v>2</v>
      </c>
      <c r="I147" s="131"/>
      <c r="J147" s="132">
        <f>ROUND(I147*H147,2)</f>
        <v>0</v>
      </c>
      <c r="K147" s="128" t="s">
        <v>830</v>
      </c>
      <c r="L147" s="28"/>
      <c r="M147" s="133" t="s">
        <v>1</v>
      </c>
      <c r="N147" s="134" t="s">
        <v>46</v>
      </c>
      <c r="P147" s="135">
        <f>O147*H147</f>
        <v>0</v>
      </c>
      <c r="Q147" s="135">
        <v>0</v>
      </c>
      <c r="R147" s="135">
        <f>Q147*H147</f>
        <v>0</v>
      </c>
      <c r="S147" s="135">
        <v>0</v>
      </c>
      <c r="T147" s="136">
        <f>S147*H147</f>
        <v>0</v>
      </c>
      <c r="AR147" s="137" t="s">
        <v>151</v>
      </c>
      <c r="AT147" s="137" t="s">
        <v>147</v>
      </c>
      <c r="AU147" s="137" t="s">
        <v>88</v>
      </c>
      <c r="AY147" s="13" t="s">
        <v>146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3" t="s">
        <v>152</v>
      </c>
      <c r="BK147" s="138">
        <f>ROUND(I147*H147,2)</f>
        <v>0</v>
      </c>
      <c r="BL147" s="13" t="s">
        <v>151</v>
      </c>
      <c r="BM147" s="137" t="s">
        <v>199</v>
      </c>
    </row>
    <row r="148" spans="2:65" s="1" customFormat="1" x14ac:dyDescent="0.2">
      <c r="B148" s="28"/>
      <c r="D148" s="139" t="s">
        <v>153</v>
      </c>
      <c r="F148" s="140" t="s">
        <v>765</v>
      </c>
      <c r="I148" s="141"/>
      <c r="L148" s="28"/>
      <c r="M148" s="142"/>
      <c r="T148" s="52"/>
      <c r="AT148" s="13" t="s">
        <v>153</v>
      </c>
      <c r="AU148" s="13" t="s">
        <v>88</v>
      </c>
    </row>
    <row r="149" spans="2:65" s="1" customFormat="1" ht="16.5" customHeight="1" x14ac:dyDescent="0.2">
      <c r="B149" s="28"/>
      <c r="C149" s="126" t="s">
        <v>201</v>
      </c>
      <c r="D149" s="126" t="s">
        <v>147</v>
      </c>
      <c r="E149" s="127" t="s">
        <v>766</v>
      </c>
      <c r="F149" s="128" t="s">
        <v>767</v>
      </c>
      <c r="G149" s="129" t="s">
        <v>207</v>
      </c>
      <c r="H149" s="130">
        <v>5</v>
      </c>
      <c r="I149" s="131"/>
      <c r="J149" s="132">
        <f>ROUND(I149*H149,2)</f>
        <v>0</v>
      </c>
      <c r="K149" s="128" t="s">
        <v>830</v>
      </c>
      <c r="L149" s="28"/>
      <c r="M149" s="133" t="s">
        <v>1</v>
      </c>
      <c r="N149" s="134" t="s">
        <v>46</v>
      </c>
      <c r="P149" s="135">
        <f>O149*H149</f>
        <v>0</v>
      </c>
      <c r="Q149" s="135">
        <v>0</v>
      </c>
      <c r="R149" s="135">
        <f>Q149*H149</f>
        <v>0</v>
      </c>
      <c r="S149" s="135">
        <v>0</v>
      </c>
      <c r="T149" s="136">
        <f>S149*H149</f>
        <v>0</v>
      </c>
      <c r="AR149" s="137" t="s">
        <v>151</v>
      </c>
      <c r="AT149" s="137" t="s">
        <v>147</v>
      </c>
      <c r="AU149" s="137" t="s">
        <v>88</v>
      </c>
      <c r="AY149" s="13" t="s">
        <v>146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3" t="s">
        <v>152</v>
      </c>
      <c r="BK149" s="138">
        <f>ROUND(I149*H149,2)</f>
        <v>0</v>
      </c>
      <c r="BL149" s="13" t="s">
        <v>151</v>
      </c>
      <c r="BM149" s="137" t="s">
        <v>204</v>
      </c>
    </row>
    <row r="150" spans="2:65" s="1" customFormat="1" x14ac:dyDescent="0.2">
      <c r="B150" s="28"/>
      <c r="D150" s="139" t="s">
        <v>153</v>
      </c>
      <c r="F150" s="140" t="s">
        <v>767</v>
      </c>
      <c r="I150" s="141"/>
      <c r="L150" s="28"/>
      <c r="M150" s="142"/>
      <c r="T150" s="52"/>
      <c r="AT150" s="13" t="s">
        <v>153</v>
      </c>
      <c r="AU150" s="13" t="s">
        <v>88</v>
      </c>
    </row>
    <row r="151" spans="2:65" s="1" customFormat="1" ht="16.5" customHeight="1" x14ac:dyDescent="0.2">
      <c r="B151" s="28"/>
      <c r="C151" s="126" t="s">
        <v>177</v>
      </c>
      <c r="D151" s="126" t="s">
        <v>147</v>
      </c>
      <c r="E151" s="127" t="s">
        <v>768</v>
      </c>
      <c r="F151" s="128" t="s">
        <v>769</v>
      </c>
      <c r="G151" s="129" t="s">
        <v>207</v>
      </c>
      <c r="H151" s="130">
        <v>5</v>
      </c>
      <c r="I151" s="131"/>
      <c r="J151" s="132">
        <f>ROUND(I151*H151,2)</f>
        <v>0</v>
      </c>
      <c r="K151" s="128" t="s">
        <v>830</v>
      </c>
      <c r="L151" s="28"/>
      <c r="M151" s="133" t="s">
        <v>1</v>
      </c>
      <c r="N151" s="134" t="s">
        <v>46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151</v>
      </c>
      <c r="AT151" s="137" t="s">
        <v>147</v>
      </c>
      <c r="AU151" s="137" t="s">
        <v>88</v>
      </c>
      <c r="AY151" s="13" t="s">
        <v>146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3" t="s">
        <v>152</v>
      </c>
      <c r="BK151" s="138">
        <f>ROUND(I151*H151,2)</f>
        <v>0</v>
      </c>
      <c r="BL151" s="13" t="s">
        <v>151</v>
      </c>
      <c r="BM151" s="137" t="s">
        <v>208</v>
      </c>
    </row>
    <row r="152" spans="2:65" s="1" customFormat="1" x14ac:dyDescent="0.2">
      <c r="B152" s="28"/>
      <c r="D152" s="139" t="s">
        <v>153</v>
      </c>
      <c r="F152" s="140" t="s">
        <v>769</v>
      </c>
      <c r="I152" s="141"/>
      <c r="L152" s="28"/>
      <c r="M152" s="142"/>
      <c r="T152" s="52"/>
      <c r="AT152" s="13" t="s">
        <v>153</v>
      </c>
      <c r="AU152" s="13" t="s">
        <v>88</v>
      </c>
    </row>
    <row r="153" spans="2:65" s="1" customFormat="1" ht="16.5" customHeight="1" x14ac:dyDescent="0.2">
      <c r="B153" s="28"/>
      <c r="C153" s="126" t="s">
        <v>213</v>
      </c>
      <c r="D153" s="126" t="s">
        <v>147</v>
      </c>
      <c r="E153" s="127" t="s">
        <v>770</v>
      </c>
      <c r="F153" s="128" t="s">
        <v>771</v>
      </c>
      <c r="G153" s="129" t="s">
        <v>207</v>
      </c>
      <c r="H153" s="130">
        <v>1</v>
      </c>
      <c r="I153" s="131"/>
      <c r="J153" s="132">
        <f>ROUND(I153*H153,2)</f>
        <v>0</v>
      </c>
      <c r="K153" s="128" t="s">
        <v>830</v>
      </c>
      <c r="L153" s="28"/>
      <c r="M153" s="133" t="s">
        <v>1</v>
      </c>
      <c r="N153" s="134" t="s">
        <v>46</v>
      </c>
      <c r="P153" s="135">
        <f>O153*H153</f>
        <v>0</v>
      </c>
      <c r="Q153" s="135">
        <v>0</v>
      </c>
      <c r="R153" s="135">
        <f>Q153*H153</f>
        <v>0</v>
      </c>
      <c r="S153" s="135">
        <v>0</v>
      </c>
      <c r="T153" s="136">
        <f>S153*H153</f>
        <v>0</v>
      </c>
      <c r="AR153" s="137" t="s">
        <v>151</v>
      </c>
      <c r="AT153" s="137" t="s">
        <v>147</v>
      </c>
      <c r="AU153" s="137" t="s">
        <v>88</v>
      </c>
      <c r="AY153" s="13" t="s">
        <v>146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3" t="s">
        <v>152</v>
      </c>
      <c r="BK153" s="138">
        <f>ROUND(I153*H153,2)</f>
        <v>0</v>
      </c>
      <c r="BL153" s="13" t="s">
        <v>151</v>
      </c>
      <c r="BM153" s="137" t="s">
        <v>216</v>
      </c>
    </row>
    <row r="154" spans="2:65" s="1" customFormat="1" x14ac:dyDescent="0.2">
      <c r="B154" s="28"/>
      <c r="D154" s="139" t="s">
        <v>153</v>
      </c>
      <c r="F154" s="140" t="s">
        <v>771</v>
      </c>
      <c r="I154" s="141"/>
      <c r="L154" s="28"/>
      <c r="M154" s="142"/>
      <c r="T154" s="52"/>
      <c r="AT154" s="13" t="s">
        <v>153</v>
      </c>
      <c r="AU154" s="13" t="s">
        <v>88</v>
      </c>
    </row>
    <row r="155" spans="2:65" s="1" customFormat="1" ht="24.2" customHeight="1" x14ac:dyDescent="0.2">
      <c r="B155" s="28"/>
      <c r="C155" s="126" t="s">
        <v>181</v>
      </c>
      <c r="D155" s="126" t="s">
        <v>147</v>
      </c>
      <c r="E155" s="127" t="s">
        <v>772</v>
      </c>
      <c r="F155" s="128" t="s">
        <v>773</v>
      </c>
      <c r="G155" s="129" t="s">
        <v>207</v>
      </c>
      <c r="H155" s="130">
        <v>1</v>
      </c>
      <c r="I155" s="131"/>
      <c r="J155" s="132">
        <f>ROUND(I155*H155,2)</f>
        <v>0</v>
      </c>
      <c r="K155" s="128" t="s">
        <v>1</v>
      </c>
      <c r="L155" s="28"/>
      <c r="M155" s="133" t="s">
        <v>1</v>
      </c>
      <c r="N155" s="134" t="s">
        <v>46</v>
      </c>
      <c r="P155" s="135">
        <f>O155*H155</f>
        <v>0</v>
      </c>
      <c r="Q155" s="135">
        <v>0</v>
      </c>
      <c r="R155" s="135">
        <f>Q155*H155</f>
        <v>0</v>
      </c>
      <c r="S155" s="135">
        <v>0</v>
      </c>
      <c r="T155" s="136">
        <f>S155*H155</f>
        <v>0</v>
      </c>
      <c r="AR155" s="137" t="s">
        <v>151</v>
      </c>
      <c r="AT155" s="137" t="s">
        <v>147</v>
      </c>
      <c r="AU155" s="137" t="s">
        <v>88</v>
      </c>
      <c r="AY155" s="13" t="s">
        <v>146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3" t="s">
        <v>152</v>
      </c>
      <c r="BK155" s="138">
        <f>ROUND(I155*H155,2)</f>
        <v>0</v>
      </c>
      <c r="BL155" s="13" t="s">
        <v>151</v>
      </c>
      <c r="BM155" s="137" t="s">
        <v>219</v>
      </c>
    </row>
    <row r="156" spans="2:65" s="1" customFormat="1" ht="19.5" x14ac:dyDescent="0.2">
      <c r="B156" s="28"/>
      <c r="D156" s="139" t="s">
        <v>153</v>
      </c>
      <c r="F156" s="140" t="s">
        <v>773</v>
      </c>
      <c r="I156" s="141"/>
      <c r="L156" s="28"/>
      <c r="M156" s="142"/>
      <c r="T156" s="52"/>
      <c r="AT156" s="13" t="s">
        <v>153</v>
      </c>
      <c r="AU156" s="13" t="s">
        <v>88</v>
      </c>
    </row>
    <row r="157" spans="2:65" s="1" customFormat="1" ht="37.9" customHeight="1" x14ac:dyDescent="0.2">
      <c r="B157" s="28"/>
      <c r="C157" s="126" t="s">
        <v>220</v>
      </c>
      <c r="D157" s="126" t="s">
        <v>147</v>
      </c>
      <c r="E157" s="127" t="s">
        <v>774</v>
      </c>
      <c r="F157" s="128" t="s">
        <v>775</v>
      </c>
      <c r="G157" s="129" t="s">
        <v>207</v>
      </c>
      <c r="H157" s="130">
        <v>1</v>
      </c>
      <c r="I157" s="131"/>
      <c r="J157" s="132">
        <f>ROUND(I157*H157,2)</f>
        <v>0</v>
      </c>
      <c r="K157" s="128" t="s">
        <v>830</v>
      </c>
      <c r="L157" s="28"/>
      <c r="M157" s="133" t="s">
        <v>1</v>
      </c>
      <c r="N157" s="134" t="s">
        <v>46</v>
      </c>
      <c r="P157" s="135">
        <f>O157*H157</f>
        <v>0</v>
      </c>
      <c r="Q157" s="135">
        <v>0</v>
      </c>
      <c r="R157" s="135">
        <f>Q157*H157</f>
        <v>0</v>
      </c>
      <c r="S157" s="135">
        <v>0</v>
      </c>
      <c r="T157" s="136">
        <f>S157*H157</f>
        <v>0</v>
      </c>
      <c r="AR157" s="137" t="s">
        <v>151</v>
      </c>
      <c r="AT157" s="137" t="s">
        <v>147</v>
      </c>
      <c r="AU157" s="137" t="s">
        <v>88</v>
      </c>
      <c r="AY157" s="13" t="s">
        <v>146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3" t="s">
        <v>152</v>
      </c>
      <c r="BK157" s="138">
        <f>ROUND(I157*H157,2)</f>
        <v>0</v>
      </c>
      <c r="BL157" s="13" t="s">
        <v>151</v>
      </c>
      <c r="BM157" s="137" t="s">
        <v>223</v>
      </c>
    </row>
    <row r="158" spans="2:65" s="1" customFormat="1" ht="19.5" x14ac:dyDescent="0.2">
      <c r="B158" s="28"/>
      <c r="D158" s="139" t="s">
        <v>153</v>
      </c>
      <c r="F158" s="140" t="s">
        <v>775</v>
      </c>
      <c r="I158" s="141"/>
      <c r="L158" s="28"/>
      <c r="M158" s="142"/>
      <c r="T158" s="52"/>
      <c r="AT158" s="13" t="s">
        <v>153</v>
      </c>
      <c r="AU158" s="13" t="s">
        <v>88</v>
      </c>
    </row>
    <row r="159" spans="2:65" s="1" customFormat="1" ht="16.5" customHeight="1" x14ac:dyDescent="0.2">
      <c r="B159" s="28"/>
      <c r="C159" s="126" t="s">
        <v>184</v>
      </c>
      <c r="D159" s="126" t="s">
        <v>147</v>
      </c>
      <c r="E159" s="127" t="s">
        <v>776</v>
      </c>
      <c r="F159" s="128" t="s">
        <v>777</v>
      </c>
      <c r="G159" s="129" t="s">
        <v>188</v>
      </c>
      <c r="H159" s="130">
        <v>9</v>
      </c>
      <c r="I159" s="131"/>
      <c r="J159" s="132">
        <f>ROUND(I159*H159,2)</f>
        <v>0</v>
      </c>
      <c r="K159" s="128" t="s">
        <v>830</v>
      </c>
      <c r="L159" s="28"/>
      <c r="M159" s="133" t="s">
        <v>1</v>
      </c>
      <c r="N159" s="134" t="s">
        <v>46</v>
      </c>
      <c r="P159" s="135">
        <f>O159*H159</f>
        <v>0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151</v>
      </c>
      <c r="AT159" s="137" t="s">
        <v>147</v>
      </c>
      <c r="AU159" s="137" t="s">
        <v>88</v>
      </c>
      <c r="AY159" s="13" t="s">
        <v>146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3" t="s">
        <v>152</v>
      </c>
      <c r="BK159" s="138">
        <f>ROUND(I159*H159,2)</f>
        <v>0</v>
      </c>
      <c r="BL159" s="13" t="s">
        <v>151</v>
      </c>
      <c r="BM159" s="137" t="s">
        <v>226</v>
      </c>
    </row>
    <row r="160" spans="2:65" s="1" customFormat="1" x14ac:dyDescent="0.2">
      <c r="B160" s="28"/>
      <c r="D160" s="139" t="s">
        <v>153</v>
      </c>
      <c r="F160" s="140" t="s">
        <v>777</v>
      </c>
      <c r="I160" s="141"/>
      <c r="L160" s="28"/>
      <c r="M160" s="142"/>
      <c r="T160" s="52"/>
      <c r="AT160" s="13" t="s">
        <v>153</v>
      </c>
      <c r="AU160" s="13" t="s">
        <v>88</v>
      </c>
    </row>
    <row r="161" spans="2:65" s="1" customFormat="1" ht="16.5" customHeight="1" x14ac:dyDescent="0.2">
      <c r="B161" s="28"/>
      <c r="C161" s="126" t="s">
        <v>7</v>
      </c>
      <c r="D161" s="126" t="s">
        <v>147</v>
      </c>
      <c r="E161" s="127" t="s">
        <v>778</v>
      </c>
      <c r="F161" s="128" t="s">
        <v>779</v>
      </c>
      <c r="G161" s="129" t="s">
        <v>188</v>
      </c>
      <c r="H161" s="130">
        <v>55</v>
      </c>
      <c r="I161" s="131"/>
      <c r="J161" s="132">
        <f>ROUND(I161*H161,2)</f>
        <v>0</v>
      </c>
      <c r="K161" s="128" t="s">
        <v>830</v>
      </c>
      <c r="L161" s="28"/>
      <c r="M161" s="133" t="s">
        <v>1</v>
      </c>
      <c r="N161" s="134" t="s">
        <v>46</v>
      </c>
      <c r="P161" s="135">
        <f>O161*H161</f>
        <v>0</v>
      </c>
      <c r="Q161" s="135">
        <v>0</v>
      </c>
      <c r="R161" s="135">
        <f>Q161*H161</f>
        <v>0</v>
      </c>
      <c r="S161" s="135">
        <v>0</v>
      </c>
      <c r="T161" s="136">
        <f>S161*H161</f>
        <v>0</v>
      </c>
      <c r="AR161" s="137" t="s">
        <v>151</v>
      </c>
      <c r="AT161" s="137" t="s">
        <v>147</v>
      </c>
      <c r="AU161" s="137" t="s">
        <v>88</v>
      </c>
      <c r="AY161" s="13" t="s">
        <v>146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3" t="s">
        <v>152</v>
      </c>
      <c r="BK161" s="138">
        <f>ROUND(I161*H161,2)</f>
        <v>0</v>
      </c>
      <c r="BL161" s="13" t="s">
        <v>151</v>
      </c>
      <c r="BM161" s="137" t="s">
        <v>229</v>
      </c>
    </row>
    <row r="162" spans="2:65" s="1" customFormat="1" x14ac:dyDescent="0.2">
      <c r="B162" s="28"/>
      <c r="D162" s="139" t="s">
        <v>153</v>
      </c>
      <c r="F162" s="140" t="s">
        <v>779</v>
      </c>
      <c r="I162" s="141"/>
      <c r="L162" s="28"/>
      <c r="M162" s="142"/>
      <c r="T162" s="52"/>
      <c r="AT162" s="13" t="s">
        <v>153</v>
      </c>
      <c r="AU162" s="13" t="s">
        <v>88</v>
      </c>
    </row>
    <row r="163" spans="2:65" s="1" customFormat="1" ht="16.5" customHeight="1" x14ac:dyDescent="0.2">
      <c r="B163" s="28"/>
      <c r="C163" s="126" t="s">
        <v>189</v>
      </c>
      <c r="D163" s="126" t="s">
        <v>147</v>
      </c>
      <c r="E163" s="127" t="s">
        <v>780</v>
      </c>
      <c r="F163" s="128" t="s">
        <v>781</v>
      </c>
      <c r="G163" s="129" t="s">
        <v>207</v>
      </c>
      <c r="H163" s="130">
        <v>12</v>
      </c>
      <c r="I163" s="131"/>
      <c r="J163" s="132">
        <f>ROUND(I163*H163,2)</f>
        <v>0</v>
      </c>
      <c r="K163" s="128" t="s">
        <v>830</v>
      </c>
      <c r="L163" s="28"/>
      <c r="M163" s="133" t="s">
        <v>1</v>
      </c>
      <c r="N163" s="134" t="s">
        <v>46</v>
      </c>
      <c r="P163" s="135">
        <f>O163*H163</f>
        <v>0</v>
      </c>
      <c r="Q163" s="135">
        <v>0</v>
      </c>
      <c r="R163" s="135">
        <f>Q163*H163</f>
        <v>0</v>
      </c>
      <c r="S163" s="135">
        <v>0</v>
      </c>
      <c r="T163" s="136">
        <f>S163*H163</f>
        <v>0</v>
      </c>
      <c r="AR163" s="137" t="s">
        <v>151</v>
      </c>
      <c r="AT163" s="137" t="s">
        <v>147</v>
      </c>
      <c r="AU163" s="137" t="s">
        <v>88</v>
      </c>
      <c r="AY163" s="13" t="s">
        <v>146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3" t="s">
        <v>152</v>
      </c>
      <c r="BK163" s="138">
        <f>ROUND(I163*H163,2)</f>
        <v>0</v>
      </c>
      <c r="BL163" s="13" t="s">
        <v>151</v>
      </c>
      <c r="BM163" s="137" t="s">
        <v>232</v>
      </c>
    </row>
    <row r="164" spans="2:65" s="1" customFormat="1" x14ac:dyDescent="0.2">
      <c r="B164" s="28"/>
      <c r="D164" s="139" t="s">
        <v>153</v>
      </c>
      <c r="F164" s="140" t="s">
        <v>781</v>
      </c>
      <c r="I164" s="141"/>
      <c r="L164" s="28"/>
      <c r="M164" s="147"/>
      <c r="N164" s="148"/>
      <c r="O164" s="148"/>
      <c r="P164" s="148"/>
      <c r="Q164" s="148"/>
      <c r="R164" s="148"/>
      <c r="S164" s="148"/>
      <c r="T164" s="149"/>
      <c r="AT164" s="13" t="s">
        <v>153</v>
      </c>
      <c r="AU164" s="13" t="s">
        <v>88</v>
      </c>
    </row>
    <row r="165" spans="2:65" s="1" customFormat="1" ht="6.95" customHeight="1" x14ac:dyDescent="0.2">
      <c r="B165" s="40"/>
      <c r="C165" s="41"/>
      <c r="D165" s="41"/>
      <c r="E165" s="41"/>
      <c r="F165" s="41"/>
      <c r="G165" s="41"/>
      <c r="H165" s="41"/>
      <c r="I165" s="41"/>
      <c r="J165" s="41"/>
      <c r="K165" s="41"/>
      <c r="L165" s="28"/>
    </row>
  </sheetData>
  <sheetProtection algorithmName="SHA-512" hashValue="FEKTWc6RnHHmE86zZYcuz7yRPFLtDBQaaHDuHzLar3MWaSEOPQauxRyhZuwjR1CkrayMqpoMmRryR5gIy9h+iQ==" saltValue="YDxgs8YmaUzFV9xZqdSsXg==" spinCount="100000" sheet="1" objects="1" scenarios="1" formatColumns="0" formatRows="0" autoFilter="0"/>
  <autoFilter ref="C117:K164" xr:uid="{00000000-0009-0000-0000-00000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39"/>
  <sheetViews>
    <sheetView showGridLines="0" tabSelected="1" topLeftCell="A114" workbookViewId="0">
      <selection activeCell="W99" sqref="W9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3" t="s">
        <v>105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88</v>
      </c>
    </row>
    <row r="4" spans="2:46" ht="24.95" customHeight="1" x14ac:dyDescent="0.2">
      <c r="B4" s="16"/>
      <c r="D4" s="17" t="s">
        <v>109</v>
      </c>
      <c r="L4" s="16"/>
      <c r="M4" s="84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50" t="str">
        <f>'Rekapitulace stavby'!K6</f>
        <v>STAVEBNÍ ÚPRAVY BYTU 12/3  2.NP ŠVÉDSKÁ 107/39</v>
      </c>
      <c r="F7" s="251"/>
      <c r="G7" s="251"/>
      <c r="H7" s="251"/>
      <c r="L7" s="16"/>
    </row>
    <row r="8" spans="2:46" s="1" customFormat="1" ht="12" customHeight="1" x14ac:dyDescent="0.2">
      <c r="B8" s="28"/>
      <c r="D8" s="23" t="s">
        <v>110</v>
      </c>
      <c r="L8" s="28"/>
    </row>
    <row r="9" spans="2:46" s="1" customFormat="1" ht="16.5" customHeight="1" x14ac:dyDescent="0.2">
      <c r="B9" s="28"/>
      <c r="E9" s="230" t="s">
        <v>782</v>
      </c>
      <c r="F9" s="249"/>
      <c r="G9" s="249"/>
      <c r="H9" s="249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10. 4. 2024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52" t="str">
        <f>'Rekapitulace stavby'!E14</f>
        <v>Vyplň údaj</v>
      </c>
      <c r="F18" s="244"/>
      <c r="G18" s="244"/>
      <c r="H18" s="24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 x14ac:dyDescent="0.2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 x14ac:dyDescent="0.2">
      <c r="B24" s="28"/>
      <c r="E24" s="21" t="s">
        <v>36</v>
      </c>
      <c r="I24" s="23" t="s">
        <v>27</v>
      </c>
      <c r="J24" s="21" t="s">
        <v>37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38</v>
      </c>
      <c r="L26" s="28"/>
    </row>
    <row r="27" spans="2:12" s="7" customFormat="1" ht="47.25" customHeight="1" x14ac:dyDescent="0.2">
      <c r="B27" s="85"/>
      <c r="E27" s="248" t="s">
        <v>39</v>
      </c>
      <c r="F27" s="248"/>
      <c r="G27" s="248"/>
      <c r="H27" s="24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40</v>
      </c>
      <c r="J30" s="62">
        <f>ROUND(J118,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42</v>
      </c>
      <c r="I32" s="31" t="s">
        <v>41</v>
      </c>
      <c r="J32" s="31" t="s">
        <v>43</v>
      </c>
      <c r="L32" s="28"/>
    </row>
    <row r="33" spans="2:12" s="1" customFormat="1" ht="14.45" customHeight="1" x14ac:dyDescent="0.2">
      <c r="B33" s="28"/>
      <c r="D33" s="51" t="s">
        <v>44</v>
      </c>
      <c r="E33" s="23" t="s">
        <v>45</v>
      </c>
      <c r="F33" s="87">
        <f>ROUND((SUM(BE118:BE126)),  2)</f>
        <v>0</v>
      </c>
      <c r="I33" s="88">
        <v>0.21</v>
      </c>
      <c r="J33" s="87">
        <f>ROUND(((SUM(BE118:BE126))*I33),  2)</f>
        <v>0</v>
      </c>
      <c r="L33" s="28"/>
    </row>
    <row r="34" spans="2:12" s="1" customFormat="1" ht="14.45" customHeight="1" x14ac:dyDescent="0.2">
      <c r="B34" s="28"/>
      <c r="E34" s="23" t="s">
        <v>46</v>
      </c>
      <c r="F34" s="87">
        <f>ROUND((SUM(BF118:BF126)),  2)</f>
        <v>0</v>
      </c>
      <c r="I34" s="88">
        <v>0.12</v>
      </c>
      <c r="J34" s="87">
        <f>ROUND(((SUM(BF118:BF126))*I34),  2)</f>
        <v>0</v>
      </c>
      <c r="L34" s="28"/>
    </row>
    <row r="35" spans="2:12" s="1" customFormat="1" ht="14.45" hidden="1" customHeight="1" x14ac:dyDescent="0.2">
      <c r="B35" s="28"/>
      <c r="E35" s="23" t="s">
        <v>47</v>
      </c>
      <c r="F35" s="87">
        <f>ROUND((SUM(BG118:BG126)),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48</v>
      </c>
      <c r="F36" s="87">
        <f>ROUND((SUM(BH118:BH126)),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49</v>
      </c>
      <c r="F37" s="87">
        <f>ROUND((SUM(BI118:BI126)),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53</v>
      </c>
      <c r="E50" s="38"/>
      <c r="F50" s="38"/>
      <c r="G50" s="37" t="s">
        <v>54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55</v>
      </c>
      <c r="E61" s="30"/>
      <c r="F61" s="95" t="s">
        <v>56</v>
      </c>
      <c r="G61" s="39" t="s">
        <v>55</v>
      </c>
      <c r="H61" s="30"/>
      <c r="I61" s="30"/>
      <c r="J61" s="96" t="s">
        <v>56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57</v>
      </c>
      <c r="E65" s="38"/>
      <c r="F65" s="38"/>
      <c r="G65" s="37" t="s">
        <v>58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55</v>
      </c>
      <c r="E76" s="30"/>
      <c r="F76" s="95" t="s">
        <v>56</v>
      </c>
      <c r="G76" s="39" t="s">
        <v>55</v>
      </c>
      <c r="H76" s="30"/>
      <c r="I76" s="30"/>
      <c r="J76" s="96" t="s">
        <v>56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112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250" t="str">
        <f>E7</f>
        <v>STAVEBNÍ ÚPRAVY BYTU 12/3  2.NP ŠVÉDSKÁ 107/39</v>
      </c>
      <c r="F85" s="251"/>
      <c r="G85" s="251"/>
      <c r="H85" s="251"/>
      <c r="L85" s="28"/>
    </row>
    <row r="86" spans="2:47" s="1" customFormat="1" ht="12" customHeight="1" x14ac:dyDescent="0.2">
      <c r="B86" s="28"/>
      <c r="C86" s="23" t="s">
        <v>110</v>
      </c>
      <c r="L86" s="28"/>
    </row>
    <row r="87" spans="2:47" s="1" customFormat="1" ht="16.5" customHeight="1" x14ac:dyDescent="0.2">
      <c r="B87" s="28"/>
      <c r="E87" s="230" t="str">
        <f>E9</f>
        <v>H. VRN OPR - VRN</v>
      </c>
      <c r="F87" s="249"/>
      <c r="G87" s="249"/>
      <c r="H87" s="249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>PRAHA 5</v>
      </c>
      <c r="I89" s="23" t="s">
        <v>22</v>
      </c>
      <c r="J89" s="48" t="str">
        <f>IF(J12="","",J12)</f>
        <v>10. 4. 2024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40.15" customHeight="1" x14ac:dyDescent="0.2">
      <c r="B91" s="28"/>
      <c r="C91" s="23" t="s">
        <v>24</v>
      </c>
      <c r="F91" s="21" t="str">
        <f>E15</f>
        <v>CENTRA a.s. Na Zatlance 1350 Praha 5</v>
      </c>
      <c r="I91" s="23" t="s">
        <v>30</v>
      </c>
      <c r="J91" s="26" t="str">
        <f>E21</f>
        <v>Studio PHX s.r.o. Ondříčkova 384/33 Praha 3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 xml:space="preserve">Ing. Jan Brožek s.r.o.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113</v>
      </c>
      <c r="D94" s="89"/>
      <c r="E94" s="89"/>
      <c r="F94" s="89"/>
      <c r="G94" s="89"/>
      <c r="H94" s="89"/>
      <c r="I94" s="89"/>
      <c r="J94" s="98" t="s">
        <v>114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115</v>
      </c>
      <c r="J96" s="62">
        <f>J118</f>
        <v>0</v>
      </c>
      <c r="L96" s="28"/>
      <c r="AU96" s="13" t="s">
        <v>116</v>
      </c>
    </row>
    <row r="97" spans="2:12" s="8" customFormat="1" ht="24.95" customHeight="1" x14ac:dyDescent="0.2">
      <c r="B97" s="100"/>
      <c r="D97" s="101" t="s">
        <v>783</v>
      </c>
      <c r="E97" s="102"/>
      <c r="F97" s="102"/>
      <c r="G97" s="102"/>
      <c r="H97" s="102"/>
      <c r="I97" s="102"/>
      <c r="J97" s="103">
        <f>J119</f>
        <v>0</v>
      </c>
      <c r="L97" s="100"/>
    </row>
    <row r="98" spans="2:12" s="9" customFormat="1" ht="19.899999999999999" customHeight="1" x14ac:dyDescent="0.2">
      <c r="B98" s="104"/>
      <c r="D98" s="105" t="s">
        <v>784</v>
      </c>
      <c r="E98" s="106"/>
      <c r="F98" s="106"/>
      <c r="G98" s="106"/>
      <c r="H98" s="106"/>
      <c r="I98" s="106"/>
      <c r="J98" s="107">
        <f>J120</f>
        <v>0</v>
      </c>
      <c r="L98" s="104"/>
    </row>
    <row r="99" spans="2:12" s="1" customFormat="1" ht="21.75" customHeight="1" x14ac:dyDescent="0.2">
      <c r="B99" s="28"/>
      <c r="L99" s="28"/>
    </row>
    <row r="100" spans="2:12" s="1" customFormat="1" ht="6.95" customHeight="1" x14ac:dyDescent="0.2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28"/>
    </row>
    <row r="104" spans="2:12" s="1" customFormat="1" ht="6.95" customHeight="1" x14ac:dyDescent="0.2">
      <c r="B104" s="155"/>
      <c r="C104" s="156"/>
      <c r="D104" s="156"/>
      <c r="E104" s="156"/>
      <c r="F104" s="156"/>
      <c r="G104" s="156"/>
      <c r="H104" s="156"/>
      <c r="I104" s="156"/>
      <c r="J104" s="156"/>
      <c r="K104" s="157"/>
      <c r="L104" s="151"/>
    </row>
    <row r="105" spans="2:12" s="1" customFormat="1" ht="24.95" customHeight="1" x14ac:dyDescent="0.2">
      <c r="B105" s="158"/>
      <c r="C105" s="159" t="s">
        <v>131</v>
      </c>
      <c r="D105" s="151"/>
      <c r="E105" s="151"/>
      <c r="F105" s="151"/>
      <c r="G105" s="151"/>
      <c r="H105" s="151"/>
      <c r="I105" s="151"/>
      <c r="J105" s="151"/>
      <c r="K105" s="160"/>
      <c r="L105" s="151"/>
    </row>
    <row r="106" spans="2:12" s="1" customFormat="1" ht="6.95" customHeight="1" x14ac:dyDescent="0.2">
      <c r="B106" s="158"/>
      <c r="C106" s="151"/>
      <c r="D106" s="151"/>
      <c r="E106" s="151"/>
      <c r="F106" s="151"/>
      <c r="G106" s="151"/>
      <c r="H106" s="151"/>
      <c r="I106" s="151"/>
      <c r="J106" s="151"/>
      <c r="K106" s="160"/>
      <c r="L106" s="151"/>
    </row>
    <row r="107" spans="2:12" s="1" customFormat="1" ht="12" customHeight="1" x14ac:dyDescent="0.2">
      <c r="B107" s="158"/>
      <c r="C107" s="161" t="s">
        <v>16</v>
      </c>
      <c r="D107" s="151"/>
      <c r="E107" s="151"/>
      <c r="F107" s="151"/>
      <c r="G107" s="151"/>
      <c r="H107" s="151"/>
      <c r="I107" s="151"/>
      <c r="J107" s="151"/>
      <c r="K107" s="160"/>
      <c r="L107" s="151"/>
    </row>
    <row r="108" spans="2:12" s="1" customFormat="1" ht="16.5" customHeight="1" x14ac:dyDescent="0.2">
      <c r="B108" s="158"/>
      <c r="C108" s="151"/>
      <c r="D108" s="151"/>
      <c r="E108" s="253" t="str">
        <f>E7</f>
        <v>STAVEBNÍ ÚPRAVY BYTU 12/3  2.NP ŠVÉDSKÁ 107/39</v>
      </c>
      <c r="F108" s="254"/>
      <c r="G108" s="254"/>
      <c r="H108" s="254"/>
      <c r="I108" s="151"/>
      <c r="J108" s="151"/>
      <c r="K108" s="160"/>
      <c r="L108" s="151"/>
    </row>
    <row r="109" spans="2:12" s="1" customFormat="1" ht="12" customHeight="1" x14ac:dyDescent="0.2">
      <c r="B109" s="158"/>
      <c r="C109" s="161" t="s">
        <v>110</v>
      </c>
      <c r="D109" s="151"/>
      <c r="E109" s="151"/>
      <c r="F109" s="151"/>
      <c r="G109" s="151"/>
      <c r="H109" s="151"/>
      <c r="I109" s="151"/>
      <c r="J109" s="151"/>
      <c r="K109" s="160"/>
      <c r="L109" s="151"/>
    </row>
    <row r="110" spans="2:12" s="1" customFormat="1" ht="16.5" customHeight="1" x14ac:dyDescent="0.2">
      <c r="B110" s="158"/>
      <c r="C110" s="151"/>
      <c r="D110" s="151"/>
      <c r="E110" s="255" t="str">
        <f>E9</f>
        <v>H. VRN OPR - VRN</v>
      </c>
      <c r="F110" s="256"/>
      <c r="G110" s="256"/>
      <c r="H110" s="256"/>
      <c r="I110" s="151"/>
      <c r="J110" s="151"/>
      <c r="K110" s="160"/>
      <c r="L110" s="151"/>
    </row>
    <row r="111" spans="2:12" s="1" customFormat="1" ht="6.95" customHeight="1" x14ac:dyDescent="0.2">
      <c r="B111" s="158"/>
      <c r="C111" s="151"/>
      <c r="D111" s="151"/>
      <c r="E111" s="151"/>
      <c r="F111" s="151"/>
      <c r="G111" s="151"/>
      <c r="H111" s="151"/>
      <c r="I111" s="151"/>
      <c r="J111" s="151"/>
      <c r="K111" s="160"/>
      <c r="L111" s="151"/>
    </row>
    <row r="112" spans="2:12" s="1" customFormat="1" ht="12" customHeight="1" x14ac:dyDescent="0.2">
      <c r="B112" s="158"/>
      <c r="C112" s="161" t="s">
        <v>20</v>
      </c>
      <c r="D112" s="151"/>
      <c r="E112" s="151"/>
      <c r="F112" s="162" t="str">
        <f>F12</f>
        <v>PRAHA 5</v>
      </c>
      <c r="G112" s="151"/>
      <c r="H112" s="151"/>
      <c r="I112" s="161" t="s">
        <v>22</v>
      </c>
      <c r="J112" s="163" t="str">
        <f>IF(J12="","",J12)</f>
        <v>10. 4. 2024</v>
      </c>
      <c r="K112" s="160"/>
      <c r="L112" s="151"/>
    </row>
    <row r="113" spans="2:65" s="1" customFormat="1" ht="6.95" customHeight="1" x14ac:dyDescent="0.2">
      <c r="B113" s="158"/>
      <c r="C113" s="151"/>
      <c r="D113" s="151"/>
      <c r="E113" s="151"/>
      <c r="F113" s="151"/>
      <c r="G113" s="151"/>
      <c r="H113" s="151"/>
      <c r="I113" s="151"/>
      <c r="J113" s="151"/>
      <c r="K113" s="160"/>
      <c r="L113" s="151"/>
    </row>
    <row r="114" spans="2:65" s="1" customFormat="1" ht="40.15" customHeight="1" x14ac:dyDescent="0.2">
      <c r="B114" s="158"/>
      <c r="C114" s="161" t="s">
        <v>24</v>
      </c>
      <c r="D114" s="151"/>
      <c r="E114" s="151"/>
      <c r="F114" s="162" t="str">
        <f>E15</f>
        <v>CENTRA a.s. Na Zatlance 1350 Praha 5</v>
      </c>
      <c r="G114" s="151"/>
      <c r="H114" s="151"/>
      <c r="I114" s="161" t="s">
        <v>30</v>
      </c>
      <c r="J114" s="164" t="str">
        <f>E21</f>
        <v>Studio PHX s.r.o. Ondříčkova 384/33 Praha 3</v>
      </c>
      <c r="K114" s="160"/>
      <c r="L114" s="151"/>
    </row>
    <row r="115" spans="2:65" s="1" customFormat="1" ht="15.2" customHeight="1" x14ac:dyDescent="0.2">
      <c r="B115" s="158"/>
      <c r="C115" s="161" t="s">
        <v>28</v>
      </c>
      <c r="D115" s="151"/>
      <c r="E115" s="151"/>
      <c r="F115" s="162" t="str">
        <f>IF(E18="","",E18)</f>
        <v>Vyplň údaj</v>
      </c>
      <c r="G115" s="151"/>
      <c r="H115" s="151"/>
      <c r="I115" s="161" t="s">
        <v>34</v>
      </c>
      <c r="J115" s="164" t="str">
        <f>E24</f>
        <v xml:space="preserve">Ing. Jan Brožek s.r.o. </v>
      </c>
      <c r="K115" s="160"/>
      <c r="L115" s="151"/>
    </row>
    <row r="116" spans="2:65" s="1" customFormat="1" ht="10.35" customHeight="1" x14ac:dyDescent="0.2">
      <c r="B116" s="158"/>
      <c r="C116" s="151"/>
      <c r="D116" s="151"/>
      <c r="E116" s="151"/>
      <c r="F116" s="151"/>
      <c r="G116" s="151"/>
      <c r="H116" s="151"/>
      <c r="I116" s="151"/>
      <c r="J116" s="151"/>
      <c r="K116" s="160"/>
      <c r="L116" s="151"/>
    </row>
    <row r="117" spans="2:65" s="10" customFormat="1" ht="29.25" customHeight="1" x14ac:dyDescent="0.2">
      <c r="B117" s="165"/>
      <c r="C117" s="109" t="s">
        <v>132</v>
      </c>
      <c r="D117" s="110" t="s">
        <v>65</v>
      </c>
      <c r="E117" s="110" t="s">
        <v>61</v>
      </c>
      <c r="F117" s="110" t="s">
        <v>62</v>
      </c>
      <c r="G117" s="110" t="s">
        <v>133</v>
      </c>
      <c r="H117" s="110" t="s">
        <v>134</v>
      </c>
      <c r="I117" s="110" t="s">
        <v>135</v>
      </c>
      <c r="J117" s="110" t="s">
        <v>114</v>
      </c>
      <c r="K117" s="166" t="s">
        <v>136</v>
      </c>
      <c r="L117" s="153"/>
      <c r="M117" s="55" t="s">
        <v>1</v>
      </c>
      <c r="N117" s="56" t="s">
        <v>44</v>
      </c>
      <c r="O117" s="56" t="s">
        <v>137</v>
      </c>
      <c r="P117" s="56" t="s">
        <v>138</v>
      </c>
      <c r="Q117" s="56" t="s">
        <v>139</v>
      </c>
      <c r="R117" s="56" t="s">
        <v>140</v>
      </c>
      <c r="S117" s="56" t="s">
        <v>141</v>
      </c>
      <c r="T117" s="57" t="s">
        <v>142</v>
      </c>
    </row>
    <row r="118" spans="2:65" s="1" customFormat="1" ht="22.9" customHeight="1" x14ac:dyDescent="0.25">
      <c r="B118" s="158"/>
      <c r="C118" s="167" t="s">
        <v>143</v>
      </c>
      <c r="D118" s="151"/>
      <c r="E118" s="151"/>
      <c r="F118" s="151"/>
      <c r="G118" s="151"/>
      <c r="H118" s="151"/>
      <c r="I118" s="151"/>
      <c r="J118" s="168">
        <f>BK118</f>
        <v>0</v>
      </c>
      <c r="K118" s="160"/>
      <c r="L118" s="151"/>
      <c r="M118" s="58"/>
      <c r="N118" s="49"/>
      <c r="O118" s="49"/>
      <c r="P118" s="113">
        <f>P119</f>
        <v>0</v>
      </c>
      <c r="Q118" s="49"/>
      <c r="R118" s="113">
        <f>R119</f>
        <v>0</v>
      </c>
      <c r="S118" s="49"/>
      <c r="T118" s="114">
        <f>T119</f>
        <v>0</v>
      </c>
      <c r="AT118" s="13" t="s">
        <v>79</v>
      </c>
      <c r="AU118" s="13" t="s">
        <v>116</v>
      </c>
      <c r="BK118" s="115">
        <f>BK119</f>
        <v>0</v>
      </c>
    </row>
    <row r="119" spans="2:65" s="11" customFormat="1" ht="25.9" customHeight="1" x14ac:dyDescent="0.2">
      <c r="B119" s="169"/>
      <c r="C119" s="154"/>
      <c r="D119" s="170" t="s">
        <v>79</v>
      </c>
      <c r="E119" s="171" t="s">
        <v>104</v>
      </c>
      <c r="F119" s="171" t="s">
        <v>785</v>
      </c>
      <c r="G119" s="154"/>
      <c r="H119" s="154"/>
      <c r="I119" s="172"/>
      <c r="J119" s="173">
        <f>BK119</f>
        <v>0</v>
      </c>
      <c r="K119" s="174"/>
      <c r="L119" s="154"/>
      <c r="M119" s="121"/>
      <c r="P119" s="122">
        <f>P120</f>
        <v>0</v>
      </c>
      <c r="R119" s="122">
        <f>R120</f>
        <v>0</v>
      </c>
      <c r="T119" s="123">
        <f>T120</f>
        <v>0</v>
      </c>
      <c r="AR119" s="117" t="s">
        <v>165</v>
      </c>
      <c r="AT119" s="124" t="s">
        <v>79</v>
      </c>
      <c r="AU119" s="124" t="s">
        <v>80</v>
      </c>
      <c r="AY119" s="117" t="s">
        <v>146</v>
      </c>
      <c r="BK119" s="125">
        <f>BK120</f>
        <v>0</v>
      </c>
    </row>
    <row r="120" spans="2:65" s="11" customFormat="1" ht="22.9" customHeight="1" x14ac:dyDescent="0.2">
      <c r="B120" s="169"/>
      <c r="C120" s="154"/>
      <c r="D120" s="170" t="s">
        <v>79</v>
      </c>
      <c r="E120" s="175" t="s">
        <v>786</v>
      </c>
      <c r="F120" s="175" t="s">
        <v>787</v>
      </c>
      <c r="G120" s="154"/>
      <c r="H120" s="154"/>
      <c r="I120" s="172"/>
      <c r="J120" s="176">
        <f>BK120</f>
        <v>0</v>
      </c>
      <c r="K120" s="174"/>
      <c r="L120" s="154"/>
      <c r="M120" s="121"/>
      <c r="P120" s="122">
        <f>SUM(P121:P126)</f>
        <v>0</v>
      </c>
      <c r="R120" s="122">
        <f>SUM(R121:R126)</f>
        <v>0</v>
      </c>
      <c r="T120" s="123">
        <f>SUM(T121:T126)</f>
        <v>0</v>
      </c>
      <c r="AR120" s="117" t="s">
        <v>165</v>
      </c>
      <c r="AT120" s="124" t="s">
        <v>79</v>
      </c>
      <c r="AU120" s="124" t="s">
        <v>88</v>
      </c>
      <c r="AY120" s="117" t="s">
        <v>146</v>
      </c>
      <c r="BK120" s="125">
        <f>SUM(BK121:BK126)</f>
        <v>0</v>
      </c>
    </row>
    <row r="121" spans="2:65" s="1" customFormat="1" ht="16.5" customHeight="1" x14ac:dyDescent="0.2">
      <c r="B121" s="158"/>
      <c r="C121" s="126" t="s">
        <v>88</v>
      </c>
      <c r="D121" s="126" t="s">
        <v>147</v>
      </c>
      <c r="E121" s="127" t="s">
        <v>788</v>
      </c>
      <c r="F121" s="128" t="s">
        <v>789</v>
      </c>
      <c r="G121" s="129" t="s">
        <v>404</v>
      </c>
      <c r="H121" s="130">
        <v>1</v>
      </c>
      <c r="I121" s="131"/>
      <c r="J121" s="132">
        <f>ROUND(I121*H121,2)</f>
        <v>0</v>
      </c>
      <c r="K121" s="177" t="s">
        <v>830</v>
      </c>
      <c r="L121" s="151"/>
      <c r="M121" s="133" t="s">
        <v>1</v>
      </c>
      <c r="N121" s="134" t="s">
        <v>46</v>
      </c>
      <c r="P121" s="135">
        <f>O121*H121</f>
        <v>0</v>
      </c>
      <c r="Q121" s="135">
        <v>0</v>
      </c>
      <c r="R121" s="135">
        <f>Q121*H121</f>
        <v>0</v>
      </c>
      <c r="S121" s="135">
        <v>0</v>
      </c>
      <c r="T121" s="136">
        <f>S121*H121</f>
        <v>0</v>
      </c>
      <c r="AR121" s="137" t="s">
        <v>151</v>
      </c>
      <c r="AT121" s="137" t="s">
        <v>147</v>
      </c>
      <c r="AU121" s="137" t="s">
        <v>152</v>
      </c>
      <c r="AY121" s="13" t="s">
        <v>146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3" t="s">
        <v>152</v>
      </c>
      <c r="BK121" s="138">
        <f>ROUND(I121*H121,2)</f>
        <v>0</v>
      </c>
      <c r="BL121" s="13" t="s">
        <v>151</v>
      </c>
      <c r="BM121" s="137" t="s">
        <v>790</v>
      </c>
    </row>
    <row r="122" spans="2:65" s="1" customFormat="1" x14ac:dyDescent="0.2">
      <c r="B122" s="158"/>
      <c r="C122" s="151"/>
      <c r="D122" s="178" t="s">
        <v>153</v>
      </c>
      <c r="E122" s="151"/>
      <c r="F122" s="179" t="s">
        <v>791</v>
      </c>
      <c r="G122" s="151"/>
      <c r="H122" s="151"/>
      <c r="I122" s="180"/>
      <c r="J122" s="151"/>
      <c r="K122" s="160"/>
      <c r="L122" s="151"/>
      <c r="M122" s="142"/>
      <c r="T122" s="52"/>
      <c r="AT122" s="13" t="s">
        <v>153</v>
      </c>
      <c r="AU122" s="13" t="s">
        <v>152</v>
      </c>
    </row>
    <row r="123" spans="2:65" s="1" customFormat="1" ht="24.2" customHeight="1" x14ac:dyDescent="0.2">
      <c r="B123" s="158"/>
      <c r="C123" s="126" t="s">
        <v>152</v>
      </c>
      <c r="D123" s="126" t="s">
        <v>147</v>
      </c>
      <c r="E123" s="127" t="s">
        <v>792</v>
      </c>
      <c r="F123" s="128" t="s">
        <v>793</v>
      </c>
      <c r="G123" s="129" t="s">
        <v>794</v>
      </c>
      <c r="H123" s="130">
        <v>1</v>
      </c>
      <c r="I123" s="131"/>
      <c r="J123" s="132">
        <f>ROUND(I123*H123,2)</f>
        <v>0</v>
      </c>
      <c r="K123" s="177" t="s">
        <v>830</v>
      </c>
      <c r="L123" s="151"/>
      <c r="M123" s="133" t="s">
        <v>1</v>
      </c>
      <c r="N123" s="134" t="s">
        <v>46</v>
      </c>
      <c r="P123" s="135">
        <f>O123*H123</f>
        <v>0</v>
      </c>
      <c r="Q123" s="135">
        <v>0</v>
      </c>
      <c r="R123" s="135">
        <f>Q123*H123</f>
        <v>0</v>
      </c>
      <c r="S123" s="135">
        <v>0</v>
      </c>
      <c r="T123" s="136">
        <f>S123*H123</f>
        <v>0</v>
      </c>
      <c r="AR123" s="137" t="s">
        <v>151</v>
      </c>
      <c r="AT123" s="137" t="s">
        <v>147</v>
      </c>
      <c r="AU123" s="137" t="s">
        <v>152</v>
      </c>
      <c r="AY123" s="13" t="s">
        <v>146</v>
      </c>
      <c r="BE123" s="138">
        <f>IF(N123="základní",J123,0)</f>
        <v>0</v>
      </c>
      <c r="BF123" s="138">
        <f>IF(N123="snížená",J123,0)</f>
        <v>0</v>
      </c>
      <c r="BG123" s="138">
        <f>IF(N123="zákl. přenesená",J123,0)</f>
        <v>0</v>
      </c>
      <c r="BH123" s="138">
        <f>IF(N123="sníž. přenesená",J123,0)</f>
        <v>0</v>
      </c>
      <c r="BI123" s="138">
        <f>IF(N123="nulová",J123,0)</f>
        <v>0</v>
      </c>
      <c r="BJ123" s="13" t="s">
        <v>152</v>
      </c>
      <c r="BK123" s="138">
        <f>ROUND(I123*H123,2)</f>
        <v>0</v>
      </c>
      <c r="BL123" s="13" t="s">
        <v>151</v>
      </c>
      <c r="BM123" s="137" t="s">
        <v>795</v>
      </c>
    </row>
    <row r="124" spans="2:65" s="1" customFormat="1" x14ac:dyDescent="0.2">
      <c r="B124" s="158"/>
      <c r="C124" s="151"/>
      <c r="D124" s="178" t="s">
        <v>153</v>
      </c>
      <c r="E124" s="151"/>
      <c r="F124" s="179" t="s">
        <v>796</v>
      </c>
      <c r="G124" s="151"/>
      <c r="H124" s="151"/>
      <c r="I124" s="180"/>
      <c r="J124" s="151"/>
      <c r="K124" s="160"/>
      <c r="L124" s="151"/>
      <c r="M124" s="142"/>
      <c r="T124" s="52"/>
      <c r="AT124" s="13" t="s">
        <v>153</v>
      </c>
      <c r="AU124" s="13" t="s">
        <v>152</v>
      </c>
    </row>
    <row r="125" spans="2:65" s="1" customFormat="1" ht="16.5" customHeight="1" x14ac:dyDescent="0.2">
      <c r="B125" s="158"/>
      <c r="C125" s="126" t="s">
        <v>158</v>
      </c>
      <c r="D125" s="126" t="s">
        <v>147</v>
      </c>
      <c r="E125" s="127" t="s">
        <v>797</v>
      </c>
      <c r="F125" s="128" t="s">
        <v>798</v>
      </c>
      <c r="G125" s="129" t="s">
        <v>559</v>
      </c>
      <c r="H125" s="130">
        <v>1</v>
      </c>
      <c r="I125" s="131"/>
      <c r="J125" s="132">
        <f>ROUND(I125*H125,2)</f>
        <v>0</v>
      </c>
      <c r="K125" s="177" t="s">
        <v>830</v>
      </c>
      <c r="L125" s="151"/>
      <c r="M125" s="133" t="s">
        <v>1</v>
      </c>
      <c r="N125" s="134" t="s">
        <v>46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151</v>
      </c>
      <c r="AT125" s="137" t="s">
        <v>147</v>
      </c>
      <c r="AU125" s="137" t="s">
        <v>152</v>
      </c>
      <c r="AY125" s="13" t="s">
        <v>146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3" t="s">
        <v>152</v>
      </c>
      <c r="BK125" s="138">
        <f>ROUND(I125*H125,2)</f>
        <v>0</v>
      </c>
      <c r="BL125" s="13" t="s">
        <v>151</v>
      </c>
      <c r="BM125" s="137" t="s">
        <v>799</v>
      </c>
    </row>
    <row r="126" spans="2:65" s="1" customFormat="1" x14ac:dyDescent="0.2">
      <c r="B126" s="158"/>
      <c r="C126" s="151"/>
      <c r="D126" s="178" t="s">
        <v>153</v>
      </c>
      <c r="E126" s="151"/>
      <c r="F126" s="179" t="s">
        <v>800</v>
      </c>
      <c r="G126" s="151"/>
      <c r="H126" s="151"/>
      <c r="I126" s="180"/>
      <c r="J126" s="151"/>
      <c r="K126" s="160"/>
      <c r="L126" s="151"/>
      <c r="M126" s="147"/>
      <c r="N126" s="148"/>
      <c r="O126" s="148"/>
      <c r="P126" s="148"/>
      <c r="Q126" s="148"/>
      <c r="R126" s="148"/>
      <c r="S126" s="148"/>
      <c r="T126" s="149"/>
      <c r="AT126" s="13" t="s">
        <v>153</v>
      </c>
      <c r="AU126" s="13" t="s">
        <v>152</v>
      </c>
    </row>
    <row r="127" spans="2:65" s="1" customFormat="1" ht="6.95" customHeight="1" x14ac:dyDescent="0.2">
      <c r="B127" s="158"/>
      <c r="C127" s="151"/>
      <c r="D127" s="151"/>
      <c r="E127" s="151"/>
      <c r="F127" s="151"/>
      <c r="G127" s="151"/>
      <c r="H127" s="151"/>
      <c r="I127" s="151"/>
      <c r="J127" s="151"/>
      <c r="K127" s="160"/>
      <c r="L127" s="151"/>
    </row>
    <row r="128" spans="2:65" ht="12" x14ac:dyDescent="0.2">
      <c r="B128" s="158"/>
      <c r="C128" s="126" t="s">
        <v>164</v>
      </c>
      <c r="D128" s="126" t="s">
        <v>147</v>
      </c>
      <c r="E128" s="127" t="s">
        <v>825</v>
      </c>
      <c r="F128" s="128" t="s">
        <v>826</v>
      </c>
      <c r="G128" s="129" t="s">
        <v>827</v>
      </c>
      <c r="H128" s="130">
        <v>1</v>
      </c>
      <c r="I128" s="131"/>
      <c r="J128" s="132">
        <f>ROUND(I128*H128,2)</f>
        <v>0</v>
      </c>
      <c r="K128" s="177" t="s">
        <v>830</v>
      </c>
    </row>
    <row r="129" spans="2:11" x14ac:dyDescent="0.2">
      <c r="B129" s="158"/>
      <c r="C129" s="151"/>
      <c r="D129" s="178" t="s">
        <v>153</v>
      </c>
      <c r="E129" s="151"/>
      <c r="F129" s="179" t="s">
        <v>826</v>
      </c>
      <c r="G129" s="151"/>
      <c r="H129" s="151"/>
      <c r="I129" s="180"/>
      <c r="J129" s="151"/>
      <c r="K129" s="160"/>
    </row>
    <row r="130" spans="2:11" x14ac:dyDescent="0.2">
      <c r="B130" s="158"/>
      <c r="C130" s="151"/>
      <c r="D130" s="181" t="s">
        <v>381</v>
      </c>
      <c r="E130" s="151"/>
      <c r="F130" s="182" t="s">
        <v>828</v>
      </c>
      <c r="G130" s="151"/>
      <c r="H130" s="151"/>
      <c r="I130" s="180"/>
      <c r="J130" s="151"/>
      <c r="K130" s="160"/>
    </row>
    <row r="131" spans="2:11" ht="117" x14ac:dyDescent="0.2">
      <c r="B131" s="183"/>
      <c r="C131" s="184"/>
      <c r="D131" s="185" t="s">
        <v>688</v>
      </c>
      <c r="E131" s="184"/>
      <c r="F131" s="186" t="s">
        <v>829</v>
      </c>
      <c r="G131" s="184"/>
      <c r="H131" s="184"/>
      <c r="I131" s="187"/>
      <c r="J131" s="184"/>
      <c r="K131" s="188"/>
    </row>
    <row r="132" spans="2:11" x14ac:dyDescent="0.2"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</row>
    <row r="133" spans="2:11" x14ac:dyDescent="0.2"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</row>
    <row r="134" spans="2:11" x14ac:dyDescent="0.2"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</row>
    <row r="135" spans="2:11" x14ac:dyDescent="0.2"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</row>
    <row r="136" spans="2:11" x14ac:dyDescent="0.2"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</row>
    <row r="137" spans="2:11" x14ac:dyDescent="0.2"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</row>
    <row r="138" spans="2:11" x14ac:dyDescent="0.2"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</row>
    <row r="139" spans="2:11" x14ac:dyDescent="0.2"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</row>
  </sheetData>
  <sheetProtection algorithmName="SHA-512" hashValue="J1QdDIrpcdUxq/0TgQDf3qoplqEAdI8quyEV4ddsdvWsc6+052NmW6UPsetek/txN94Lbf7pNhKVMryDQEkTrg==" saltValue="aURopp/9vE1fSzqMJcdKlA==" spinCount="100000" sheet="1" objects="1" scenarios="1" formatColumns="0" formatRows="0" autoFilter="0"/>
  <autoFilter ref="C117:K126" xr:uid="{00000000-0009-0000-0000-000008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hyperlinks>
    <hyperlink ref="F130" r:id="rId1" xr:uid="{1D2F6F8E-3623-4E08-8AA4-E6CB0D8C94BF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131"/>
  <sheetViews>
    <sheetView showGridLines="0" topLeftCell="A119" workbookViewId="0">
      <selection activeCell="F154" sqref="F15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 ht="48" x14ac:dyDescent="0.2">
      <c r="A1" s="128" t="s">
        <v>830</v>
      </c>
    </row>
    <row r="2" spans="1:46" ht="36.950000000000003" customHeight="1" x14ac:dyDescent="0.2"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3" t="s">
        <v>108</v>
      </c>
    </row>
    <row r="3" spans="1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88</v>
      </c>
    </row>
    <row r="4" spans="1:46" ht="24.95" customHeight="1" x14ac:dyDescent="0.2">
      <c r="B4" s="16"/>
      <c r="D4" s="17" t="s">
        <v>109</v>
      </c>
      <c r="L4" s="16"/>
      <c r="M4" s="84" t="s">
        <v>10</v>
      </c>
      <c r="AT4" s="13" t="s">
        <v>4</v>
      </c>
    </row>
    <row r="5" spans="1:46" ht="6.95" customHeight="1" x14ac:dyDescent="0.2">
      <c r="B5" s="16"/>
      <c r="L5" s="16"/>
    </row>
    <row r="6" spans="1:46" ht="12" customHeight="1" x14ac:dyDescent="0.2">
      <c r="B6" s="16"/>
      <c r="D6" s="23" t="s">
        <v>16</v>
      </c>
      <c r="L6" s="16"/>
    </row>
    <row r="7" spans="1:46" ht="16.5" customHeight="1" x14ac:dyDescent="0.2">
      <c r="B7" s="16"/>
      <c r="E7" s="250" t="str">
        <f>'Rekapitulace stavby'!K6</f>
        <v>STAVEBNÍ ÚPRAVY BYTU 12/3  2.NP ŠVÉDSKÁ 107/39</v>
      </c>
      <c r="F7" s="251"/>
      <c r="G7" s="251"/>
      <c r="H7" s="251"/>
      <c r="L7" s="16"/>
    </row>
    <row r="8" spans="1:46" s="1" customFormat="1" ht="12" customHeight="1" x14ac:dyDescent="0.2">
      <c r="B8" s="28"/>
      <c r="D8" s="23" t="s">
        <v>110</v>
      </c>
      <c r="L8" s="28"/>
    </row>
    <row r="9" spans="1:46" s="1" customFormat="1" ht="16.5" customHeight="1" x14ac:dyDescent="0.2">
      <c r="B9" s="28"/>
      <c r="E9" s="230" t="s">
        <v>801</v>
      </c>
      <c r="F9" s="249"/>
      <c r="G9" s="249"/>
      <c r="H9" s="249"/>
      <c r="L9" s="28"/>
    </row>
    <row r="10" spans="1:46" s="1" customFormat="1" x14ac:dyDescent="0.2">
      <c r="B10" s="28"/>
      <c r="L10" s="28"/>
    </row>
    <row r="11" spans="1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1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10. 4. 2024</v>
      </c>
      <c r="L12" s="28"/>
    </row>
    <row r="13" spans="1:46" s="1" customFormat="1" ht="10.9" customHeight="1" x14ac:dyDescent="0.2">
      <c r="B13" s="28"/>
      <c r="L13" s="28"/>
    </row>
    <row r="14" spans="1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1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1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52" t="str">
        <f>'Rekapitulace stavby'!E14</f>
        <v>Vyplň údaj</v>
      </c>
      <c r="F18" s="244"/>
      <c r="G18" s="244"/>
      <c r="H18" s="24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 x14ac:dyDescent="0.2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 x14ac:dyDescent="0.2">
      <c r="B24" s="28"/>
      <c r="E24" s="21" t="s">
        <v>36</v>
      </c>
      <c r="I24" s="23" t="s">
        <v>27</v>
      </c>
      <c r="J24" s="21" t="s">
        <v>37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38</v>
      </c>
      <c r="L26" s="28"/>
    </row>
    <row r="27" spans="2:12" s="7" customFormat="1" ht="47.25" customHeight="1" x14ac:dyDescent="0.2">
      <c r="B27" s="85"/>
      <c r="E27" s="248" t="s">
        <v>39</v>
      </c>
      <c r="F27" s="248"/>
      <c r="G27" s="248"/>
      <c r="H27" s="24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40</v>
      </c>
      <c r="J30" s="62">
        <f>ROUND(J118,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42</v>
      </c>
      <c r="I32" s="31" t="s">
        <v>41</v>
      </c>
      <c r="J32" s="31" t="s">
        <v>43</v>
      </c>
      <c r="L32" s="28"/>
    </row>
    <row r="33" spans="2:12" s="1" customFormat="1" ht="14.45" customHeight="1" x14ac:dyDescent="0.2">
      <c r="B33" s="28"/>
      <c r="D33" s="51" t="s">
        <v>44</v>
      </c>
      <c r="E33" s="23" t="s">
        <v>45</v>
      </c>
      <c r="F33" s="87">
        <f>ROUND((SUM(BE118:BE130)),  2)</f>
        <v>0</v>
      </c>
      <c r="I33" s="88">
        <v>0.21</v>
      </c>
      <c r="J33" s="87">
        <f>ROUND(((SUM(BE118:BE130))*I33),  2)</f>
        <v>0</v>
      </c>
      <c r="L33" s="28"/>
    </row>
    <row r="34" spans="2:12" s="1" customFormat="1" ht="14.45" customHeight="1" x14ac:dyDescent="0.2">
      <c r="B34" s="28"/>
      <c r="E34" s="23" t="s">
        <v>46</v>
      </c>
      <c r="F34" s="87">
        <f>ROUND((SUM(BF118:BF130)),  2)</f>
        <v>0</v>
      </c>
      <c r="I34" s="88">
        <v>0.12</v>
      </c>
      <c r="J34" s="87">
        <f>ROUND(((SUM(BF118:BF130))*I34),  2)</f>
        <v>0</v>
      </c>
      <c r="L34" s="28"/>
    </row>
    <row r="35" spans="2:12" s="1" customFormat="1" ht="14.45" hidden="1" customHeight="1" x14ac:dyDescent="0.2">
      <c r="B35" s="28"/>
      <c r="E35" s="23" t="s">
        <v>47</v>
      </c>
      <c r="F35" s="87">
        <f>ROUND((SUM(BG118:BG130)),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48</v>
      </c>
      <c r="F36" s="87">
        <f>ROUND((SUM(BH118:BH130)),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49</v>
      </c>
      <c r="F37" s="87">
        <f>ROUND((SUM(BI118:BI130)),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53</v>
      </c>
      <c r="E50" s="38"/>
      <c r="F50" s="38"/>
      <c r="G50" s="37" t="s">
        <v>54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55</v>
      </c>
      <c r="E61" s="30"/>
      <c r="F61" s="95" t="s">
        <v>56</v>
      </c>
      <c r="G61" s="39" t="s">
        <v>55</v>
      </c>
      <c r="H61" s="30"/>
      <c r="I61" s="30"/>
      <c r="J61" s="96" t="s">
        <v>56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57</v>
      </c>
      <c r="E65" s="38"/>
      <c r="F65" s="38"/>
      <c r="G65" s="37" t="s">
        <v>58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55</v>
      </c>
      <c r="E76" s="30"/>
      <c r="F76" s="95" t="s">
        <v>56</v>
      </c>
      <c r="G76" s="39" t="s">
        <v>55</v>
      </c>
      <c r="H76" s="30"/>
      <c r="I76" s="30"/>
      <c r="J76" s="96" t="s">
        <v>56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112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250" t="str">
        <f>E7</f>
        <v>STAVEBNÍ ÚPRAVY BYTU 12/3  2.NP ŠVÉDSKÁ 107/39</v>
      </c>
      <c r="F85" s="251"/>
      <c r="G85" s="251"/>
      <c r="H85" s="251"/>
      <c r="L85" s="28"/>
    </row>
    <row r="86" spans="2:47" s="1" customFormat="1" ht="12" customHeight="1" x14ac:dyDescent="0.2">
      <c r="B86" s="28"/>
      <c r="C86" s="23" t="s">
        <v>110</v>
      </c>
      <c r="L86" s="28"/>
    </row>
    <row r="87" spans="2:47" s="1" customFormat="1" ht="16.5" customHeight="1" x14ac:dyDescent="0.2">
      <c r="B87" s="28"/>
      <c r="E87" s="230" t="str">
        <f>E9</f>
        <v>I. VRN - VRN INV</v>
      </c>
      <c r="F87" s="249"/>
      <c r="G87" s="249"/>
      <c r="H87" s="249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>PRAHA 5</v>
      </c>
      <c r="I89" s="23" t="s">
        <v>22</v>
      </c>
      <c r="J89" s="48" t="str">
        <f>IF(J12="","",J12)</f>
        <v>10. 4. 2024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40.15" customHeight="1" x14ac:dyDescent="0.2">
      <c r="B91" s="28"/>
      <c r="C91" s="23" t="s">
        <v>24</v>
      </c>
      <c r="F91" s="21" t="str">
        <f>E15</f>
        <v>CENTRA a.s. Na Zatlance 1350 Praha 5</v>
      </c>
      <c r="I91" s="23" t="s">
        <v>30</v>
      </c>
      <c r="J91" s="26" t="str">
        <f>E21</f>
        <v>Studio PHX s.r.o. Ondříčkova 384/33 Praha 3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 xml:space="preserve">Ing. Jan Brožek s.r.o.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113</v>
      </c>
      <c r="D94" s="89"/>
      <c r="E94" s="89"/>
      <c r="F94" s="89"/>
      <c r="G94" s="89"/>
      <c r="H94" s="89"/>
      <c r="I94" s="89"/>
      <c r="J94" s="98" t="s">
        <v>114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115</v>
      </c>
      <c r="J96" s="62">
        <f>J118</f>
        <v>0</v>
      </c>
      <c r="L96" s="28"/>
      <c r="AU96" s="13" t="s">
        <v>116</v>
      </c>
    </row>
    <row r="97" spans="2:12" s="8" customFormat="1" ht="24.95" customHeight="1" x14ac:dyDescent="0.2">
      <c r="B97" s="100"/>
      <c r="D97" s="101" t="s">
        <v>783</v>
      </c>
      <c r="E97" s="102"/>
      <c r="F97" s="102"/>
      <c r="G97" s="102"/>
      <c r="H97" s="102"/>
      <c r="I97" s="102"/>
      <c r="J97" s="103">
        <f>J119</f>
        <v>0</v>
      </c>
      <c r="L97" s="100"/>
    </row>
    <row r="98" spans="2:12" s="8" customFormat="1" ht="24.95" customHeight="1" x14ac:dyDescent="0.2">
      <c r="B98" s="100"/>
      <c r="D98" s="101" t="s">
        <v>802</v>
      </c>
      <c r="E98" s="102"/>
      <c r="F98" s="102"/>
      <c r="G98" s="102"/>
      <c r="H98" s="102"/>
      <c r="I98" s="102"/>
      <c r="J98" s="103">
        <f>J120</f>
        <v>0</v>
      </c>
      <c r="L98" s="100"/>
    </row>
    <row r="99" spans="2:12" s="1" customFormat="1" ht="21.75" customHeight="1" x14ac:dyDescent="0.2">
      <c r="B99" s="28"/>
      <c r="L99" s="28"/>
    </row>
    <row r="100" spans="2:12" s="1" customFormat="1" ht="6.95" customHeight="1" x14ac:dyDescent="0.2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28"/>
    </row>
    <row r="104" spans="2:12" s="1" customFormat="1" ht="6.95" customHeight="1" x14ac:dyDescent="0.2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28"/>
    </row>
    <row r="105" spans="2:12" s="1" customFormat="1" ht="24.95" customHeight="1" x14ac:dyDescent="0.2">
      <c r="B105" s="28"/>
      <c r="C105" s="17" t="s">
        <v>131</v>
      </c>
      <c r="L105" s="28"/>
    </row>
    <row r="106" spans="2:12" s="1" customFormat="1" ht="6.95" customHeight="1" x14ac:dyDescent="0.2">
      <c r="B106" s="28"/>
      <c r="L106" s="28"/>
    </row>
    <row r="107" spans="2:12" s="1" customFormat="1" ht="12" customHeight="1" x14ac:dyDescent="0.2">
      <c r="B107" s="28"/>
      <c r="C107" s="23" t="s">
        <v>16</v>
      </c>
      <c r="L107" s="28"/>
    </row>
    <row r="108" spans="2:12" s="1" customFormat="1" ht="16.5" customHeight="1" x14ac:dyDescent="0.2">
      <c r="B108" s="28"/>
      <c r="E108" s="250" t="str">
        <f>E7</f>
        <v>STAVEBNÍ ÚPRAVY BYTU 12/3  2.NP ŠVÉDSKÁ 107/39</v>
      </c>
      <c r="F108" s="251"/>
      <c r="G108" s="251"/>
      <c r="H108" s="251"/>
      <c r="L108" s="28"/>
    </row>
    <row r="109" spans="2:12" s="1" customFormat="1" ht="12" customHeight="1" x14ac:dyDescent="0.2">
      <c r="B109" s="28"/>
      <c r="C109" s="23" t="s">
        <v>110</v>
      </c>
      <c r="L109" s="28"/>
    </row>
    <row r="110" spans="2:12" s="1" customFormat="1" ht="16.5" customHeight="1" x14ac:dyDescent="0.2">
      <c r="B110" s="28"/>
      <c r="E110" s="230" t="str">
        <f>E9</f>
        <v>I. VRN - VRN INV</v>
      </c>
      <c r="F110" s="249"/>
      <c r="G110" s="249"/>
      <c r="H110" s="249"/>
      <c r="L110" s="28"/>
    </row>
    <row r="111" spans="2:12" s="1" customFormat="1" ht="6.95" customHeight="1" x14ac:dyDescent="0.2">
      <c r="B111" s="28"/>
      <c r="L111" s="28"/>
    </row>
    <row r="112" spans="2:12" s="1" customFormat="1" ht="12" customHeight="1" x14ac:dyDescent="0.2">
      <c r="B112" s="28"/>
      <c r="C112" s="23" t="s">
        <v>20</v>
      </c>
      <c r="F112" s="21" t="str">
        <f>F12</f>
        <v>PRAHA 5</v>
      </c>
      <c r="I112" s="23" t="s">
        <v>22</v>
      </c>
      <c r="J112" s="48" t="str">
        <f>IF(J12="","",J12)</f>
        <v>10. 4. 2024</v>
      </c>
      <c r="L112" s="28"/>
    </row>
    <row r="113" spans="2:65" s="1" customFormat="1" ht="6.95" customHeight="1" x14ac:dyDescent="0.2">
      <c r="B113" s="28"/>
      <c r="L113" s="28"/>
    </row>
    <row r="114" spans="2:65" s="1" customFormat="1" ht="40.15" customHeight="1" x14ac:dyDescent="0.2">
      <c r="B114" s="28"/>
      <c r="C114" s="23" t="s">
        <v>24</v>
      </c>
      <c r="F114" s="21" t="str">
        <f>E15</f>
        <v>CENTRA a.s. Na Zatlance 1350 Praha 5</v>
      </c>
      <c r="I114" s="23" t="s">
        <v>30</v>
      </c>
      <c r="J114" s="26" t="str">
        <f>E21</f>
        <v>Studio PHX s.r.o. Ondříčkova 384/33 Praha 3</v>
      </c>
      <c r="L114" s="28"/>
    </row>
    <row r="115" spans="2:65" s="1" customFormat="1" ht="15.2" customHeight="1" x14ac:dyDescent="0.2">
      <c r="B115" s="28"/>
      <c r="C115" s="23" t="s">
        <v>28</v>
      </c>
      <c r="F115" s="21" t="str">
        <f>IF(E18="","",E18)</f>
        <v>Vyplň údaj</v>
      </c>
      <c r="I115" s="23" t="s">
        <v>34</v>
      </c>
      <c r="J115" s="26" t="str">
        <f>E24</f>
        <v xml:space="preserve">Ing. Jan Brožek s.r.o. </v>
      </c>
      <c r="L115" s="28"/>
    </row>
    <row r="116" spans="2:65" s="1" customFormat="1" ht="10.35" customHeight="1" x14ac:dyDescent="0.2">
      <c r="B116" s="28"/>
      <c r="L116" s="28"/>
    </row>
    <row r="117" spans="2:65" s="10" customFormat="1" ht="29.25" customHeight="1" x14ac:dyDescent="0.2">
      <c r="B117" s="108"/>
      <c r="C117" s="109" t="s">
        <v>132</v>
      </c>
      <c r="D117" s="110" t="s">
        <v>65</v>
      </c>
      <c r="E117" s="110" t="s">
        <v>61</v>
      </c>
      <c r="F117" s="110" t="s">
        <v>62</v>
      </c>
      <c r="G117" s="110" t="s">
        <v>133</v>
      </c>
      <c r="H117" s="110" t="s">
        <v>134</v>
      </c>
      <c r="I117" s="110" t="s">
        <v>135</v>
      </c>
      <c r="J117" s="110" t="s">
        <v>114</v>
      </c>
      <c r="K117" s="111" t="s">
        <v>136</v>
      </c>
      <c r="L117" s="108"/>
      <c r="M117" s="55" t="s">
        <v>1</v>
      </c>
      <c r="N117" s="56" t="s">
        <v>44</v>
      </c>
      <c r="O117" s="56" t="s">
        <v>137</v>
      </c>
      <c r="P117" s="56" t="s">
        <v>138</v>
      </c>
      <c r="Q117" s="56" t="s">
        <v>139</v>
      </c>
      <c r="R117" s="56" t="s">
        <v>140</v>
      </c>
      <c r="S117" s="56" t="s">
        <v>141</v>
      </c>
      <c r="T117" s="57" t="s">
        <v>142</v>
      </c>
    </row>
    <row r="118" spans="2:65" s="1" customFormat="1" ht="22.9" customHeight="1" x14ac:dyDescent="0.25">
      <c r="B118" s="28"/>
      <c r="C118" s="60" t="s">
        <v>143</v>
      </c>
      <c r="J118" s="112">
        <f>BK118</f>
        <v>0</v>
      </c>
      <c r="L118" s="28"/>
      <c r="M118" s="58"/>
      <c r="N118" s="49"/>
      <c r="O118" s="49"/>
      <c r="P118" s="113">
        <f>P119+P120</f>
        <v>0</v>
      </c>
      <c r="Q118" s="49"/>
      <c r="R118" s="113">
        <f>R119+R120</f>
        <v>0</v>
      </c>
      <c r="S118" s="49"/>
      <c r="T118" s="114">
        <f>T119+T120</f>
        <v>0</v>
      </c>
      <c r="AT118" s="13" t="s">
        <v>79</v>
      </c>
      <c r="AU118" s="13" t="s">
        <v>116</v>
      </c>
      <c r="BK118" s="115">
        <f>BK119+BK120</f>
        <v>0</v>
      </c>
    </row>
    <row r="119" spans="2:65" s="11" customFormat="1" ht="25.9" customHeight="1" x14ac:dyDescent="0.2">
      <c r="B119" s="116"/>
      <c r="D119" s="117" t="s">
        <v>79</v>
      </c>
      <c r="E119" s="118" t="s">
        <v>104</v>
      </c>
      <c r="F119" s="118" t="s">
        <v>785</v>
      </c>
      <c r="I119" s="119"/>
      <c r="J119" s="120">
        <f>BK119</f>
        <v>0</v>
      </c>
      <c r="L119" s="116"/>
      <c r="M119" s="121"/>
      <c r="P119" s="122">
        <v>0</v>
      </c>
      <c r="R119" s="122">
        <v>0</v>
      </c>
      <c r="T119" s="123">
        <v>0</v>
      </c>
      <c r="AR119" s="117" t="s">
        <v>165</v>
      </c>
      <c r="AT119" s="124" t="s">
        <v>79</v>
      </c>
      <c r="AU119" s="124" t="s">
        <v>80</v>
      </c>
      <c r="AY119" s="117" t="s">
        <v>146</v>
      </c>
      <c r="BK119" s="125">
        <v>0</v>
      </c>
    </row>
    <row r="120" spans="2:65" s="11" customFormat="1" ht="25.9" customHeight="1" x14ac:dyDescent="0.2">
      <c r="B120" s="116"/>
      <c r="D120" s="117" t="s">
        <v>79</v>
      </c>
      <c r="E120" s="118" t="s">
        <v>803</v>
      </c>
      <c r="F120" s="118" t="s">
        <v>804</v>
      </c>
      <c r="I120" s="119"/>
      <c r="J120" s="120">
        <f>BK120</f>
        <v>0</v>
      </c>
      <c r="L120" s="116"/>
      <c r="M120" s="121"/>
      <c r="P120" s="122">
        <f>SUM(P121:P130)</f>
        <v>0</v>
      </c>
      <c r="R120" s="122">
        <f>SUM(R121:R130)</f>
        <v>0</v>
      </c>
      <c r="T120" s="123">
        <f>SUM(T121:T130)</f>
        <v>0</v>
      </c>
      <c r="AR120" s="117" t="s">
        <v>165</v>
      </c>
      <c r="AT120" s="124" t="s">
        <v>79</v>
      </c>
      <c r="AU120" s="124" t="s">
        <v>80</v>
      </c>
      <c r="AY120" s="117" t="s">
        <v>146</v>
      </c>
      <c r="BK120" s="125">
        <f>SUM(BK121:BK130)</f>
        <v>0</v>
      </c>
    </row>
    <row r="121" spans="2:65" s="1" customFormat="1" ht="24.2" customHeight="1" x14ac:dyDescent="0.2">
      <c r="B121" s="28"/>
      <c r="C121" s="126" t="s">
        <v>151</v>
      </c>
      <c r="D121" s="126" t="s">
        <v>147</v>
      </c>
      <c r="E121" s="127" t="s">
        <v>805</v>
      </c>
      <c r="F121" s="128" t="s">
        <v>806</v>
      </c>
      <c r="G121" s="129" t="s">
        <v>404</v>
      </c>
      <c r="H121" s="130">
        <v>1</v>
      </c>
      <c r="I121" s="131"/>
      <c r="J121" s="132">
        <f>ROUND(I121*H121,2)</f>
        <v>0</v>
      </c>
      <c r="K121" s="128" t="s">
        <v>830</v>
      </c>
      <c r="L121" s="28"/>
      <c r="M121" s="133" t="s">
        <v>1</v>
      </c>
      <c r="N121" s="134" t="s">
        <v>46</v>
      </c>
      <c r="P121" s="135">
        <f>O121*H121</f>
        <v>0</v>
      </c>
      <c r="Q121" s="135">
        <v>0</v>
      </c>
      <c r="R121" s="135">
        <f>Q121*H121</f>
        <v>0</v>
      </c>
      <c r="S121" s="135">
        <v>0</v>
      </c>
      <c r="T121" s="136">
        <f>S121*H121</f>
        <v>0</v>
      </c>
      <c r="AR121" s="137" t="s">
        <v>151</v>
      </c>
      <c r="AT121" s="137" t="s">
        <v>147</v>
      </c>
      <c r="AU121" s="137" t="s">
        <v>88</v>
      </c>
      <c r="AY121" s="13" t="s">
        <v>146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3" t="s">
        <v>152</v>
      </c>
      <c r="BK121" s="138">
        <f>ROUND(I121*H121,2)</f>
        <v>0</v>
      </c>
      <c r="BL121" s="13" t="s">
        <v>151</v>
      </c>
      <c r="BM121" s="137" t="s">
        <v>807</v>
      </c>
    </row>
    <row r="122" spans="2:65" s="1" customFormat="1" ht="29.25" x14ac:dyDescent="0.2">
      <c r="B122" s="28"/>
      <c r="D122" s="139" t="s">
        <v>153</v>
      </c>
      <c r="F122" s="140" t="s">
        <v>808</v>
      </c>
      <c r="I122" s="141"/>
      <c r="L122" s="28"/>
      <c r="M122" s="142"/>
      <c r="T122" s="52"/>
      <c r="AT122" s="13" t="s">
        <v>153</v>
      </c>
      <c r="AU122" s="13" t="s">
        <v>88</v>
      </c>
    </row>
    <row r="123" spans="2:65" s="1" customFormat="1" ht="24.2" customHeight="1" x14ac:dyDescent="0.2">
      <c r="B123" s="28"/>
      <c r="C123" s="126" t="s">
        <v>165</v>
      </c>
      <c r="D123" s="126" t="s">
        <v>147</v>
      </c>
      <c r="E123" s="127" t="s">
        <v>809</v>
      </c>
      <c r="F123" s="128" t="s">
        <v>810</v>
      </c>
      <c r="G123" s="129" t="s">
        <v>404</v>
      </c>
      <c r="H123" s="130">
        <v>1</v>
      </c>
      <c r="I123" s="131"/>
      <c r="J123" s="132">
        <f>ROUND(I123*H123,2)</f>
        <v>0</v>
      </c>
      <c r="K123" s="128" t="s">
        <v>830</v>
      </c>
      <c r="L123" s="28"/>
      <c r="M123" s="133" t="s">
        <v>1</v>
      </c>
      <c r="N123" s="134" t="s">
        <v>46</v>
      </c>
      <c r="P123" s="135">
        <f>O123*H123</f>
        <v>0</v>
      </c>
      <c r="Q123" s="135">
        <v>0</v>
      </c>
      <c r="R123" s="135">
        <f>Q123*H123</f>
        <v>0</v>
      </c>
      <c r="S123" s="135">
        <v>0</v>
      </c>
      <c r="T123" s="136">
        <f>S123*H123</f>
        <v>0</v>
      </c>
      <c r="AR123" s="137" t="s">
        <v>151</v>
      </c>
      <c r="AT123" s="137" t="s">
        <v>147</v>
      </c>
      <c r="AU123" s="137" t="s">
        <v>88</v>
      </c>
      <c r="AY123" s="13" t="s">
        <v>146</v>
      </c>
      <c r="BE123" s="138">
        <f>IF(N123="základní",J123,0)</f>
        <v>0</v>
      </c>
      <c r="BF123" s="138">
        <f>IF(N123="snížená",J123,0)</f>
        <v>0</v>
      </c>
      <c r="BG123" s="138">
        <f>IF(N123="zákl. přenesená",J123,0)</f>
        <v>0</v>
      </c>
      <c r="BH123" s="138">
        <f>IF(N123="sníž. přenesená",J123,0)</f>
        <v>0</v>
      </c>
      <c r="BI123" s="138">
        <f>IF(N123="nulová",J123,0)</f>
        <v>0</v>
      </c>
      <c r="BJ123" s="13" t="s">
        <v>152</v>
      </c>
      <c r="BK123" s="138">
        <f>ROUND(I123*H123,2)</f>
        <v>0</v>
      </c>
      <c r="BL123" s="13" t="s">
        <v>151</v>
      </c>
      <c r="BM123" s="137" t="s">
        <v>811</v>
      </c>
    </row>
    <row r="124" spans="2:65" s="1" customFormat="1" ht="19.5" x14ac:dyDescent="0.2">
      <c r="B124" s="28"/>
      <c r="D124" s="139" t="s">
        <v>153</v>
      </c>
      <c r="F124" s="140" t="s">
        <v>812</v>
      </c>
      <c r="I124" s="141"/>
      <c r="L124" s="28"/>
      <c r="M124" s="142"/>
      <c r="T124" s="52"/>
      <c r="AT124" s="13" t="s">
        <v>153</v>
      </c>
      <c r="AU124" s="13" t="s">
        <v>88</v>
      </c>
    </row>
    <row r="125" spans="2:65" s="1" customFormat="1" ht="24.2" customHeight="1" x14ac:dyDescent="0.2">
      <c r="B125" s="28"/>
      <c r="C125" s="126" t="s">
        <v>161</v>
      </c>
      <c r="D125" s="126" t="s">
        <v>147</v>
      </c>
      <c r="E125" s="127" t="s">
        <v>813</v>
      </c>
      <c r="F125" s="128" t="s">
        <v>814</v>
      </c>
      <c r="G125" s="129" t="s">
        <v>559</v>
      </c>
      <c r="H125" s="130">
        <v>1</v>
      </c>
      <c r="I125" s="131"/>
      <c r="J125" s="132">
        <f>ROUND(I125*H125,2)</f>
        <v>0</v>
      </c>
      <c r="K125" s="128" t="s">
        <v>830</v>
      </c>
      <c r="L125" s="28"/>
      <c r="M125" s="133" t="s">
        <v>1</v>
      </c>
      <c r="N125" s="134" t="s">
        <v>46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151</v>
      </c>
      <c r="AT125" s="137" t="s">
        <v>147</v>
      </c>
      <c r="AU125" s="137" t="s">
        <v>88</v>
      </c>
      <c r="AY125" s="13" t="s">
        <v>146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3" t="s">
        <v>152</v>
      </c>
      <c r="BK125" s="138">
        <f>ROUND(I125*H125,2)</f>
        <v>0</v>
      </c>
      <c r="BL125" s="13" t="s">
        <v>151</v>
      </c>
      <c r="BM125" s="137" t="s">
        <v>815</v>
      </c>
    </row>
    <row r="126" spans="2:65" s="1" customFormat="1" x14ac:dyDescent="0.2">
      <c r="B126" s="28"/>
      <c r="D126" s="139" t="s">
        <v>153</v>
      </c>
      <c r="F126" s="140" t="s">
        <v>816</v>
      </c>
      <c r="I126" s="141"/>
      <c r="L126" s="28"/>
      <c r="M126" s="142"/>
      <c r="T126" s="52"/>
      <c r="AT126" s="13" t="s">
        <v>153</v>
      </c>
      <c r="AU126" s="13" t="s">
        <v>88</v>
      </c>
    </row>
    <row r="127" spans="2:65" s="1" customFormat="1" ht="24.2" customHeight="1" x14ac:dyDescent="0.2">
      <c r="B127" s="28"/>
      <c r="C127" s="126" t="s">
        <v>171</v>
      </c>
      <c r="D127" s="126" t="s">
        <v>147</v>
      </c>
      <c r="E127" s="127" t="s">
        <v>817</v>
      </c>
      <c r="F127" s="128" t="s">
        <v>818</v>
      </c>
      <c r="G127" s="129" t="s">
        <v>559</v>
      </c>
      <c r="H127" s="130">
        <v>1</v>
      </c>
      <c r="I127" s="131"/>
      <c r="J127" s="132">
        <f>ROUND(I127*H127,2)</f>
        <v>0</v>
      </c>
      <c r="K127" s="128" t="s">
        <v>830</v>
      </c>
      <c r="L127" s="28"/>
      <c r="M127" s="133" t="s">
        <v>1</v>
      </c>
      <c r="N127" s="134" t="s">
        <v>46</v>
      </c>
      <c r="P127" s="135">
        <f>O127*H127</f>
        <v>0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37" t="s">
        <v>151</v>
      </c>
      <c r="AT127" s="137" t="s">
        <v>147</v>
      </c>
      <c r="AU127" s="137" t="s">
        <v>88</v>
      </c>
      <c r="AY127" s="13" t="s">
        <v>146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3" t="s">
        <v>152</v>
      </c>
      <c r="BK127" s="138">
        <f>ROUND(I127*H127,2)</f>
        <v>0</v>
      </c>
      <c r="BL127" s="13" t="s">
        <v>151</v>
      </c>
      <c r="BM127" s="137" t="s">
        <v>819</v>
      </c>
    </row>
    <row r="128" spans="2:65" s="1" customFormat="1" x14ac:dyDescent="0.2">
      <c r="B128" s="28"/>
      <c r="D128" s="139" t="s">
        <v>153</v>
      </c>
      <c r="F128" s="140" t="s">
        <v>818</v>
      </c>
      <c r="I128" s="141"/>
      <c r="L128" s="28"/>
      <c r="M128" s="142"/>
      <c r="T128" s="52"/>
      <c r="AT128" s="13" t="s">
        <v>153</v>
      </c>
      <c r="AU128" s="13" t="s">
        <v>88</v>
      </c>
    </row>
    <row r="129" spans="2:65" s="1" customFormat="1" ht="16.5" customHeight="1" x14ac:dyDescent="0.2">
      <c r="B129" s="28"/>
      <c r="C129" s="126" t="s">
        <v>178</v>
      </c>
      <c r="D129" s="126" t="s">
        <v>147</v>
      </c>
      <c r="E129" s="127" t="s">
        <v>820</v>
      </c>
      <c r="F129" s="128" t="s">
        <v>821</v>
      </c>
      <c r="G129" s="129" t="s">
        <v>559</v>
      </c>
      <c r="H129" s="130">
        <v>1</v>
      </c>
      <c r="I129" s="131"/>
      <c r="J129" s="132">
        <f>ROUND(I129*H129,2)</f>
        <v>0</v>
      </c>
      <c r="K129" s="128" t="s">
        <v>830</v>
      </c>
      <c r="L129" s="28"/>
      <c r="M129" s="133" t="s">
        <v>1</v>
      </c>
      <c r="N129" s="134" t="s">
        <v>46</v>
      </c>
      <c r="P129" s="135">
        <f>O129*H129</f>
        <v>0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822</v>
      </c>
      <c r="AT129" s="137" t="s">
        <v>147</v>
      </c>
      <c r="AU129" s="137" t="s">
        <v>88</v>
      </c>
      <c r="AY129" s="13" t="s">
        <v>146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3" t="s">
        <v>152</v>
      </c>
      <c r="BK129" s="138">
        <f>ROUND(I129*H129,2)</f>
        <v>0</v>
      </c>
      <c r="BL129" s="13" t="s">
        <v>822</v>
      </c>
      <c r="BM129" s="137" t="s">
        <v>823</v>
      </c>
    </row>
    <row r="130" spans="2:65" s="1" customFormat="1" x14ac:dyDescent="0.2">
      <c r="B130" s="28"/>
      <c r="D130" s="139" t="s">
        <v>153</v>
      </c>
      <c r="F130" s="140" t="s">
        <v>824</v>
      </c>
      <c r="I130" s="141"/>
      <c r="L130" s="28"/>
      <c r="M130" s="142"/>
      <c r="T130" s="52"/>
      <c r="AT130" s="13" t="s">
        <v>153</v>
      </c>
      <c r="AU130" s="13" t="s">
        <v>88</v>
      </c>
    </row>
    <row r="131" spans="2:65" s="1" customFormat="1" ht="6.95" customHeight="1" x14ac:dyDescent="0.2"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28"/>
    </row>
  </sheetData>
  <sheetProtection algorithmName="SHA-512" hashValue="fupPJ1RFxCZhtjQGmy+OkHQSRtzvG5TVAjEchCgFBzHyNqj32UzfQgKMvo5ZaRiVpHogTJyYvmi7VyMnSWwSTQ==" saltValue="kOc5N5a2TwbauXlNlhUqug==" spinCount="100000" sheet="1" objects="1" scenarios="1" formatColumns="0" formatRows="0" autoFilter="0"/>
  <autoFilter ref="C117:K130" xr:uid="{00000000-0009-0000-0000-000009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A. ASŘ - OPRAVY</vt:lpstr>
      <vt:lpstr>B. ZTI - OPRAVY</vt:lpstr>
      <vt:lpstr>C. EI - OPRAVY</vt:lpstr>
      <vt:lpstr>D. ASŘ - INVESTICE</vt:lpstr>
      <vt:lpstr>E. VZDUCHOTECHNIKA - INVE...</vt:lpstr>
      <vt:lpstr>F. EI - INVESTICE</vt:lpstr>
      <vt:lpstr>G. VYT - INVESTICE</vt:lpstr>
      <vt:lpstr>H. VRN OPR - VRN</vt:lpstr>
      <vt:lpstr>I. VRN - VRN INV</vt:lpstr>
      <vt:lpstr>'A. ASŘ - OPRAVY'!Názvy_tisku</vt:lpstr>
      <vt:lpstr>'B. ZTI - OPRAVY'!Názvy_tisku</vt:lpstr>
      <vt:lpstr>'C. EI - OPRAVY'!Názvy_tisku</vt:lpstr>
      <vt:lpstr>'D. ASŘ - INVESTICE'!Názvy_tisku</vt:lpstr>
      <vt:lpstr>'E. VZDUCHOTECHNIKA - INVE...'!Názvy_tisku</vt:lpstr>
      <vt:lpstr>'F. EI - INVESTICE'!Názvy_tisku</vt:lpstr>
      <vt:lpstr>'G. VYT - INVESTICE'!Názvy_tisku</vt:lpstr>
      <vt:lpstr>'H. VRN OPR - VRN'!Názvy_tisku</vt:lpstr>
      <vt:lpstr>'I. VRN - VRN INV'!Názvy_tisku</vt:lpstr>
      <vt:lpstr>'Rekapitulace stavby'!Názvy_tisku</vt:lpstr>
      <vt:lpstr>'A. ASŘ - OPRAVY'!Oblast_tisku</vt:lpstr>
      <vt:lpstr>'B. ZTI - OPRAVY'!Oblast_tisku</vt:lpstr>
      <vt:lpstr>'C. EI - OPRAVY'!Oblast_tisku</vt:lpstr>
      <vt:lpstr>'D. ASŘ - INVESTICE'!Oblast_tisku</vt:lpstr>
      <vt:lpstr>'E. VZDUCHOTECHNIKA - INVE...'!Oblast_tisku</vt:lpstr>
      <vt:lpstr>'F. EI - INVESTICE'!Oblast_tisku</vt:lpstr>
      <vt:lpstr>'G. VYT - INVESTICE'!Oblast_tisku</vt:lpstr>
      <vt:lpstr>'H. VRN OPR - VRN'!Oblast_tisku</vt:lpstr>
      <vt:lpstr>'I. VRN - VRN INV'!Oblast_tisku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Brožek</dc:creator>
  <cp:lastModifiedBy>Balšánek Antonín</cp:lastModifiedBy>
  <dcterms:created xsi:type="dcterms:W3CDTF">2024-04-30T16:14:58Z</dcterms:created>
  <dcterms:modified xsi:type="dcterms:W3CDTF">2024-06-13T10:08:23Z</dcterms:modified>
</cp:coreProperties>
</file>